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DATOS\TERESA\Ingeniería Operativa\IBT\Revisión de documentos\03_Mto integral Ventilación 4 años_bis\"/>
    </mc:Choice>
  </mc:AlternateContent>
  <xr:revisionPtr revIDLastSave="0" documentId="13_ncr:1_{4B5279DD-3099-43E5-86AE-E407CD7B69D4}" xr6:coauthVersionLast="36" xr6:coauthVersionMax="36" xr10:uidLastSave="{00000000-0000-0000-0000-000000000000}"/>
  <bookViews>
    <workbookView xWindow="0" yWindow="0" windowWidth="14085" windowHeight="7980" xr2:uid="{F899133B-AC46-4D78-B327-F81494CD210F}"/>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7" i="1" l="1"/>
  <c r="F7" i="1"/>
  <c r="H80" i="1" l="1"/>
  <c r="H78" i="1"/>
  <c r="H76" i="1"/>
  <c r="H74" i="1"/>
  <c r="H72" i="1"/>
  <c r="H70" i="1"/>
  <c r="H68" i="1"/>
  <c r="H66" i="1"/>
  <c r="H64" i="1"/>
  <c r="H62" i="1"/>
  <c r="H60" i="1"/>
  <c r="H58" i="1"/>
  <c r="H52" i="1"/>
  <c r="H50" i="1"/>
  <c r="H48" i="1"/>
  <c r="H46" i="1"/>
  <c r="H44" i="1"/>
  <c r="H42" i="1"/>
  <c r="H38" i="1"/>
  <c r="H36" i="1"/>
  <c r="H34" i="1"/>
  <c r="H32" i="1"/>
  <c r="H30" i="1"/>
  <c r="H28" i="1"/>
  <c r="H26" i="1"/>
  <c r="H24" i="1"/>
  <c r="H22" i="1"/>
  <c r="H20" i="1"/>
  <c r="H18" i="1"/>
  <c r="H14" i="1"/>
  <c r="H12" i="1"/>
  <c r="J7" i="1"/>
  <c r="L7" i="1" s="1"/>
  <c r="G80" i="1"/>
  <c r="F80" i="1"/>
  <c r="G78" i="1"/>
  <c r="F78" i="1"/>
  <c r="G76" i="1"/>
  <c r="F76" i="1"/>
  <c r="G74" i="1"/>
  <c r="F74" i="1"/>
  <c r="G72" i="1"/>
  <c r="F72" i="1"/>
  <c r="G70" i="1"/>
  <c r="F70" i="1"/>
  <c r="G68" i="1"/>
  <c r="F68" i="1"/>
  <c r="G66" i="1"/>
  <c r="F66" i="1"/>
  <c r="G64" i="1"/>
  <c r="F64" i="1"/>
  <c r="G62" i="1"/>
  <c r="F62" i="1"/>
  <c r="G60" i="1"/>
  <c r="F60" i="1"/>
  <c r="G58" i="1"/>
  <c r="F58" i="1"/>
  <c r="G52" i="1"/>
  <c r="F52" i="1"/>
  <c r="G50" i="1"/>
  <c r="F50" i="1"/>
  <c r="G48" i="1"/>
  <c r="F48" i="1"/>
  <c r="G46" i="1"/>
  <c r="F46" i="1"/>
  <c r="G44" i="1"/>
  <c r="F44" i="1"/>
  <c r="G42" i="1"/>
  <c r="F42" i="1"/>
  <c r="G38" i="1"/>
  <c r="F38" i="1"/>
  <c r="G36" i="1"/>
  <c r="F36" i="1"/>
  <c r="G34" i="1"/>
  <c r="F34" i="1"/>
  <c r="G32" i="1"/>
  <c r="F32" i="1"/>
  <c r="G28" i="1"/>
  <c r="F28" i="1"/>
  <c r="G26" i="1"/>
  <c r="F26" i="1"/>
  <c r="G24" i="1"/>
  <c r="F24" i="1"/>
  <c r="G20" i="1"/>
  <c r="F20" i="1"/>
  <c r="G18" i="1"/>
  <c r="F18" i="1"/>
  <c r="G14" i="1"/>
  <c r="F14" i="1"/>
  <c r="K7" i="1" l="1"/>
  <c r="E7" i="1"/>
  <c r="E14" i="1" l="1"/>
  <c r="E16" i="1"/>
  <c r="F16" i="1" s="1"/>
  <c r="E18" i="1"/>
  <c r="E20" i="1"/>
  <c r="E22" i="1"/>
  <c r="E24" i="1"/>
  <c r="E26" i="1"/>
  <c r="E28" i="1"/>
  <c r="E30" i="1"/>
  <c r="E32" i="1"/>
  <c r="E34" i="1"/>
  <c r="E36" i="1"/>
  <c r="E38" i="1"/>
  <c r="E40" i="1"/>
  <c r="E42" i="1"/>
  <c r="E44" i="1"/>
  <c r="E46" i="1"/>
  <c r="E48" i="1"/>
  <c r="E50" i="1"/>
  <c r="E52" i="1"/>
  <c r="E54" i="1"/>
  <c r="E56" i="1"/>
  <c r="E58" i="1"/>
  <c r="E60" i="1"/>
  <c r="E62" i="1"/>
  <c r="E64" i="1"/>
  <c r="E66" i="1"/>
  <c r="E68" i="1"/>
  <c r="E70" i="1"/>
  <c r="E72" i="1"/>
  <c r="E74" i="1"/>
  <c r="E76" i="1"/>
  <c r="E78" i="1"/>
  <c r="E80" i="1"/>
  <c r="F40" i="1" l="1"/>
  <c r="H40" i="1"/>
  <c r="G40" i="1"/>
  <c r="H56" i="1"/>
  <c r="G54" i="1"/>
  <c r="F54" i="1"/>
  <c r="H54" i="1" s="1"/>
  <c r="G22" i="1"/>
  <c r="F22" i="1"/>
  <c r="G56" i="1"/>
  <c r="F56" i="1"/>
  <c r="G30" i="1"/>
  <c r="F30" i="1"/>
  <c r="G16" i="1"/>
  <c r="H16" i="1" s="1"/>
  <c r="H82" i="1" l="1"/>
  <c r="E12" i="1"/>
  <c r="G12" i="1" l="1"/>
  <c r="F12" i="1"/>
  <c r="J80" i="1"/>
  <c r="J78" i="1"/>
  <c r="J76" i="1"/>
  <c r="J74" i="1"/>
  <c r="J72" i="1"/>
  <c r="J70" i="1"/>
  <c r="J68" i="1"/>
  <c r="J66" i="1"/>
  <c r="J64" i="1"/>
  <c r="J62" i="1"/>
  <c r="J60" i="1"/>
  <c r="J58" i="1"/>
  <c r="J56" i="1"/>
  <c r="J54" i="1"/>
  <c r="J52" i="1"/>
  <c r="J50" i="1"/>
  <c r="J48" i="1"/>
  <c r="J46" i="1"/>
  <c r="J44" i="1"/>
  <c r="J42" i="1"/>
  <c r="J40" i="1"/>
  <c r="J38" i="1"/>
  <c r="J36" i="1"/>
  <c r="J34" i="1"/>
  <c r="J32" i="1"/>
  <c r="J30" i="1"/>
  <c r="J28" i="1"/>
  <c r="J26" i="1"/>
  <c r="J24" i="1"/>
  <c r="J22" i="1"/>
  <c r="J20" i="1"/>
  <c r="J18" i="1"/>
  <c r="J16" i="1"/>
  <c r="L16" i="1" s="1"/>
  <c r="J14" i="1"/>
  <c r="J12" i="1"/>
  <c r="L56" i="1" l="1"/>
  <c r="K70" i="1"/>
  <c r="K24" i="1"/>
  <c r="L26" i="1"/>
  <c r="L74" i="1"/>
  <c r="L28" i="1"/>
  <c r="K44" i="1"/>
  <c r="L76" i="1"/>
  <c r="K14" i="1"/>
  <c r="K78" i="1"/>
  <c r="L64" i="1"/>
  <c r="L80" i="1"/>
  <c r="L40" i="1"/>
  <c r="L58" i="1"/>
  <c r="K30" i="1"/>
  <c r="L32" i="1"/>
  <c r="L18" i="1"/>
  <c r="L34" i="1"/>
  <c r="L50" i="1"/>
  <c r="K66" i="1"/>
  <c r="K36" i="1"/>
  <c r="L52" i="1"/>
  <c r="L68" i="1"/>
  <c r="L30" i="1"/>
  <c r="L24" i="1"/>
  <c r="L36" i="1"/>
  <c r="L66" i="1"/>
  <c r="L78" i="1"/>
  <c r="L14" i="1"/>
  <c r="L44" i="1"/>
  <c r="K26" i="1"/>
  <c r="L70" i="1"/>
  <c r="K80" i="1"/>
  <c r="K76" i="1"/>
  <c r="K74" i="1"/>
  <c r="K72" i="1"/>
  <c r="L72" i="1"/>
  <c r="K68" i="1"/>
  <c r="K64" i="1"/>
  <c r="K62" i="1"/>
  <c r="L62" i="1"/>
  <c r="K60" i="1"/>
  <c r="L60" i="1"/>
  <c r="K58" i="1"/>
  <c r="K56" i="1"/>
  <c r="K54" i="1"/>
  <c r="L54" i="1"/>
  <c r="K52" i="1"/>
  <c r="K50" i="1"/>
  <c r="K48" i="1"/>
  <c r="L48" i="1"/>
  <c r="K46" i="1"/>
  <c r="L46" i="1"/>
  <c r="K42" i="1"/>
  <c r="L42" i="1"/>
  <c r="K40" i="1"/>
  <c r="K38" i="1"/>
  <c r="L38" i="1"/>
  <c r="K34" i="1"/>
  <c r="K32" i="1"/>
  <c r="K28" i="1"/>
  <c r="K22" i="1"/>
  <c r="L22" i="1"/>
  <c r="K20" i="1"/>
  <c r="L20" i="1"/>
  <c r="K18" i="1"/>
  <c r="K16" i="1"/>
  <c r="M16" i="1" s="1"/>
  <c r="K12" i="1"/>
  <c r="L12" i="1"/>
  <c r="M56" i="1" l="1"/>
  <c r="M14" i="1"/>
  <c r="M36" i="1"/>
  <c r="M28" i="1"/>
  <c r="M58" i="1"/>
  <c r="M68" i="1"/>
  <c r="M44" i="1"/>
  <c r="M66" i="1"/>
  <c r="M50" i="1"/>
  <c r="M24" i="1"/>
  <c r="M32" i="1"/>
  <c r="M12" i="1"/>
  <c r="M76" i="1"/>
  <c r="M60" i="1"/>
  <c r="M80" i="1"/>
  <c r="M40" i="1"/>
  <c r="M70" i="1"/>
  <c r="M46" i="1"/>
  <c r="M72" i="1"/>
  <c r="M48" i="1"/>
  <c r="M34" i="1"/>
  <c r="M18" i="1"/>
  <c r="M38" i="1"/>
  <c r="M20" i="1"/>
  <c r="M52" i="1"/>
  <c r="M62" i="1"/>
  <c r="M30" i="1"/>
  <c r="M78" i="1"/>
  <c r="M74" i="1"/>
  <c r="M64" i="1"/>
  <c r="M26" i="1"/>
  <c r="M22" i="1"/>
  <c r="M42" i="1"/>
  <c r="M54" i="1"/>
  <c r="M7" i="1"/>
  <c r="M8" i="1" s="1"/>
  <c r="M83" i="1" s="1"/>
  <c r="H7" i="1"/>
  <c r="H8" i="1" s="1"/>
  <c r="H83" i="1" l="1"/>
  <c r="H84" i="1"/>
  <c r="H85" i="1" s="1"/>
  <c r="H86" i="1" s="1"/>
  <c r="M82" i="1"/>
  <c r="M84" i="1" s="1"/>
  <c r="M85" i="1" s="1"/>
  <c r="M86" i="1" l="1"/>
</calcChain>
</file>

<file path=xl/sharedStrings.xml><?xml version="1.0" encoding="utf-8"?>
<sst xmlns="http://schemas.openxmlformats.org/spreadsheetml/2006/main" count="150" uniqueCount="138">
  <si>
    <t>CONCEPTO</t>
  </si>
  <si>
    <t>Nº</t>
  </si>
  <si>
    <t>MTTO. INTEGRAL</t>
  </si>
  <si>
    <t>EQP.</t>
  </si>
  <si>
    <t>GASTOS GENERALES</t>
  </si>
  <si>
    <t>BENEFICIO INDUSTRIAL</t>
  </si>
  <si>
    <t>Mtto. Integral  pozos de ventilación</t>
  </si>
  <si>
    <t>Precios unitarios de licitacion</t>
  </si>
  <si>
    <t>Presupuesto</t>
  </si>
  <si>
    <t>Base imponible</t>
  </si>
  <si>
    <t>REPARACIONES A OFERTAR</t>
  </si>
  <si>
    <t>Código</t>
  </si>
  <si>
    <t>Partida</t>
  </si>
  <si>
    <t>Unidades</t>
  </si>
  <si>
    <t>GG</t>
  </si>
  <si>
    <t>BI</t>
  </si>
  <si>
    <t>02.01</t>
  </si>
  <si>
    <t>RETIRADA O ENTREGA DE MATERIAL CON DRESINA PROPIA H. DIURNO</t>
  </si>
  <si>
    <t xml:space="preserve">Recogida o entrega de motor/es y o componente/s pesados de ventilación reparado/s o nuevo/s en pozo de ventilación o Taller Exterior o punto de recogida indicado por Metro de Madrid, Traslado  a pozo ubicado en estación o túnel, incluyendo servicio de dresina grúa, conductor y brigada de trabajo,depositando material sobre plataforma de instalación listo para su posterior montaje, estando excluidos de la partida coste de reparación y montaje. realizado en horario diurno.
</t>
  </si>
  <si>
    <t>02.02</t>
  </si>
  <si>
    <t>RETIRADA O ENTREGA DE MATERIAL CON DRESINA PROPIA H. NOCTURNO</t>
  </si>
  <si>
    <t xml:space="preserve">Recogida o entrega de motor/es y o componente/s pesados de ventilación reparado/s o nuevo/s en pozo de ventilación o Taller Exterior o punto de recogida indicado por Metro de Madrid, Traslado  a pozo ubicado en estación o túnel, incluyendo servicio de dresina grúa, conductor y brigada de trabajo,depositando material sobre plataforma de instalación listo para su posterior montaje, estando excluidos de la partida coste de reparación y montaje. realizado en horario nocturno.
</t>
  </si>
  <si>
    <t>04.06</t>
  </si>
  <si>
    <t>SUSTITUCION DE PUERTA ACUSTICA EN P. VENTILACION H NOCTURNO</t>
  </si>
  <si>
    <t xml:space="preserve">Suministro, montaje y retirada de puerta existente realizado en horario nocturno incluidos cierres de seguridad. Realizada con doble chapa de acero galvanizado de 1,5 mm. de espesor y panel intermedio, rigidizadores con perfiles de acero conformado en frío, herrajes de colgar, cerradura normalizada METRO , cerco de perfil de acero conformado en frío con garras para recibir a la obra, acabado con capa de pintura epoxi polimerizada al horno, elaborada en taller, ajuste y fijación en obra. Totalmente terminado, incluso limpieza.
</t>
  </si>
  <si>
    <t>04.07</t>
  </si>
  <si>
    <t>SUSTITUCION DE PUERTA ACUSTICA EN P. VENTILACION H DIURNO</t>
  </si>
  <si>
    <t>04.08</t>
  </si>
  <si>
    <t>REPARACION PUERTA ACUSTICA EN P. DE VENTILACION H. NOCTURNO</t>
  </si>
  <si>
    <t xml:space="preserve">Reparación de puerta acústica realizada en horario Nocturno, mediante puntos de soldadura, reposición de manetas ó cerraduras. Incluso p/p de medios auxiliares, maquinaria y herramientas, limpieza de la zona incluso retirada de materiales a vertedero autorizado.
</t>
  </si>
  <si>
    <t>04.09</t>
  </si>
  <si>
    <t>REPARACION PUERTA ACUSTICA EN P. DE VENTILACION H. DIURNO</t>
  </si>
  <si>
    <t>04.10</t>
  </si>
  <si>
    <t>REPARACION DE MOTOR ELECTRICO P&lt;20 Kw</t>
  </si>
  <si>
    <t xml:space="preserve">Diagnosis, desmontaje de motor en pozo de ventilacion de hasta Pn 20 kW ,deshacer devanado de estator, limpieza y verificación de paquete magnético, confección de bobinas con hilo esmaltado clase térmica C(&gt;200ºC), bobinado de estator con aislamiento clase F(155ºC), barnizado y secado en horno. Comprobación de resistencia de aislamiento y rigidez dieléctrica de estator. Verificación de jaula de rotor y tolerancias mecánicas de ODMB2 asiento de rodamientos en eje y escudos. Equilibrado dinámico de rotor en equilibradora  electrónica, adjuntando informe de desequilibrio y equilibrio. Sustitución de rodamientos. Montaje, engrase y pruebas de ensayo. Incluso extracción en pozo en cualquier horario de rodete de turbina, desmontaje de rejilla de protección, demontaje de alabes. Incluso extracción de rodete de turbina, desmontaje de rejilla de protección, desmontaje de alabes y su posterior reposición y traslado hasta plataforma de transporte. 
</t>
  </si>
  <si>
    <t>04.11</t>
  </si>
  <si>
    <t>REPARACION DE MOTOR ELECTRICO 20&lt;P&lt;50 Kw</t>
  </si>
  <si>
    <t xml:space="preserve">Diagnosis, desmontaje de motor en pozo de ventilacion de hasta Pn 50 kW ,deshacer devanado de estator, limpieza y verificación de paquete magnético, confección de bobinas con hilo esmaltado clase térmica C(&gt;200ºC), bobinado de estator con aislamiento clase F(155ºC), barnizado y secado en horno. Comprobación de resistencia de aislamiento y rigidez dieléctrica de estator. Verificación de jaula de rotor y tolerancias mecánicas de ODMB2 asiento de rodamientos en eje y escudos. Equilibrado dinámico de rotor en equilibradora  electrónica, adjuntando informe de desequilibrio y equilibrio. Sustitución de rodamientos. Montaje, engrase y pruebas de ensayo. Incluso extracción en pozo en cualquier horario de rodete de turbina, desmontaje de rejilla de protección, demontaje de alabes. Incluso extracción de rodete de turbina, desmontaje de rejilla de protección, desmontaje de alabes y su posterior reposición y traslado hasta plataforma de transporte. 
</t>
  </si>
  <si>
    <t>04.12</t>
  </si>
  <si>
    <t>REPARACION DE ELEMENTOS DE IMPULSION EN P. VENTILACION</t>
  </si>
  <si>
    <t xml:space="preserve">Partida alzada a justificar para el desmontaje, reparacion y/o sustitucion por unos nuevos de similares caracteristicas a los instlados de elementos de impulsion para pozo de ventilacion. Incluye acceso al pozo en cualquier horario, desmontaje de rejilla de protección, demontaje de alabes, etc. totalmente terminado incluso su puesta en marcha e informe de funcionamiento.
</t>
  </si>
  <si>
    <t>07.01</t>
  </si>
  <si>
    <t>TECNICO TITULADO H. NOCTURNO</t>
  </si>
  <si>
    <t xml:space="preserve">Mano de obra de Técnico Titulado con al menos Grado o Diplomatura Universitaria en horario nocturno.
</t>
  </si>
  <si>
    <t>07.02</t>
  </si>
  <si>
    <t>TECNICO TITULADO H. DIURNO</t>
  </si>
  <si>
    <t xml:space="preserve">Mano de obra de Técnico Titulado con al menos Grado o Diplomatura Universitaria en horario diurno.
</t>
  </si>
  <si>
    <t>07.03</t>
  </si>
  <si>
    <t>OFICIAL 1ª  ELECTROM / ELECT. H NOCTURNO</t>
  </si>
  <si>
    <t xml:space="preserve">Mano de obra de oficial 1ª electromecánico o electricista en horario nocturno.
</t>
  </si>
  <si>
    <t>07.04</t>
  </si>
  <si>
    <t>OFICIAL 1ª  ELECTROM / ELECT. H DIURNO</t>
  </si>
  <si>
    <t xml:space="preserve">Mano de obra de oficial 1ª electromecánico o electricista en horario diurno.
</t>
  </si>
  <si>
    <t>07.05</t>
  </si>
  <si>
    <t>AYUDANTE ELECTROM / ELECT. H NOCTURNO</t>
  </si>
  <si>
    <t xml:space="preserve">Mano de obra de ayudante electromecánico o electricista en horario nocturno.
</t>
  </si>
  <si>
    <t>07.06</t>
  </si>
  <si>
    <t>AYUDANTE ELECTROM / ELECT. H DIURNO</t>
  </si>
  <si>
    <t xml:space="preserve">Mano de obra de ayudante electromecánico o electricista en horario diurno.
</t>
  </si>
  <si>
    <t>07.07</t>
  </si>
  <si>
    <t>JORNADA CONDUCTOR DRESINA H NOCTURNO</t>
  </si>
  <si>
    <t xml:space="preserve">Jornada completa en turno de noche de conductor para dresina o conjunto de vehículos propiedad de Metro de Madrid
</t>
  </si>
  <si>
    <t>07.08</t>
  </si>
  <si>
    <t>JORNADA CONDUCTOR DRESINA H DIURNO</t>
  </si>
  <si>
    <t xml:space="preserve">Jornada completa en turno de mañana o tarde de conductor para dresina o conjunto de vehículos propiedad de Metro de Madrid
</t>
  </si>
  <si>
    <t>07.09</t>
  </si>
  <si>
    <t>GESTION INTEGRAL DE CORTE DE TRACCION</t>
  </si>
  <si>
    <t xml:space="preserve">Gestión Integral de Corte/s de Tracción necesario/s para ejecución de cualquier trabajo, agente de corte, tramitación de autorizaciones, etc.
</t>
  </si>
  <si>
    <t>07.10</t>
  </si>
  <si>
    <t>JORNADA DRESINA CON CONDUCTOR H. NOCTURNO</t>
  </si>
  <si>
    <t xml:space="preserve">Jornada completa Turno de noche de dresina Homologada con grua, (en propiedad o alquilada) o conjunto de vehiculos (W-) incluyendo conductor 
</t>
  </si>
  <si>
    <t>07.11</t>
  </si>
  <si>
    <t>JORNADA DRESINA CON CONDUCTOR H. DIURNO</t>
  </si>
  <si>
    <t xml:space="preserve">Jornada completa Turno de mañana o tarde de dresina Homologada con grua, (en propiedad o alquilada) o conjunto de vehiculos (W-) incluyendo conductor 
</t>
  </si>
  <si>
    <t>04.15</t>
  </si>
  <si>
    <t>SYM APARAMENTA ARMARIO VENTILACIÓN</t>
  </si>
  <si>
    <t xml:space="preserve">Suministro e instalación de aparamenta (contactores, enclavamiento mecánico, varistancias, interruptores automáticos, juego de pletinas de interconexión para contactores,..) para ventilador de P &lt; 25 kW Totalmente terminado y probado según proyecto e indicaciones de la DFO. Medida la unidad ejecutada.
</t>
  </si>
  <si>
    <t>04.16</t>
  </si>
  <si>
    <t>DESMONTAJE/MONTAJE MOTOR Y/O ASPAS VENTILADOR</t>
  </si>
  <si>
    <t xml:space="preserve">Montaje/desmontaje del motor y las aspas del ventilador en horario nocturno. Totalmente terminado, incluso limpieza.
</t>
  </si>
  <si>
    <t>04.17</t>
  </si>
  <si>
    <t>LIMPIEZA DE POZO DE VENTILACION Y VENTOSA</t>
  </si>
  <si>
    <t xml:space="preserve">Limpieza, recogida y retirada de residuos horario nocturno incluida mano de obra. 
</t>
  </si>
  <si>
    <t>04.18</t>
  </si>
  <si>
    <t>SUMINISTRO Y COLOCACION DE REJILLA DE VENTILADOR</t>
  </si>
  <si>
    <t xml:space="preserve">Suministro, montaje y retirada de rejilla existente realizado en horario nocturno incluidos pletina circular. Totalmente terminado, incluso limpieza.
</t>
  </si>
  <si>
    <t>04.19</t>
  </si>
  <si>
    <t>SUMISTRO Y MONTAJE DE TRAMEX DE 65X65 cm</t>
  </si>
  <si>
    <t xml:space="preserve">Suministro, montaje de tramex de 65x65 cm galvanizado y soldado, retirada de rejilla existente realizado en horario nocturno. Totalmente terminado, incluso limpieza.
</t>
  </si>
  <si>
    <t>04.20</t>
  </si>
  <si>
    <t>EQUILIBRADO DINAMICO DE ROTOR Y RODETE</t>
  </si>
  <si>
    <t>Equilibrado dinámico de rotor en equilibradora  electrónica, adjuntando informe de desequilibrio y equilibrio. Sustitución de rodamientos. Montaje, engrase y pruebas de ensayo. Realizado en horario nocturno.</t>
  </si>
  <si>
    <t>04.21</t>
  </si>
  <si>
    <t>REPARACION MECANICA DEL MOTOR SIN BOBINADO</t>
  </si>
  <si>
    <t>Partida alzada a justificar para diagnosis, desmontaje de motor en pozo de ventilacion , limpieza y verificación de paquete magnético.  Comprobación de resistencia de aislamiento y rigidez dieléctrica de estator. Verificación de jaula de rotor y tolerancias mecánicas de ODMB2 asiento de rodamientos en eje y escudos. Equilibrado dinámico de rotor en equilibradora  electrónica, adjuntando informe de desequilibrio y equilibrio. Sustitución de rodamientos. Montaje, engrase y pruebas de ensayo. Incluso extracción en pozo en cualquier horario de rodete de turbina, desmontaje de rejilla de protección, demontaje de alabes. Incluso extracción de rodete de turbina, desmontaje de rejilla de protección, desmontaje de alabes y su posterior reposición y traslado hasta plataforma de transporte. 
.</t>
  </si>
  <si>
    <t>04.22</t>
  </si>
  <si>
    <t>SUMINISTRO E INSTALACION ARRANCADOR ALTISTAR ATS-46D17N 7.5KW</t>
  </si>
  <si>
    <t>Suminstro, instalacion y puesta en marcha de arrancador ALTISTAR ATS-46D17N de 7.5KW en horario nocturno incluido retirado de arrancador existente.</t>
  </si>
  <si>
    <t>04.23</t>
  </si>
  <si>
    <t>SUMINISTRO E INSTALACION ARRANCADOR ALTISTAR ATS-88D17N 45KW</t>
  </si>
  <si>
    <t xml:space="preserve">Suminstro, instalacion y puesta en marcha de arrancador ALTISTAR ATS-88D17N de 45 KW en horario nocturno incluido retirado de arrancador existente.
</t>
  </si>
  <si>
    <t>04.24</t>
  </si>
  <si>
    <t>SUMINISTRO E INSTALACION ARRANCADOR ALTISTAR 62 A48D62Q</t>
  </si>
  <si>
    <t xml:space="preserve">Suminstro, instalacion y puesta en marcha de arrancador ALTISTAR 62 A48D62Q en horario nocturno incluido retirado de arrancador existente.
</t>
  </si>
  <si>
    <t>04.25</t>
  </si>
  <si>
    <t>REPARACIÓN DE ASPAS DE HIERRO</t>
  </si>
  <si>
    <t xml:space="preserve">Reparación de aspas de hierro realizada en horario Nocturno, incluido suministro e instalación de pletinas de hierro e imprimacion de pintura.. Incluso p/p de medios auxiliares, maquinaria y herramientas, limpieza de la zona incluso retirada de materiales a vertedero autorizado.
</t>
  </si>
  <si>
    <t>04.26</t>
  </si>
  <si>
    <t>SUSTITUCION DE ASPAS DE FUNDICIÓN</t>
  </si>
  <si>
    <t>Suministro, montaje, puesta en marcha y retirada de aspas existentes realizado en horario nocturno. Totalmente terminado, incluso limpieza</t>
  </si>
  <si>
    <t>04.27</t>
  </si>
  <si>
    <t>LIMPIEZA Y ENGRASE DE MOTORES</t>
  </si>
  <si>
    <t xml:space="preserve">Limpieza y engrase del motor, recogida y retirada de residuos horario nocturno incluida mano de obra, material de limpieza y pequeño material.. 
</t>
  </si>
  <si>
    <t>04.13</t>
  </si>
  <si>
    <t>SUMINISTRO DE UNIDAD BASE SIMOCODE</t>
  </si>
  <si>
    <t xml:space="preserve">Suministro de Sirius Simocode, unidad base 2 SIMOCODE PRO V interfaz Profibus DP 12 mbaudios, RS485 4e/3s parametrizable us: UC 110-240V entrada para conectar termistor salidas monoestables 3UF7010-1AU00-0
</t>
  </si>
  <si>
    <t>04.14</t>
  </si>
  <si>
    <t>SUMINISTRO DE MÓDULO E/S SIMOCODE</t>
  </si>
  <si>
    <t xml:space="preserve">Suministro de Sirius Simocode, módulo digital 4 entradas y 2 salidas tensión. Entrada UC 110…240V salidas monoestables Max. 2 módulos digitales por unidad base 2 3UF7300-1AU00-0
</t>
  </si>
  <si>
    <t>TOTAL Base Imponible MTTO. INTEGRAL</t>
  </si>
  <si>
    <t>TOTAL Base Imponible REPARACIONES</t>
  </si>
  <si>
    <t>REPARACIONES</t>
  </si>
  <si>
    <t>MTTO. INTEGRAL A OFERTAR</t>
  </si>
  <si>
    <t>TOTAL MTTO. INTEGRAL (sin IVA)</t>
  </si>
  <si>
    <t>TOTAL REPARACIONES (sin IVA)</t>
  </si>
  <si>
    <t>IVA</t>
  </si>
  <si>
    <t>TOTAL OFERTA con IVA</t>
  </si>
  <si>
    <t>TOTAL OFERTA sin IVA</t>
  </si>
  <si>
    <t>Precios unitarios ofertados</t>
  </si>
  <si>
    <t>Precios unitarios ofertados 48 meses</t>
  </si>
  <si>
    <t>Precios unitarios de licitacion 48 meses</t>
  </si>
  <si>
    <t>GG (9%)</t>
  </si>
  <si>
    <t>BI (6%)</t>
  </si>
  <si>
    <t>GASTOS GENERALES (9%)</t>
  </si>
  <si>
    <t>BENEFICIO INDUSTRIAL (6%)</t>
  </si>
  <si>
    <t>TOTAL  BASE IMPONIBLE MTTO. INTEGRAL (sin IVA)</t>
  </si>
  <si>
    <t>BASE IMPONIBLE</t>
  </si>
  <si>
    <t>PRESUPUESTO BASE LICITACIÓN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</si>
</sst>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0.00\ &quot;€&quot;;\-#,##0.00\ &quot;€&quot;"/>
    <numFmt numFmtId="8" formatCode="#,##0.00\ &quot;€&quot;;[Red]\-#,##0.00\ &quot;€&quot;"/>
    <numFmt numFmtId="44" formatCode="_-* #,##0.00\ &quot;€&quot;_-;\-* #,##0.00\ &quot;€&quot;_-;_-* &quot;-&quot;??\ &quot;€&quot;_-;_-@_-"/>
    <numFmt numFmtId="164" formatCode="#,##0_ ;\-#,##0\ "/>
  </numFmts>
  <fonts count="7" x14ac:knownFonts="1">
    <font>
      <sz val="11"/>
      <color theme="1"/>
      <name val="Calibri"/>
      <family val="2"/>
      <scheme val="minor"/>
    </font>
    <font>
      <sz val="11"/>
      <color theme="1"/>
      <name val="Calibri"/>
      <family val="2"/>
      <scheme val="minor"/>
    </font>
    <font>
      <b/>
      <sz val="11"/>
      <color theme="1"/>
      <name val="Calibri"/>
      <family val="2"/>
      <scheme val="minor"/>
    </font>
    <font>
      <b/>
      <sz val="8"/>
      <color theme="1"/>
      <name val="Arial"/>
      <family val="2"/>
    </font>
    <font>
      <sz val="11"/>
      <color rgb="FF000000"/>
      <name val="Calibri"/>
      <family val="2"/>
      <scheme val="minor"/>
    </font>
    <font>
      <b/>
      <sz val="10"/>
      <color theme="1"/>
      <name val="Arial"/>
      <family val="2"/>
    </font>
    <font>
      <sz val="8"/>
      <color theme="1"/>
      <name val="Calibri"/>
      <family val="2"/>
      <scheme val="minor"/>
    </font>
  </fonts>
  <fills count="6">
    <fill>
      <patternFill patternType="none"/>
    </fill>
    <fill>
      <patternFill patternType="gray125"/>
    </fill>
    <fill>
      <patternFill patternType="solid">
        <fgColor rgb="FF8EA9DB"/>
        <bgColor indexed="64"/>
      </patternFill>
    </fill>
    <fill>
      <patternFill patternType="solid">
        <fgColor theme="4" tint="0.39997558519241921"/>
        <bgColor indexed="64"/>
      </patternFill>
    </fill>
    <fill>
      <patternFill patternType="solid">
        <fgColor rgb="FFFFFF00"/>
        <bgColor indexed="64"/>
      </patternFill>
    </fill>
    <fill>
      <patternFill patternType="solid">
        <fgColor theme="0"/>
        <bgColor indexed="64"/>
      </patternFill>
    </fill>
  </fills>
  <borders count="14">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44" fontId="1" fillId="0" borderId="0" applyFont="0" applyFill="0" applyBorder="0" applyAlignment="0" applyProtection="0"/>
  </cellStyleXfs>
  <cellXfs count="36">
    <xf numFmtId="0" fontId="0" fillId="0" borderId="0" xfId="0"/>
    <xf numFmtId="0" fontId="3" fillId="2" borderId="2"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4" fillId="2" borderId="7" xfId="0" applyFont="1" applyFill="1" applyBorder="1" applyAlignment="1" applyProtection="1">
      <alignment vertical="center" wrapText="1"/>
    </xf>
    <xf numFmtId="0" fontId="5" fillId="0" borderId="9" xfId="0" applyFont="1" applyBorder="1" applyAlignment="1" applyProtection="1">
      <alignment horizontal="center" vertical="center" wrapText="1"/>
    </xf>
    <xf numFmtId="0" fontId="5" fillId="0" borderId="10" xfId="0" applyFont="1" applyBorder="1" applyAlignment="1" applyProtection="1">
      <alignment horizontal="center" vertical="center" wrapText="1"/>
    </xf>
    <xf numFmtId="8" fontId="0" fillId="0" borderId="10" xfId="0" applyNumberFormat="1" applyBorder="1" applyAlignment="1">
      <alignment vertical="center"/>
    </xf>
    <xf numFmtId="49" fontId="6" fillId="0" borderId="11" xfId="0" applyNumberFormat="1" applyFont="1" applyBorder="1" applyAlignment="1" applyProtection="1">
      <alignment vertical="top"/>
    </xf>
    <xf numFmtId="49" fontId="6" fillId="0" borderId="11" xfId="0" applyNumberFormat="1" applyFont="1" applyBorder="1" applyAlignment="1" applyProtection="1">
      <alignment vertical="top" wrapText="1"/>
    </xf>
    <xf numFmtId="0" fontId="6" fillId="0" borderId="11" xfId="0" applyFont="1" applyBorder="1" applyAlignment="1" applyProtection="1">
      <alignment vertical="top"/>
    </xf>
    <xf numFmtId="0" fontId="6" fillId="0" borderId="11" xfId="0" applyFont="1" applyBorder="1" applyAlignment="1" applyProtection="1">
      <alignment vertical="top" wrapText="1"/>
    </xf>
    <xf numFmtId="0" fontId="3" fillId="2" borderId="5" xfId="0" applyFont="1" applyFill="1" applyBorder="1" applyAlignment="1" applyProtection="1">
      <alignment horizontal="center" vertical="center" wrapText="1"/>
    </xf>
    <xf numFmtId="44" fontId="0" fillId="0" borderId="0" xfId="1" applyFont="1"/>
    <xf numFmtId="0" fontId="3" fillId="2" borderId="10" xfId="0" applyFont="1" applyFill="1" applyBorder="1" applyAlignment="1" applyProtection="1">
      <alignment horizontal="center" vertical="center" wrapText="1"/>
    </xf>
    <xf numFmtId="49" fontId="6" fillId="0" borderId="12" xfId="0" applyNumberFormat="1" applyFont="1" applyBorder="1" applyAlignment="1" applyProtection="1">
      <alignment vertical="top"/>
    </xf>
    <xf numFmtId="49" fontId="6" fillId="0" borderId="12" xfId="0" applyNumberFormat="1" applyFont="1" applyBorder="1" applyAlignment="1" applyProtection="1">
      <alignment vertical="top" wrapText="1"/>
    </xf>
    <xf numFmtId="44" fontId="0" fillId="0" borderId="12" xfId="1" applyFont="1" applyBorder="1" applyAlignment="1" applyProtection="1">
      <alignment vertical="center"/>
    </xf>
    <xf numFmtId="44" fontId="0" fillId="0" borderId="13" xfId="1" applyFont="1" applyBorder="1" applyAlignment="1" applyProtection="1">
      <alignment vertical="center"/>
    </xf>
    <xf numFmtId="44" fontId="0" fillId="0" borderId="10" xfId="1" applyFont="1" applyBorder="1" applyAlignment="1" applyProtection="1">
      <alignment vertical="center"/>
    </xf>
    <xf numFmtId="0" fontId="2" fillId="0" borderId="0" xfId="0" applyFont="1" applyAlignment="1" applyProtection="1">
      <alignment horizontal="right"/>
    </xf>
    <xf numFmtId="10" fontId="0" fillId="4" borderId="11" xfId="0" applyNumberFormat="1" applyFill="1" applyBorder="1" applyAlignment="1" applyProtection="1">
      <alignment horizontal="center"/>
      <protection locked="0"/>
    </xf>
    <xf numFmtId="8" fontId="0" fillId="0" borderId="10" xfId="0" applyNumberFormat="1" applyBorder="1"/>
    <xf numFmtId="7" fontId="0" fillId="0" borderId="12" xfId="1" applyNumberFormat="1" applyFont="1" applyBorder="1" applyAlignment="1" applyProtection="1">
      <alignment vertical="center"/>
    </xf>
    <xf numFmtId="164" fontId="0" fillId="0" borderId="12" xfId="1" applyNumberFormat="1" applyFont="1" applyBorder="1" applyAlignment="1" applyProtection="1">
      <alignment vertical="center"/>
    </xf>
    <xf numFmtId="7" fontId="0" fillId="5" borderId="12" xfId="1" applyNumberFormat="1" applyFont="1" applyFill="1" applyBorder="1" applyAlignment="1" applyProtection="1">
      <alignment vertical="center"/>
    </xf>
    <xf numFmtId="7" fontId="0" fillId="4" borderId="12" xfId="1" applyNumberFormat="1" applyFont="1" applyFill="1" applyBorder="1" applyAlignment="1" applyProtection="1">
      <alignment vertical="center"/>
      <protection locked="0"/>
    </xf>
    <xf numFmtId="0" fontId="3" fillId="2" borderId="3" xfId="0" applyFont="1" applyFill="1" applyBorder="1" applyAlignment="1" applyProtection="1">
      <alignment horizontal="center" vertical="center" wrapText="1"/>
    </xf>
    <xf numFmtId="0" fontId="3" fillId="2" borderId="4" xfId="0" applyFont="1" applyFill="1" applyBorder="1" applyAlignment="1" applyProtection="1">
      <alignment horizontal="center" vertical="center" wrapText="1"/>
    </xf>
    <xf numFmtId="0" fontId="3" fillId="2" borderId="5" xfId="0" applyFont="1" applyFill="1" applyBorder="1" applyAlignment="1" applyProtection="1">
      <alignment horizontal="center" vertical="center" wrapText="1"/>
    </xf>
    <xf numFmtId="0" fontId="5" fillId="3" borderId="3" xfId="0" applyFont="1" applyFill="1" applyBorder="1" applyAlignment="1" applyProtection="1">
      <alignment horizontal="center" vertical="center" wrapText="1"/>
    </xf>
    <xf numFmtId="0" fontId="5" fillId="3" borderId="4" xfId="0" applyFont="1" applyFill="1" applyBorder="1" applyAlignment="1" applyProtection="1">
      <alignment horizontal="center" vertical="center" wrapText="1"/>
    </xf>
    <xf numFmtId="0" fontId="5" fillId="3" borderId="5" xfId="0" applyFont="1" applyFill="1" applyBorder="1" applyAlignment="1" applyProtection="1">
      <alignment horizontal="center" vertical="center" wrapText="1"/>
    </xf>
    <xf numFmtId="0" fontId="3" fillId="2" borderId="1"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0" fontId="3" fillId="2" borderId="9" xfId="0" applyFont="1" applyFill="1" applyBorder="1" applyAlignment="1" applyProtection="1">
      <alignment horizontal="center" vertical="center" wrapText="1"/>
    </xf>
  </cellXfs>
  <cellStyles count="2">
    <cellStyle name="Moneda"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A85CBD-9F51-4B41-B2C6-5DFE14410E8F}">
  <dimension ref="A1:M86"/>
  <sheetViews>
    <sheetView tabSelected="1" zoomScale="85" zoomScaleNormal="85" workbookViewId="0"/>
  </sheetViews>
  <sheetFormatPr baseColWidth="10" defaultRowHeight="15" x14ac:dyDescent="0.25"/>
  <cols>
    <col min="2" max="2" width="20.5703125" customWidth="1"/>
    <col min="3" max="3" width="8.42578125" bestFit="1" customWidth="1"/>
    <col min="5" max="5" width="14" customWidth="1"/>
    <col min="6" max="6" width="12.5703125" customWidth="1"/>
    <col min="7" max="7" width="13.140625" bestFit="1" customWidth="1"/>
    <col min="8" max="8" width="16.140625" style="12" customWidth="1"/>
    <col min="10" max="10" width="12.140625" customWidth="1"/>
    <col min="13" max="13" width="13.140625" bestFit="1" customWidth="1"/>
  </cols>
  <sheetData>
    <row r="1" spans="1:13" x14ac:dyDescent="0.25">
      <c r="H1"/>
      <c r="J1" s="19" t="s">
        <v>4</v>
      </c>
      <c r="K1" s="20"/>
    </row>
    <row r="2" spans="1:13" x14ac:dyDescent="0.25">
      <c r="H2"/>
      <c r="J2" s="19" t="s">
        <v>5</v>
      </c>
      <c r="K2" s="20"/>
    </row>
    <row r="3" spans="1:13" ht="15.75" thickBot="1" x14ac:dyDescent="0.3">
      <c r="H3"/>
    </row>
    <row r="4" spans="1:13" ht="15.75" thickBot="1" x14ac:dyDescent="0.3">
      <c r="B4" s="32" t="s">
        <v>0</v>
      </c>
      <c r="C4" s="1" t="s">
        <v>1</v>
      </c>
      <c r="D4" s="26" t="s">
        <v>2</v>
      </c>
      <c r="E4" s="27"/>
      <c r="F4" s="27"/>
      <c r="G4" s="27"/>
      <c r="H4" s="28"/>
      <c r="I4" s="26" t="s">
        <v>122</v>
      </c>
      <c r="J4" s="27"/>
      <c r="K4" s="27"/>
      <c r="L4" s="27"/>
      <c r="M4" s="28"/>
    </row>
    <row r="5" spans="1:13" ht="15" customHeight="1" x14ac:dyDescent="0.25">
      <c r="B5" s="33"/>
      <c r="C5" s="2" t="s">
        <v>3</v>
      </c>
      <c r="D5" s="32" t="s">
        <v>130</v>
      </c>
      <c r="E5" s="32" t="s">
        <v>8</v>
      </c>
      <c r="F5" s="32" t="s">
        <v>133</v>
      </c>
      <c r="G5" s="32" t="s">
        <v>134</v>
      </c>
      <c r="H5" s="32" t="s">
        <v>9</v>
      </c>
      <c r="I5" s="32" t="s">
        <v>129</v>
      </c>
      <c r="J5" s="32" t="s">
        <v>8</v>
      </c>
      <c r="K5" s="32" t="s">
        <v>4</v>
      </c>
      <c r="L5" s="32" t="s">
        <v>5</v>
      </c>
      <c r="M5" s="32" t="s">
        <v>9</v>
      </c>
    </row>
    <row r="6" spans="1:13" ht="43.5" customHeight="1" thickBot="1" x14ac:dyDescent="0.3">
      <c r="B6" s="34"/>
      <c r="C6" s="3"/>
      <c r="D6" s="35"/>
      <c r="E6" s="35"/>
      <c r="F6" s="35"/>
      <c r="G6" s="35"/>
      <c r="H6" s="35"/>
      <c r="I6" s="35"/>
      <c r="J6" s="35"/>
      <c r="K6" s="35"/>
      <c r="L6" s="35"/>
      <c r="M6" s="35"/>
    </row>
    <row r="7" spans="1:13" ht="45.75" customHeight="1" thickBot="1" x14ac:dyDescent="0.3">
      <c r="B7" s="4" t="s">
        <v>6</v>
      </c>
      <c r="C7" s="5">
        <v>290</v>
      </c>
      <c r="D7" s="6">
        <v>1684.92</v>
      </c>
      <c r="E7" s="6">
        <f>D7*C7</f>
        <v>488626.80000000005</v>
      </c>
      <c r="F7" s="6">
        <f>ROUND(E7*0.09,2)</f>
        <v>43976.41</v>
      </c>
      <c r="G7" s="6">
        <f>ROUND(E7*0.06,2)</f>
        <v>29317.61</v>
      </c>
      <c r="H7" s="6">
        <f>E7+F7+G7</f>
        <v>561920.82000000007</v>
      </c>
      <c r="I7" s="25"/>
      <c r="J7" s="6">
        <f>ROUND(I7*C7,2)</f>
        <v>0</v>
      </c>
      <c r="K7" s="6">
        <f>ROUND(J7*$K$1,2)</f>
        <v>0</v>
      </c>
      <c r="L7" s="6">
        <f>ROUND(J7*$K$2,2)</f>
        <v>0</v>
      </c>
      <c r="M7" s="6">
        <f>J7+K7+L7</f>
        <v>0</v>
      </c>
    </row>
    <row r="8" spans="1:13" ht="22.5" customHeight="1" thickBot="1" x14ac:dyDescent="0.3">
      <c r="B8" s="29" t="s">
        <v>119</v>
      </c>
      <c r="C8" s="30"/>
      <c r="D8" s="30"/>
      <c r="E8" s="30"/>
      <c r="F8" s="30"/>
      <c r="G8" s="31"/>
      <c r="H8" s="6">
        <f>H7</f>
        <v>561920.82000000007</v>
      </c>
      <c r="I8" s="29" t="s">
        <v>123</v>
      </c>
      <c r="J8" s="30"/>
      <c r="K8" s="30"/>
      <c r="L8" s="30"/>
      <c r="M8" s="6">
        <f>M7</f>
        <v>0</v>
      </c>
    </row>
    <row r="9" spans="1:13" ht="15.75" thickBot="1" x14ac:dyDescent="0.3">
      <c r="H9"/>
    </row>
    <row r="10" spans="1:13" ht="15.75" customHeight="1" thickBot="1" x14ac:dyDescent="0.3">
      <c r="A10" s="26" t="s">
        <v>121</v>
      </c>
      <c r="B10" s="27"/>
      <c r="C10" s="27"/>
      <c r="D10" s="27"/>
      <c r="E10" s="27"/>
      <c r="F10" s="27"/>
      <c r="G10" s="27"/>
      <c r="H10" s="28"/>
      <c r="I10" s="26" t="s">
        <v>10</v>
      </c>
      <c r="J10" s="27"/>
      <c r="K10" s="27"/>
      <c r="L10" s="27"/>
      <c r="M10" s="28"/>
    </row>
    <row r="11" spans="1:13" ht="34.5" thickBot="1" x14ac:dyDescent="0.3">
      <c r="A11" s="13" t="s">
        <v>11</v>
      </c>
      <c r="B11" s="11" t="s">
        <v>12</v>
      </c>
      <c r="C11" s="11" t="s">
        <v>13</v>
      </c>
      <c r="D11" s="13" t="s">
        <v>7</v>
      </c>
      <c r="E11" s="13" t="s">
        <v>8</v>
      </c>
      <c r="F11" s="11" t="s">
        <v>131</v>
      </c>
      <c r="G11" s="11" t="s">
        <v>132</v>
      </c>
      <c r="H11" s="13" t="s">
        <v>9</v>
      </c>
      <c r="I11" s="13" t="s">
        <v>128</v>
      </c>
      <c r="J11" s="13" t="s">
        <v>8</v>
      </c>
      <c r="K11" s="11" t="s">
        <v>14</v>
      </c>
      <c r="L11" s="11" t="s">
        <v>15</v>
      </c>
      <c r="M11" s="13" t="s">
        <v>9</v>
      </c>
    </row>
    <row r="12" spans="1:13" ht="34.5" thickBot="1" x14ac:dyDescent="0.3">
      <c r="A12" s="14" t="s">
        <v>16</v>
      </c>
      <c r="B12" s="15" t="s">
        <v>17</v>
      </c>
      <c r="C12" s="23">
        <v>4</v>
      </c>
      <c r="D12" s="22">
        <v>1177.27</v>
      </c>
      <c r="E12" s="16">
        <f>D12*C12</f>
        <v>4709.08</v>
      </c>
      <c r="F12" s="16">
        <f>E12*0.09</f>
        <v>423.81719999999996</v>
      </c>
      <c r="G12" s="16">
        <f>E12*0.06</f>
        <v>282.54480000000001</v>
      </c>
      <c r="H12" s="16">
        <f>ROUND(E12+F12+G12,2)</f>
        <v>5415.44</v>
      </c>
      <c r="I12" s="25"/>
      <c r="J12" s="6">
        <f>I12*C12</f>
        <v>0</v>
      </c>
      <c r="K12" s="6">
        <f>J12*$K$1</f>
        <v>0</v>
      </c>
      <c r="L12" s="6">
        <f>J12*$K$2</f>
        <v>0</v>
      </c>
      <c r="M12" s="6">
        <f>ROUND(J12+K12+L12,2)</f>
        <v>0</v>
      </c>
    </row>
    <row r="13" spans="1:13" ht="225.75" thickBot="1" x14ac:dyDescent="0.3">
      <c r="A13" s="9"/>
      <c r="B13" s="10" t="s">
        <v>18</v>
      </c>
      <c r="C13" s="23"/>
      <c r="D13" s="22"/>
      <c r="E13" s="16"/>
      <c r="F13" s="16"/>
      <c r="G13" s="16"/>
      <c r="H13" s="16"/>
      <c r="I13" s="24"/>
      <c r="J13" s="16"/>
      <c r="K13" s="16"/>
      <c r="L13" s="16"/>
      <c r="M13" s="16"/>
    </row>
    <row r="14" spans="1:13" ht="34.5" thickBot="1" x14ac:dyDescent="0.3">
      <c r="A14" s="7" t="s">
        <v>19</v>
      </c>
      <c r="B14" s="8" t="s">
        <v>20</v>
      </c>
      <c r="C14" s="23">
        <v>8</v>
      </c>
      <c r="D14" s="22">
        <v>1461.43</v>
      </c>
      <c r="E14" s="16">
        <f t="shared" ref="E14:E76" si="0">D14*C14</f>
        <v>11691.44</v>
      </c>
      <c r="F14" s="16">
        <f>E14*0.09</f>
        <v>1052.2296000000001</v>
      </c>
      <c r="G14" s="16">
        <f>E14*0.06</f>
        <v>701.4864</v>
      </c>
      <c r="H14" s="16">
        <f>ROUND(E14+F14+G14,2)</f>
        <v>13445.16</v>
      </c>
      <c r="I14" s="25"/>
      <c r="J14" s="6">
        <f>I14*C14</f>
        <v>0</v>
      </c>
      <c r="K14" s="6">
        <f>J14*$K$1</f>
        <v>0</v>
      </c>
      <c r="L14" s="6">
        <f>J14*$K$2</f>
        <v>0</v>
      </c>
      <c r="M14" s="6">
        <f>ROUND(J14+K14+L14,2)</f>
        <v>0</v>
      </c>
    </row>
    <row r="15" spans="1:13" ht="237" thickBot="1" x14ac:dyDescent="0.3">
      <c r="A15" s="9"/>
      <c r="B15" s="10" t="s">
        <v>21</v>
      </c>
      <c r="C15" s="23"/>
      <c r="D15" s="22"/>
      <c r="E15" s="16"/>
      <c r="F15" s="16"/>
      <c r="G15" s="16"/>
      <c r="H15" s="16"/>
      <c r="I15" s="24"/>
      <c r="J15" s="16"/>
      <c r="K15" s="16"/>
      <c r="L15" s="16"/>
      <c r="M15" s="16"/>
    </row>
    <row r="16" spans="1:13" ht="34.5" thickBot="1" x14ac:dyDescent="0.3">
      <c r="A16" s="7" t="s">
        <v>22</v>
      </c>
      <c r="B16" s="8" t="s">
        <v>23</v>
      </c>
      <c r="C16" s="23">
        <v>5</v>
      </c>
      <c r="D16" s="22">
        <v>304.48</v>
      </c>
      <c r="E16" s="16">
        <f t="shared" si="0"/>
        <v>1522.4</v>
      </c>
      <c r="F16" s="16">
        <f t="shared" ref="F16" si="1">E16*$K$1</f>
        <v>0</v>
      </c>
      <c r="G16" s="16">
        <f t="shared" ref="G16" si="2">E16*$K$2</f>
        <v>0</v>
      </c>
      <c r="H16" s="16">
        <f>ROUND(E16+F16+G16,2)</f>
        <v>1522.4</v>
      </c>
      <c r="I16" s="25"/>
      <c r="J16" s="6">
        <f>I16*C16</f>
        <v>0</v>
      </c>
      <c r="K16" s="6">
        <f>J16*$K$1</f>
        <v>0</v>
      </c>
      <c r="L16" s="6">
        <f>J16*$K$2</f>
        <v>0</v>
      </c>
      <c r="M16" s="6">
        <f>J16+K16+L16</f>
        <v>0</v>
      </c>
    </row>
    <row r="17" spans="1:13" ht="259.5" thickBot="1" x14ac:dyDescent="0.3">
      <c r="A17" s="9"/>
      <c r="B17" s="10" t="s">
        <v>24</v>
      </c>
      <c r="C17" s="23"/>
      <c r="D17" s="22"/>
      <c r="E17" s="16"/>
      <c r="F17" s="16"/>
      <c r="G17" s="16"/>
      <c r="H17" s="16"/>
      <c r="I17" s="24"/>
      <c r="J17" s="16"/>
      <c r="K17" s="16"/>
      <c r="L17" s="16"/>
      <c r="M17" s="16"/>
    </row>
    <row r="18" spans="1:13" ht="34.5" thickBot="1" x14ac:dyDescent="0.3">
      <c r="A18" s="7" t="s">
        <v>25</v>
      </c>
      <c r="B18" s="8" t="s">
        <v>26</v>
      </c>
      <c r="C18" s="23">
        <v>5</v>
      </c>
      <c r="D18" s="22">
        <v>263.83999999999997</v>
      </c>
      <c r="E18" s="16">
        <f t="shared" si="0"/>
        <v>1319.1999999999998</v>
      </c>
      <c r="F18" s="16">
        <f>E18*0.09</f>
        <v>118.72799999999998</v>
      </c>
      <c r="G18" s="16">
        <f>E18*0.06</f>
        <v>79.151999999999987</v>
      </c>
      <c r="H18" s="16">
        <f>ROUND(E18+F18+G18,2)</f>
        <v>1517.08</v>
      </c>
      <c r="I18" s="25"/>
      <c r="J18" s="6">
        <f>I18*C18</f>
        <v>0</v>
      </c>
      <c r="K18" s="6">
        <f>J18*$K$1</f>
        <v>0</v>
      </c>
      <c r="L18" s="6">
        <f>J18*$K$2</f>
        <v>0</v>
      </c>
      <c r="M18" s="6">
        <f>ROUND(J18+K18+L18,2)</f>
        <v>0</v>
      </c>
    </row>
    <row r="19" spans="1:13" ht="259.5" thickBot="1" x14ac:dyDescent="0.3">
      <c r="A19" s="9"/>
      <c r="B19" s="10" t="s">
        <v>24</v>
      </c>
      <c r="C19" s="23"/>
      <c r="D19" s="22"/>
      <c r="E19" s="16"/>
      <c r="F19" s="16"/>
      <c r="G19" s="16"/>
      <c r="H19" s="16"/>
      <c r="I19" s="24"/>
      <c r="J19" s="16"/>
      <c r="K19" s="16"/>
      <c r="L19" s="16"/>
      <c r="M19" s="16"/>
    </row>
    <row r="20" spans="1:13" ht="34.5" thickBot="1" x14ac:dyDescent="0.3">
      <c r="A20" s="7" t="s">
        <v>27</v>
      </c>
      <c r="B20" s="8" t="s">
        <v>28</v>
      </c>
      <c r="C20" s="23">
        <v>6</v>
      </c>
      <c r="D20" s="22">
        <v>77.11</v>
      </c>
      <c r="E20" s="16">
        <f t="shared" si="0"/>
        <v>462.65999999999997</v>
      </c>
      <c r="F20" s="16">
        <f>E20*0.09</f>
        <v>41.639399999999995</v>
      </c>
      <c r="G20" s="16">
        <f>E20*0.06</f>
        <v>27.759599999999995</v>
      </c>
      <c r="H20" s="16">
        <f>ROUND(E20+F20+G20,2)</f>
        <v>532.05999999999995</v>
      </c>
      <c r="I20" s="25"/>
      <c r="J20" s="6">
        <f>I20*C20</f>
        <v>0</v>
      </c>
      <c r="K20" s="6">
        <f>J20*$K$1</f>
        <v>0</v>
      </c>
      <c r="L20" s="6">
        <f>J20*$K$2</f>
        <v>0</v>
      </c>
      <c r="M20" s="6">
        <f>ROUND(J20+K20+L20,2)</f>
        <v>0</v>
      </c>
    </row>
    <row r="21" spans="1:13" ht="135.75" thickBot="1" x14ac:dyDescent="0.3">
      <c r="A21" s="9"/>
      <c r="B21" s="10" t="s">
        <v>29</v>
      </c>
      <c r="C21" s="23"/>
      <c r="D21" s="22"/>
      <c r="E21" s="16"/>
      <c r="F21" s="16"/>
      <c r="G21" s="16"/>
      <c r="H21" s="16"/>
      <c r="I21" s="24"/>
      <c r="J21" s="16"/>
      <c r="K21" s="16"/>
      <c r="L21" s="16"/>
      <c r="M21" s="16"/>
    </row>
    <row r="22" spans="1:13" ht="34.5" thickBot="1" x14ac:dyDescent="0.3">
      <c r="A22" s="7" t="s">
        <v>30</v>
      </c>
      <c r="B22" s="8" t="s">
        <v>31</v>
      </c>
      <c r="C22" s="23">
        <v>3</v>
      </c>
      <c r="D22" s="22">
        <v>77.11</v>
      </c>
      <c r="E22" s="16">
        <f t="shared" si="0"/>
        <v>231.32999999999998</v>
      </c>
      <c r="F22" s="16">
        <f>E22*0.09</f>
        <v>20.819699999999997</v>
      </c>
      <c r="G22" s="16">
        <f>E22*0.06</f>
        <v>13.879799999999998</v>
      </c>
      <c r="H22" s="16">
        <f>ROUND(E22+F22+G22,2)</f>
        <v>266.02999999999997</v>
      </c>
      <c r="I22" s="25"/>
      <c r="J22" s="6">
        <f>I22*C22</f>
        <v>0</v>
      </c>
      <c r="K22" s="6">
        <f>J22*$K$1</f>
        <v>0</v>
      </c>
      <c r="L22" s="6">
        <f>J22*$K$2</f>
        <v>0</v>
      </c>
      <c r="M22" s="6">
        <f>ROUND(J22+K22+L22,2)</f>
        <v>0</v>
      </c>
    </row>
    <row r="23" spans="1:13" ht="135.75" thickBot="1" x14ac:dyDescent="0.3">
      <c r="A23" s="9"/>
      <c r="B23" s="10" t="s">
        <v>29</v>
      </c>
      <c r="C23" s="23"/>
      <c r="D23" s="22"/>
      <c r="E23" s="16"/>
      <c r="F23" s="16"/>
      <c r="G23" s="16"/>
      <c r="H23" s="16"/>
      <c r="I23" s="24"/>
      <c r="J23" s="16"/>
      <c r="K23" s="16"/>
      <c r="L23" s="16"/>
      <c r="M23" s="16"/>
    </row>
    <row r="24" spans="1:13" ht="23.25" thickBot="1" x14ac:dyDescent="0.3">
      <c r="A24" s="7" t="s">
        <v>32</v>
      </c>
      <c r="B24" s="8" t="s">
        <v>33</v>
      </c>
      <c r="C24" s="23">
        <v>5</v>
      </c>
      <c r="D24" s="22">
        <v>2403.27</v>
      </c>
      <c r="E24" s="16">
        <f t="shared" si="0"/>
        <v>12016.35</v>
      </c>
      <c r="F24" s="16">
        <f>E24*0.09</f>
        <v>1081.4715000000001</v>
      </c>
      <c r="G24" s="16">
        <f>E24*0.06</f>
        <v>720.98099999999999</v>
      </c>
      <c r="H24" s="16">
        <f>ROUND(E24+F24+G24,2)</f>
        <v>13818.8</v>
      </c>
      <c r="I24" s="25"/>
      <c r="J24" s="6">
        <f>I24*C24</f>
        <v>0</v>
      </c>
      <c r="K24" s="6">
        <f>J24*$K$1</f>
        <v>0</v>
      </c>
      <c r="L24" s="6">
        <f>J24*$K$2</f>
        <v>0</v>
      </c>
      <c r="M24" s="6">
        <f>ROUND(J24+K24+L24,2)</f>
        <v>0</v>
      </c>
    </row>
    <row r="25" spans="1:13" ht="409.6" thickBot="1" x14ac:dyDescent="0.3">
      <c r="A25" s="9"/>
      <c r="B25" s="10" t="s">
        <v>34</v>
      </c>
      <c r="C25" s="23"/>
      <c r="D25" s="22"/>
      <c r="E25" s="16"/>
      <c r="F25" s="16"/>
      <c r="G25" s="16"/>
      <c r="H25" s="16"/>
      <c r="I25" s="24"/>
      <c r="J25" s="16"/>
      <c r="K25" s="16"/>
      <c r="L25" s="16"/>
      <c r="M25" s="16"/>
    </row>
    <row r="26" spans="1:13" ht="23.25" thickBot="1" x14ac:dyDescent="0.3">
      <c r="A26" s="7" t="s">
        <v>35</v>
      </c>
      <c r="B26" s="8" t="s">
        <v>36</v>
      </c>
      <c r="C26" s="23">
        <v>5</v>
      </c>
      <c r="D26" s="22">
        <v>2801.1</v>
      </c>
      <c r="E26" s="16">
        <f t="shared" si="0"/>
        <v>14005.5</v>
      </c>
      <c r="F26" s="16">
        <f>E26*0.09</f>
        <v>1260.4949999999999</v>
      </c>
      <c r="G26" s="16">
        <f>E26*0.06</f>
        <v>840.32999999999993</v>
      </c>
      <c r="H26" s="16">
        <f>ROUND(E26+F26+G26,2)</f>
        <v>16106.33</v>
      </c>
      <c r="I26" s="25"/>
      <c r="J26" s="6">
        <f>I26*C26</f>
        <v>0</v>
      </c>
      <c r="K26" s="6">
        <f>J26*$K$1</f>
        <v>0</v>
      </c>
      <c r="L26" s="6">
        <f>J26*$K$2</f>
        <v>0</v>
      </c>
      <c r="M26" s="6">
        <f>ROUND(J26+K26+L26,2)</f>
        <v>0</v>
      </c>
    </row>
    <row r="27" spans="1:13" ht="409.6" thickBot="1" x14ac:dyDescent="0.3">
      <c r="A27" s="9"/>
      <c r="B27" s="10" t="s">
        <v>37</v>
      </c>
      <c r="C27" s="23"/>
      <c r="D27" s="22"/>
      <c r="E27" s="16"/>
      <c r="F27" s="16"/>
      <c r="G27" s="16"/>
      <c r="H27" s="16"/>
      <c r="I27" s="24"/>
      <c r="J27" s="16"/>
      <c r="K27" s="16"/>
      <c r="L27" s="16"/>
      <c r="M27" s="16"/>
    </row>
    <row r="28" spans="1:13" ht="34.5" thickBot="1" x14ac:dyDescent="0.3">
      <c r="A28" s="7" t="s">
        <v>38</v>
      </c>
      <c r="B28" s="8" t="s">
        <v>39</v>
      </c>
      <c r="C28" s="23">
        <v>3</v>
      </c>
      <c r="D28" s="22">
        <v>1096.07</v>
      </c>
      <c r="E28" s="16">
        <f t="shared" si="0"/>
        <v>3288.21</v>
      </c>
      <c r="F28" s="16">
        <f>E28*0.09</f>
        <v>295.93889999999999</v>
      </c>
      <c r="G28" s="16">
        <f>E28*0.06</f>
        <v>197.29259999999999</v>
      </c>
      <c r="H28" s="16">
        <f>ROUND(E28+F28+G28,2)</f>
        <v>3781.44</v>
      </c>
      <c r="I28" s="25"/>
      <c r="J28" s="6">
        <f>I28*C28</f>
        <v>0</v>
      </c>
      <c r="K28" s="6">
        <f>J28*$K$1</f>
        <v>0</v>
      </c>
      <c r="L28" s="6">
        <f>J28*$K$2</f>
        <v>0</v>
      </c>
      <c r="M28" s="6">
        <f>ROUND(J28+K28+L28,2)</f>
        <v>0</v>
      </c>
    </row>
    <row r="29" spans="1:13" ht="180.75" thickBot="1" x14ac:dyDescent="0.3">
      <c r="A29" s="9"/>
      <c r="B29" s="10" t="s">
        <v>40</v>
      </c>
      <c r="C29" s="23"/>
      <c r="D29" s="22"/>
      <c r="E29" s="16"/>
      <c r="F29" s="16"/>
      <c r="G29" s="16"/>
      <c r="H29" s="16"/>
      <c r="I29" s="24"/>
      <c r="J29" s="16"/>
      <c r="K29" s="16"/>
      <c r="L29" s="16"/>
      <c r="M29" s="16"/>
    </row>
    <row r="30" spans="1:13" ht="23.25" thickBot="1" x14ac:dyDescent="0.3">
      <c r="A30" s="7" t="s">
        <v>41</v>
      </c>
      <c r="B30" s="8" t="s">
        <v>42</v>
      </c>
      <c r="C30" s="23">
        <v>1</v>
      </c>
      <c r="D30" s="22">
        <v>40.479999999999997</v>
      </c>
      <c r="E30" s="16">
        <f t="shared" si="0"/>
        <v>40.479999999999997</v>
      </c>
      <c r="F30" s="16">
        <f>E30*0.09</f>
        <v>3.6431999999999998</v>
      </c>
      <c r="G30" s="16">
        <f>E30*0.06</f>
        <v>2.4287999999999998</v>
      </c>
      <c r="H30" s="16">
        <f>ROUND(E30+F30+G30,2)</f>
        <v>46.55</v>
      </c>
      <c r="I30" s="25"/>
      <c r="J30" s="6">
        <f>I30*C30</f>
        <v>0</v>
      </c>
      <c r="K30" s="6">
        <f>J30*$K$1</f>
        <v>0</v>
      </c>
      <c r="L30" s="6">
        <f>J30*$K$2</f>
        <v>0</v>
      </c>
      <c r="M30" s="6">
        <f>ROUND(J30+K30+L30,2)</f>
        <v>0</v>
      </c>
    </row>
    <row r="31" spans="1:13" ht="68.25" thickBot="1" x14ac:dyDescent="0.3">
      <c r="A31" s="9"/>
      <c r="B31" s="10" t="s">
        <v>43</v>
      </c>
      <c r="C31" s="23"/>
      <c r="D31" s="22"/>
      <c r="E31" s="16"/>
      <c r="F31" s="16"/>
      <c r="G31" s="16"/>
      <c r="H31" s="16"/>
      <c r="I31" s="24"/>
      <c r="J31" s="16"/>
      <c r="K31" s="16"/>
      <c r="L31" s="16"/>
      <c r="M31" s="16"/>
    </row>
    <row r="32" spans="1:13" ht="23.25" thickBot="1" x14ac:dyDescent="0.3">
      <c r="A32" s="7" t="s">
        <v>44</v>
      </c>
      <c r="B32" s="8" t="s">
        <v>45</v>
      </c>
      <c r="C32" s="23">
        <v>1</v>
      </c>
      <c r="D32" s="22">
        <v>28.41</v>
      </c>
      <c r="E32" s="16">
        <f t="shared" si="0"/>
        <v>28.41</v>
      </c>
      <c r="F32" s="16">
        <f>E32*0.09</f>
        <v>2.5568999999999997</v>
      </c>
      <c r="G32" s="16">
        <f>E32*0.06</f>
        <v>1.7045999999999999</v>
      </c>
      <c r="H32" s="16">
        <f>ROUND(E32+F32+G32,2)</f>
        <v>32.67</v>
      </c>
      <c r="I32" s="25"/>
      <c r="J32" s="6">
        <f>I32*C32</f>
        <v>0</v>
      </c>
      <c r="K32" s="6">
        <f>J32*$K$1</f>
        <v>0</v>
      </c>
      <c r="L32" s="6">
        <f>J32*$K$2</f>
        <v>0</v>
      </c>
      <c r="M32" s="6">
        <f>ROUND(J32+K32+L32,2)</f>
        <v>0</v>
      </c>
    </row>
    <row r="33" spans="1:13" ht="79.5" thickBot="1" x14ac:dyDescent="0.3">
      <c r="A33" s="9"/>
      <c r="B33" s="10" t="s">
        <v>46</v>
      </c>
      <c r="C33" s="23"/>
      <c r="D33" s="22"/>
      <c r="E33" s="16"/>
      <c r="F33" s="16"/>
      <c r="G33" s="16"/>
      <c r="H33" s="16"/>
      <c r="I33" s="24"/>
      <c r="J33" s="16"/>
      <c r="K33" s="16"/>
      <c r="L33" s="16"/>
      <c r="M33" s="16"/>
    </row>
    <row r="34" spans="1:13" ht="23.25" thickBot="1" x14ac:dyDescent="0.3">
      <c r="A34" s="7" t="s">
        <v>47</v>
      </c>
      <c r="B34" s="8" t="s">
        <v>48</v>
      </c>
      <c r="C34" s="23">
        <v>1</v>
      </c>
      <c r="D34" s="22">
        <v>28.41</v>
      </c>
      <c r="E34" s="16">
        <f t="shared" si="0"/>
        <v>28.41</v>
      </c>
      <c r="F34" s="16">
        <f>E34*0.09</f>
        <v>2.5568999999999997</v>
      </c>
      <c r="G34" s="16">
        <f>E34*0.06</f>
        <v>1.7045999999999999</v>
      </c>
      <c r="H34" s="16">
        <f>ROUND(E34+F34+G34,2)</f>
        <v>32.67</v>
      </c>
      <c r="I34" s="25"/>
      <c r="J34" s="6">
        <f>I34*C34</f>
        <v>0</v>
      </c>
      <c r="K34" s="6">
        <f>J34*$K$1</f>
        <v>0</v>
      </c>
      <c r="L34" s="6">
        <f>J34*$K$2</f>
        <v>0</v>
      </c>
      <c r="M34" s="6">
        <f>ROUND(J34+K34+L34,2)</f>
        <v>0</v>
      </c>
    </row>
    <row r="35" spans="1:13" ht="68.25" thickBot="1" x14ac:dyDescent="0.3">
      <c r="A35" s="9"/>
      <c r="B35" s="10" t="s">
        <v>49</v>
      </c>
      <c r="C35" s="23"/>
      <c r="D35" s="22"/>
      <c r="E35" s="16"/>
      <c r="F35" s="16"/>
      <c r="G35" s="16"/>
      <c r="H35" s="16"/>
      <c r="I35" s="24"/>
      <c r="J35" s="16"/>
      <c r="K35" s="16"/>
      <c r="L35" s="16"/>
      <c r="M35" s="16"/>
    </row>
    <row r="36" spans="1:13" ht="23.25" thickBot="1" x14ac:dyDescent="0.3">
      <c r="A36" s="7" t="s">
        <v>50</v>
      </c>
      <c r="B36" s="8" t="s">
        <v>51</v>
      </c>
      <c r="C36" s="23">
        <v>1</v>
      </c>
      <c r="D36" s="22">
        <v>20.3</v>
      </c>
      <c r="E36" s="16">
        <f t="shared" si="0"/>
        <v>20.3</v>
      </c>
      <c r="F36" s="16">
        <f>E36*0.09</f>
        <v>1.827</v>
      </c>
      <c r="G36" s="16">
        <f>E36*0.06</f>
        <v>1.218</v>
      </c>
      <c r="H36" s="16">
        <f>ROUND(E36+F36+G36,2)</f>
        <v>23.35</v>
      </c>
      <c r="I36" s="25"/>
      <c r="J36" s="6">
        <f>I36*C36</f>
        <v>0</v>
      </c>
      <c r="K36" s="6">
        <f>J36*$K$1</f>
        <v>0</v>
      </c>
      <c r="L36" s="6">
        <f>J36*$K$2</f>
        <v>0</v>
      </c>
      <c r="M36" s="6">
        <f>ROUND(J36+K36+L36,2)</f>
        <v>0</v>
      </c>
    </row>
    <row r="37" spans="1:13" ht="79.5" thickBot="1" x14ac:dyDescent="0.3">
      <c r="A37" s="9"/>
      <c r="B37" s="10" t="s">
        <v>52</v>
      </c>
      <c r="C37" s="23"/>
      <c r="D37" s="22"/>
      <c r="E37" s="16"/>
      <c r="F37" s="16"/>
      <c r="G37" s="16"/>
      <c r="H37" s="16"/>
      <c r="I37" s="24"/>
      <c r="J37" s="16"/>
      <c r="K37" s="16"/>
      <c r="L37" s="16"/>
      <c r="M37" s="16"/>
    </row>
    <row r="38" spans="1:13" ht="23.25" thickBot="1" x14ac:dyDescent="0.3">
      <c r="A38" s="7" t="s">
        <v>53</v>
      </c>
      <c r="B38" s="8" t="s">
        <v>54</v>
      </c>
      <c r="C38" s="23">
        <v>1</v>
      </c>
      <c r="D38" s="22">
        <v>22.72</v>
      </c>
      <c r="E38" s="16">
        <f t="shared" si="0"/>
        <v>22.72</v>
      </c>
      <c r="F38" s="16">
        <f>E38*0.09</f>
        <v>2.0448</v>
      </c>
      <c r="G38" s="16">
        <f>E38*0.06</f>
        <v>1.3632</v>
      </c>
      <c r="H38" s="16">
        <f>ROUND(E38+F38+G38,2)</f>
        <v>26.13</v>
      </c>
      <c r="I38" s="25"/>
      <c r="J38" s="6">
        <f>I38*C38</f>
        <v>0</v>
      </c>
      <c r="K38" s="6">
        <f>J38*$K$1</f>
        <v>0</v>
      </c>
      <c r="L38" s="6">
        <f>J38*$K$2</f>
        <v>0</v>
      </c>
      <c r="M38" s="6">
        <f>ROUND(J38+K38+L38,2)</f>
        <v>0</v>
      </c>
    </row>
    <row r="39" spans="1:13" ht="68.25" thickBot="1" x14ac:dyDescent="0.3">
      <c r="A39" s="9"/>
      <c r="B39" s="10" t="s">
        <v>55</v>
      </c>
      <c r="C39" s="23"/>
      <c r="D39" s="22"/>
      <c r="E39" s="16"/>
      <c r="F39" s="16"/>
      <c r="G39" s="16"/>
      <c r="H39" s="16"/>
      <c r="I39" s="24"/>
      <c r="J39" s="16"/>
      <c r="K39" s="16"/>
      <c r="L39" s="16"/>
      <c r="M39" s="16"/>
    </row>
    <row r="40" spans="1:13" ht="23.25" thickBot="1" x14ac:dyDescent="0.3">
      <c r="A40" s="7" t="s">
        <v>56</v>
      </c>
      <c r="B40" s="8" t="s">
        <v>57</v>
      </c>
      <c r="C40" s="23">
        <v>1</v>
      </c>
      <c r="D40" s="22">
        <v>14.61</v>
      </c>
      <c r="E40" s="16">
        <f t="shared" si="0"/>
        <v>14.61</v>
      </c>
      <c r="F40" s="16">
        <f>E40*0.09</f>
        <v>1.3149</v>
      </c>
      <c r="G40" s="16">
        <f>E40*0.06</f>
        <v>0.87659999999999993</v>
      </c>
      <c r="H40" s="16">
        <f>ROUND(E40+F40+G40,2)</f>
        <v>16.8</v>
      </c>
      <c r="I40" s="25"/>
      <c r="J40" s="6">
        <f>I40*C40</f>
        <v>0</v>
      </c>
      <c r="K40" s="6">
        <f>J40*$K$1</f>
        <v>0</v>
      </c>
      <c r="L40" s="6">
        <f>J40*$K$2</f>
        <v>0</v>
      </c>
      <c r="M40" s="6">
        <f>ROUND(J40+K40+L40,2)</f>
        <v>0</v>
      </c>
    </row>
    <row r="41" spans="1:13" ht="79.5" thickBot="1" x14ac:dyDescent="0.3">
      <c r="A41" s="9"/>
      <c r="B41" s="10" t="s">
        <v>58</v>
      </c>
      <c r="C41" s="23"/>
      <c r="D41" s="22"/>
      <c r="E41" s="16"/>
      <c r="F41" s="16"/>
      <c r="G41" s="16"/>
      <c r="H41" s="16"/>
      <c r="I41" s="24"/>
      <c r="J41" s="16"/>
      <c r="K41" s="16"/>
      <c r="L41" s="16"/>
      <c r="M41" s="16"/>
    </row>
    <row r="42" spans="1:13" ht="23.25" thickBot="1" x14ac:dyDescent="0.3">
      <c r="A42" s="7" t="s">
        <v>59</v>
      </c>
      <c r="B42" s="8" t="s">
        <v>60</v>
      </c>
      <c r="C42" s="23">
        <v>6</v>
      </c>
      <c r="D42" s="22">
        <v>211.1</v>
      </c>
      <c r="E42" s="16">
        <f t="shared" si="0"/>
        <v>1266.5999999999999</v>
      </c>
      <c r="F42" s="16">
        <f>E42*0.09</f>
        <v>113.99399999999999</v>
      </c>
      <c r="G42" s="16">
        <f>E42*0.06</f>
        <v>75.995999999999995</v>
      </c>
      <c r="H42" s="16">
        <f>ROUND(E42+F42+G42,2)</f>
        <v>1456.59</v>
      </c>
      <c r="I42" s="25"/>
      <c r="J42" s="6">
        <f>I42*C42</f>
        <v>0</v>
      </c>
      <c r="K42" s="6">
        <f>J42*$K$1</f>
        <v>0</v>
      </c>
      <c r="L42" s="6">
        <f>J42*$K$2</f>
        <v>0</v>
      </c>
      <c r="M42" s="6">
        <f>ROUND(J42+K42+L42,2)</f>
        <v>0</v>
      </c>
    </row>
    <row r="43" spans="1:13" ht="90.75" thickBot="1" x14ac:dyDescent="0.3">
      <c r="A43" s="9"/>
      <c r="B43" s="10" t="s">
        <v>61</v>
      </c>
      <c r="C43" s="23"/>
      <c r="D43" s="22"/>
      <c r="E43" s="16"/>
      <c r="F43" s="16"/>
      <c r="G43" s="16"/>
      <c r="H43" s="16"/>
      <c r="I43" s="24"/>
      <c r="J43" s="16"/>
      <c r="K43" s="16"/>
      <c r="L43" s="16"/>
      <c r="M43" s="16"/>
    </row>
    <row r="44" spans="1:13" ht="23.25" thickBot="1" x14ac:dyDescent="0.3">
      <c r="A44" s="7" t="s">
        <v>62</v>
      </c>
      <c r="B44" s="8" t="s">
        <v>63</v>
      </c>
      <c r="C44" s="23">
        <v>5</v>
      </c>
      <c r="D44" s="22">
        <v>154.26</v>
      </c>
      <c r="E44" s="16">
        <f t="shared" si="0"/>
        <v>771.3</v>
      </c>
      <c r="F44" s="16">
        <f>E44*0.09</f>
        <v>69.416999999999987</v>
      </c>
      <c r="G44" s="16">
        <f>E44*0.06</f>
        <v>46.277999999999999</v>
      </c>
      <c r="H44" s="16">
        <f>ROUND(E44+F44+G44,2)</f>
        <v>887</v>
      </c>
      <c r="I44" s="25"/>
      <c r="J44" s="6">
        <f>I44*C44</f>
        <v>0</v>
      </c>
      <c r="K44" s="6">
        <f>J44*$K$1</f>
        <v>0</v>
      </c>
      <c r="L44" s="6">
        <f>J44*$K$2</f>
        <v>0</v>
      </c>
      <c r="M44" s="6">
        <f>ROUND(J44+K44+L44,2)</f>
        <v>0</v>
      </c>
    </row>
    <row r="45" spans="1:13" ht="113.25" thickBot="1" x14ac:dyDescent="0.3">
      <c r="A45" s="9"/>
      <c r="B45" s="10" t="s">
        <v>64</v>
      </c>
      <c r="C45" s="23"/>
      <c r="D45" s="22"/>
      <c r="E45" s="16"/>
      <c r="F45" s="16"/>
      <c r="G45" s="16"/>
      <c r="H45" s="16"/>
      <c r="I45" s="24"/>
      <c r="J45" s="16"/>
      <c r="K45" s="16"/>
      <c r="L45" s="16"/>
      <c r="M45" s="16"/>
    </row>
    <row r="46" spans="1:13" ht="23.25" thickBot="1" x14ac:dyDescent="0.3">
      <c r="A46" s="7" t="s">
        <v>65</v>
      </c>
      <c r="B46" s="8" t="s">
        <v>66</v>
      </c>
      <c r="C46" s="23">
        <v>6</v>
      </c>
      <c r="D46" s="22">
        <v>243.55</v>
      </c>
      <c r="E46" s="16">
        <f t="shared" si="0"/>
        <v>1461.3000000000002</v>
      </c>
      <c r="F46" s="16">
        <f>E46*0.09</f>
        <v>131.51700000000002</v>
      </c>
      <c r="G46" s="16">
        <f>E46*0.06</f>
        <v>87.678000000000011</v>
      </c>
      <c r="H46" s="16">
        <f>ROUND(E46+F46+G46,2)</f>
        <v>1680.5</v>
      </c>
      <c r="I46" s="25"/>
      <c r="J46" s="6">
        <f>I46*C46</f>
        <v>0</v>
      </c>
      <c r="K46" s="6">
        <f>J46*$K$1</f>
        <v>0</v>
      </c>
      <c r="L46" s="6">
        <f>J46*$K$2</f>
        <v>0</v>
      </c>
      <c r="M46" s="6">
        <f>ROUND(J46+K46+L46,2)</f>
        <v>0</v>
      </c>
    </row>
    <row r="47" spans="1:13" ht="90.75" thickBot="1" x14ac:dyDescent="0.3">
      <c r="A47" s="9"/>
      <c r="B47" s="10" t="s">
        <v>67</v>
      </c>
      <c r="C47" s="23"/>
      <c r="D47" s="22"/>
      <c r="E47" s="16"/>
      <c r="F47" s="16"/>
      <c r="G47" s="16"/>
      <c r="H47" s="16"/>
      <c r="I47" s="24"/>
      <c r="J47" s="16"/>
      <c r="K47" s="16"/>
      <c r="L47" s="16"/>
      <c r="M47" s="16"/>
    </row>
    <row r="48" spans="1:13" ht="23.25" thickBot="1" x14ac:dyDescent="0.3">
      <c r="A48" s="7" t="s">
        <v>68</v>
      </c>
      <c r="B48" s="8" t="s">
        <v>69</v>
      </c>
      <c r="C48" s="23">
        <v>3</v>
      </c>
      <c r="D48" s="22">
        <v>665.78</v>
      </c>
      <c r="E48" s="16">
        <f t="shared" si="0"/>
        <v>1997.34</v>
      </c>
      <c r="F48" s="16">
        <f>E48*0.09</f>
        <v>179.76059999999998</v>
      </c>
      <c r="G48" s="16">
        <f>E48*0.06</f>
        <v>119.84039999999999</v>
      </c>
      <c r="H48" s="16">
        <f>ROUND(E48+F48+G48,2)</f>
        <v>2296.94</v>
      </c>
      <c r="I48" s="25"/>
      <c r="J48" s="6">
        <f>I48*C48</f>
        <v>0</v>
      </c>
      <c r="K48" s="6">
        <f>J48*$K$1</f>
        <v>0</v>
      </c>
      <c r="L48" s="6">
        <f>J48*$K$2</f>
        <v>0</v>
      </c>
      <c r="M48" s="6">
        <f>ROUND(J48+K48+L48,2)</f>
        <v>0</v>
      </c>
    </row>
    <row r="49" spans="1:13" ht="79.5" thickBot="1" x14ac:dyDescent="0.3">
      <c r="A49" s="9"/>
      <c r="B49" s="10" t="s">
        <v>70</v>
      </c>
      <c r="C49" s="23"/>
      <c r="D49" s="22"/>
      <c r="E49" s="16"/>
      <c r="F49" s="16"/>
      <c r="G49" s="16"/>
      <c r="H49" s="16"/>
      <c r="I49" s="24"/>
      <c r="J49" s="16"/>
      <c r="K49" s="16"/>
      <c r="L49" s="16"/>
      <c r="M49" s="16"/>
    </row>
    <row r="50" spans="1:13" ht="23.25" thickBot="1" x14ac:dyDescent="0.3">
      <c r="A50" s="7" t="s">
        <v>71</v>
      </c>
      <c r="B50" s="8" t="s">
        <v>72</v>
      </c>
      <c r="C50" s="23">
        <v>3</v>
      </c>
      <c r="D50" s="22">
        <v>608.91999999999996</v>
      </c>
      <c r="E50" s="16">
        <f t="shared" si="0"/>
        <v>1826.7599999999998</v>
      </c>
      <c r="F50" s="16">
        <f>E50*0.09</f>
        <v>164.40839999999997</v>
      </c>
      <c r="G50" s="16">
        <f>E50*0.06</f>
        <v>109.60559999999998</v>
      </c>
      <c r="H50" s="16">
        <f>ROUND(E50+F50+G50,2)</f>
        <v>2100.77</v>
      </c>
      <c r="I50" s="25"/>
      <c r="J50" s="6">
        <f>I50*C50</f>
        <v>0</v>
      </c>
      <c r="K50" s="6">
        <f>J50*$K$1</f>
        <v>0</v>
      </c>
      <c r="L50" s="6">
        <f>J50*$K$2</f>
        <v>0</v>
      </c>
      <c r="M50" s="6">
        <f>ROUND(J50+K50+L50,2)</f>
        <v>0</v>
      </c>
    </row>
    <row r="51" spans="1:13" ht="79.5" thickBot="1" x14ac:dyDescent="0.3">
      <c r="A51" s="9"/>
      <c r="B51" s="10" t="s">
        <v>73</v>
      </c>
      <c r="C51" s="23"/>
      <c r="D51" s="22"/>
      <c r="E51" s="16"/>
      <c r="F51" s="16"/>
      <c r="G51" s="16"/>
      <c r="H51" s="16"/>
      <c r="I51" s="24"/>
      <c r="J51" s="16"/>
      <c r="K51" s="16"/>
      <c r="L51" s="16"/>
      <c r="M51" s="16"/>
    </row>
    <row r="52" spans="1:13" ht="23.25" thickBot="1" x14ac:dyDescent="0.3">
      <c r="A52" s="7" t="s">
        <v>74</v>
      </c>
      <c r="B52" s="8" t="s">
        <v>75</v>
      </c>
      <c r="C52" s="23">
        <v>4</v>
      </c>
      <c r="D52" s="22">
        <v>1447.63</v>
      </c>
      <c r="E52" s="16">
        <f t="shared" si="0"/>
        <v>5790.52</v>
      </c>
      <c r="F52" s="16">
        <f>E52*0.09</f>
        <v>521.14679999999998</v>
      </c>
      <c r="G52" s="16">
        <f>E52*0.06</f>
        <v>347.43119999999999</v>
      </c>
      <c r="H52" s="16">
        <f>ROUND(E52+F52+G52,2)</f>
        <v>6659.1</v>
      </c>
      <c r="I52" s="25"/>
      <c r="J52" s="6">
        <f>I52*C52</f>
        <v>0</v>
      </c>
      <c r="K52" s="6">
        <f>J52*$K$1</f>
        <v>0</v>
      </c>
      <c r="L52" s="6">
        <f>J52*$K$2</f>
        <v>0</v>
      </c>
      <c r="M52" s="6">
        <f>ROUND(J52+K52+L52,2)</f>
        <v>0</v>
      </c>
    </row>
    <row r="53" spans="1:13" ht="158.25" thickBot="1" x14ac:dyDescent="0.3">
      <c r="A53" s="9"/>
      <c r="B53" s="10" t="s">
        <v>76</v>
      </c>
      <c r="C53" s="23"/>
      <c r="D53" s="22"/>
      <c r="E53" s="16"/>
      <c r="F53" s="16"/>
      <c r="G53" s="16"/>
      <c r="H53" s="16"/>
      <c r="I53" s="24"/>
      <c r="J53" s="16"/>
      <c r="K53" s="16"/>
      <c r="L53" s="16"/>
      <c r="M53" s="16"/>
    </row>
    <row r="54" spans="1:13" ht="34.5" thickBot="1" x14ac:dyDescent="0.3">
      <c r="A54" s="7" t="s">
        <v>77</v>
      </c>
      <c r="B54" s="8" t="s">
        <v>78</v>
      </c>
      <c r="C54" s="23">
        <v>3</v>
      </c>
      <c r="D54" s="22">
        <v>321.87</v>
      </c>
      <c r="E54" s="16">
        <f t="shared" si="0"/>
        <v>965.61</v>
      </c>
      <c r="F54" s="16">
        <f>E54*0.09</f>
        <v>86.904899999999998</v>
      </c>
      <c r="G54" s="16">
        <f>E54*0.06</f>
        <v>57.936599999999999</v>
      </c>
      <c r="H54" s="16">
        <f>ROUND(E54+F54+G54,2)</f>
        <v>1110.45</v>
      </c>
      <c r="I54" s="25"/>
      <c r="J54" s="6">
        <f>I54*C54</f>
        <v>0</v>
      </c>
      <c r="K54" s="6">
        <f>J54*$K$1</f>
        <v>0</v>
      </c>
      <c r="L54" s="6">
        <f>J54*$K$2</f>
        <v>0</v>
      </c>
      <c r="M54" s="6">
        <f>ROUND(J54+K54+L54,2)</f>
        <v>0</v>
      </c>
    </row>
    <row r="55" spans="1:13" ht="79.5" thickBot="1" x14ac:dyDescent="0.3">
      <c r="A55" s="9"/>
      <c r="B55" s="10" t="s">
        <v>79</v>
      </c>
      <c r="C55" s="23"/>
      <c r="D55" s="22"/>
      <c r="E55" s="16"/>
      <c r="F55" s="16"/>
      <c r="G55" s="16"/>
      <c r="H55" s="16"/>
      <c r="I55" s="24"/>
      <c r="J55" s="16"/>
      <c r="K55" s="16"/>
      <c r="L55" s="16"/>
      <c r="M55" s="16"/>
    </row>
    <row r="56" spans="1:13" ht="23.25" thickBot="1" x14ac:dyDescent="0.3">
      <c r="A56" s="7" t="s">
        <v>80</v>
      </c>
      <c r="B56" s="8" t="s">
        <v>81</v>
      </c>
      <c r="C56" s="23">
        <v>1</v>
      </c>
      <c r="D56" s="22">
        <v>239.37</v>
      </c>
      <c r="E56" s="16">
        <f t="shared" si="0"/>
        <v>239.37</v>
      </c>
      <c r="F56" s="16">
        <f>E56*0.09</f>
        <v>21.543299999999999</v>
      </c>
      <c r="G56" s="16">
        <f>E56*0.06</f>
        <v>14.3622</v>
      </c>
      <c r="H56" s="16">
        <f>ROUND(E56+F56+G56,2)</f>
        <v>275.27999999999997</v>
      </c>
      <c r="I56" s="25"/>
      <c r="J56" s="6">
        <f>I56*C56</f>
        <v>0</v>
      </c>
      <c r="K56" s="6">
        <f>J56*$K$1</f>
        <v>0</v>
      </c>
      <c r="L56" s="6">
        <f>J56*$K$2</f>
        <v>0</v>
      </c>
      <c r="M56" s="6">
        <f>ROUND(J56+K56+L56,2)</f>
        <v>0</v>
      </c>
    </row>
    <row r="57" spans="1:13" ht="57" thickBot="1" x14ac:dyDescent="0.3">
      <c r="A57" s="9"/>
      <c r="B57" s="10" t="s">
        <v>82</v>
      </c>
      <c r="C57" s="23"/>
      <c r="D57" s="22"/>
      <c r="E57" s="16"/>
      <c r="F57" s="16"/>
      <c r="G57" s="16"/>
      <c r="H57" s="16"/>
      <c r="I57" s="24"/>
      <c r="J57" s="16"/>
      <c r="K57" s="16"/>
      <c r="L57" s="16"/>
      <c r="M57" s="16"/>
    </row>
    <row r="58" spans="1:13" ht="23.25" thickBot="1" x14ac:dyDescent="0.3">
      <c r="A58" s="7" t="s">
        <v>83</v>
      </c>
      <c r="B58" s="8" t="s">
        <v>84</v>
      </c>
      <c r="C58" s="23">
        <v>5</v>
      </c>
      <c r="D58" s="22">
        <v>425.05</v>
      </c>
      <c r="E58" s="16">
        <f t="shared" si="0"/>
        <v>2125.25</v>
      </c>
      <c r="F58" s="16">
        <f>E58*0.09</f>
        <v>191.27249999999998</v>
      </c>
      <c r="G58" s="16">
        <f>E58*0.06</f>
        <v>127.515</v>
      </c>
      <c r="H58" s="16">
        <f>ROUND(E58+F58+G58,2)</f>
        <v>2444.04</v>
      </c>
      <c r="I58" s="25"/>
      <c r="J58" s="6">
        <f>I58*C58</f>
        <v>0</v>
      </c>
      <c r="K58" s="6">
        <f>J58*$K$1</f>
        <v>0</v>
      </c>
      <c r="L58" s="6">
        <f>J58*$K$2</f>
        <v>0</v>
      </c>
      <c r="M58" s="6">
        <f>ROUND(J58+K58+L58,2)</f>
        <v>0</v>
      </c>
    </row>
    <row r="59" spans="1:13" ht="90.75" thickBot="1" x14ac:dyDescent="0.3">
      <c r="A59" s="9"/>
      <c r="B59" s="10" t="s">
        <v>85</v>
      </c>
      <c r="C59" s="23"/>
      <c r="D59" s="22"/>
      <c r="E59" s="16"/>
      <c r="F59" s="16"/>
      <c r="G59" s="16"/>
      <c r="H59" s="16"/>
      <c r="I59" s="24"/>
      <c r="J59" s="16"/>
      <c r="K59" s="16"/>
      <c r="L59" s="16"/>
      <c r="M59" s="16"/>
    </row>
    <row r="60" spans="1:13" ht="23.25" thickBot="1" x14ac:dyDescent="0.3">
      <c r="A60" s="7" t="s">
        <v>86</v>
      </c>
      <c r="B60" s="8" t="s">
        <v>87</v>
      </c>
      <c r="C60" s="23">
        <v>5</v>
      </c>
      <c r="D60" s="22">
        <v>173.32</v>
      </c>
      <c r="E60" s="16">
        <f t="shared" si="0"/>
        <v>866.59999999999991</v>
      </c>
      <c r="F60" s="16">
        <f>E60*0.09</f>
        <v>77.993999999999986</v>
      </c>
      <c r="G60" s="16">
        <f>E60*0.06</f>
        <v>51.995999999999995</v>
      </c>
      <c r="H60" s="16">
        <f>ROUND(E60+F60+G60,2)</f>
        <v>996.59</v>
      </c>
      <c r="I60" s="25"/>
      <c r="J60" s="6">
        <f>I60*C60</f>
        <v>0</v>
      </c>
      <c r="K60" s="6">
        <f>J60*$K$1</f>
        <v>0</v>
      </c>
      <c r="L60" s="6">
        <f>J60*$K$2</f>
        <v>0</v>
      </c>
      <c r="M60" s="6">
        <f>ROUND(J60+K60+L60,2)</f>
        <v>0</v>
      </c>
    </row>
    <row r="61" spans="1:13" ht="90.75" thickBot="1" x14ac:dyDescent="0.3">
      <c r="A61" s="9"/>
      <c r="B61" s="10" t="s">
        <v>88</v>
      </c>
      <c r="C61" s="23"/>
      <c r="D61" s="22"/>
      <c r="E61" s="16"/>
      <c r="F61" s="16"/>
      <c r="G61" s="16"/>
      <c r="H61" s="16"/>
      <c r="I61" s="24"/>
      <c r="J61" s="16"/>
      <c r="K61" s="16"/>
      <c r="L61" s="16"/>
      <c r="M61" s="16"/>
    </row>
    <row r="62" spans="1:13" ht="23.25" thickBot="1" x14ac:dyDescent="0.3">
      <c r="A62" s="7" t="s">
        <v>89</v>
      </c>
      <c r="B62" s="8" t="s">
        <v>90</v>
      </c>
      <c r="C62" s="23">
        <v>5</v>
      </c>
      <c r="D62" s="22">
        <v>1733.25</v>
      </c>
      <c r="E62" s="16">
        <f t="shared" si="0"/>
        <v>8666.25</v>
      </c>
      <c r="F62" s="16">
        <f>E62*0.09</f>
        <v>779.96249999999998</v>
      </c>
      <c r="G62" s="16">
        <f>E62*0.06</f>
        <v>519.97500000000002</v>
      </c>
      <c r="H62" s="16">
        <f>ROUND(E62+F62+G62,2)</f>
        <v>9966.19</v>
      </c>
      <c r="I62" s="25"/>
      <c r="J62" s="6">
        <f>I62*C62</f>
        <v>0</v>
      </c>
      <c r="K62" s="6">
        <f>J62*$K$1</f>
        <v>0</v>
      </c>
      <c r="L62" s="6">
        <f>J62*$K$2</f>
        <v>0</v>
      </c>
      <c r="M62" s="6">
        <f>ROUND(J62+K62+L62,2)</f>
        <v>0</v>
      </c>
    </row>
    <row r="63" spans="1:13" ht="102" thickBot="1" x14ac:dyDescent="0.3">
      <c r="A63" s="9"/>
      <c r="B63" s="10" t="s">
        <v>91</v>
      </c>
      <c r="C63" s="23"/>
      <c r="D63" s="22"/>
      <c r="E63" s="16"/>
      <c r="F63" s="16"/>
      <c r="G63" s="16"/>
      <c r="H63" s="16"/>
      <c r="I63" s="24"/>
      <c r="J63" s="16"/>
      <c r="K63" s="16"/>
      <c r="L63" s="16"/>
      <c r="M63" s="16"/>
    </row>
    <row r="64" spans="1:13" ht="23.25" thickBot="1" x14ac:dyDescent="0.3">
      <c r="A64" s="7" t="s">
        <v>92</v>
      </c>
      <c r="B64" s="8" t="s">
        <v>93</v>
      </c>
      <c r="C64" s="23">
        <v>5</v>
      </c>
      <c r="D64" s="22">
        <v>2063.35</v>
      </c>
      <c r="E64" s="16">
        <f t="shared" si="0"/>
        <v>10316.75</v>
      </c>
      <c r="F64" s="16">
        <f>E64*0.09</f>
        <v>928.50749999999994</v>
      </c>
      <c r="G64" s="16">
        <f>E64*0.06</f>
        <v>619.005</v>
      </c>
      <c r="H64" s="16">
        <f>ROUND(E64+F64+G64,2)</f>
        <v>11864.26</v>
      </c>
      <c r="I64" s="25"/>
      <c r="J64" s="6">
        <f>I64*C64</f>
        <v>0</v>
      </c>
      <c r="K64" s="6">
        <f>J64*$K$1</f>
        <v>0</v>
      </c>
      <c r="L64" s="6">
        <f>J64*$K$2</f>
        <v>0</v>
      </c>
      <c r="M64" s="6">
        <f>ROUND(J64+K64+L64,2)</f>
        <v>0</v>
      </c>
    </row>
    <row r="65" spans="1:13" ht="394.5" thickBot="1" x14ac:dyDescent="0.3">
      <c r="A65" s="9"/>
      <c r="B65" s="10" t="s">
        <v>94</v>
      </c>
      <c r="C65" s="23"/>
      <c r="D65" s="22"/>
      <c r="E65" s="16"/>
      <c r="F65" s="16"/>
      <c r="G65" s="16"/>
      <c r="H65" s="16"/>
      <c r="I65" s="24"/>
      <c r="J65" s="16"/>
      <c r="K65" s="16"/>
      <c r="L65" s="16"/>
      <c r="M65" s="16"/>
    </row>
    <row r="66" spans="1:13" ht="34.5" thickBot="1" x14ac:dyDescent="0.3">
      <c r="A66" s="7" t="s">
        <v>95</v>
      </c>
      <c r="B66" s="8" t="s">
        <v>96</v>
      </c>
      <c r="C66" s="23">
        <v>5</v>
      </c>
      <c r="D66" s="22">
        <v>1238.01</v>
      </c>
      <c r="E66" s="16">
        <f t="shared" si="0"/>
        <v>6190.05</v>
      </c>
      <c r="F66" s="16">
        <f>E66*0.09</f>
        <v>557.10450000000003</v>
      </c>
      <c r="G66" s="16">
        <f>E66*0.06</f>
        <v>371.40300000000002</v>
      </c>
      <c r="H66" s="16">
        <f>ROUND(E66+F66+G66,2)</f>
        <v>7118.56</v>
      </c>
      <c r="I66" s="25"/>
      <c r="J66" s="6">
        <f>I66*C66</f>
        <v>0</v>
      </c>
      <c r="K66" s="6">
        <f>J66*$K$1</f>
        <v>0</v>
      </c>
      <c r="L66" s="6">
        <f>J66*$K$2</f>
        <v>0</v>
      </c>
      <c r="M66" s="6">
        <f>ROUND(J66+K66+L66,2)</f>
        <v>0</v>
      </c>
    </row>
    <row r="67" spans="1:13" ht="68.25" thickBot="1" x14ac:dyDescent="0.3">
      <c r="A67" s="9"/>
      <c r="B67" s="10" t="s">
        <v>97</v>
      </c>
      <c r="C67" s="23"/>
      <c r="D67" s="22"/>
      <c r="E67" s="16"/>
      <c r="F67" s="16"/>
      <c r="G67" s="16"/>
      <c r="H67" s="16"/>
      <c r="I67" s="24"/>
      <c r="J67" s="16"/>
      <c r="K67" s="16"/>
      <c r="L67" s="16"/>
      <c r="M67" s="16"/>
    </row>
    <row r="68" spans="1:13" ht="34.5" thickBot="1" x14ac:dyDescent="0.3">
      <c r="A68" s="7" t="s">
        <v>98</v>
      </c>
      <c r="B68" s="8" t="s">
        <v>99</v>
      </c>
      <c r="C68" s="23">
        <v>4</v>
      </c>
      <c r="D68" s="22">
        <v>1650.68</v>
      </c>
      <c r="E68" s="16">
        <f t="shared" si="0"/>
        <v>6602.72</v>
      </c>
      <c r="F68" s="16">
        <f>E68*0.09</f>
        <v>594.24480000000005</v>
      </c>
      <c r="G68" s="16">
        <f>E68*0.06</f>
        <v>396.16320000000002</v>
      </c>
      <c r="H68" s="16">
        <f>ROUND(E68+F68+G68,2)</f>
        <v>7593.13</v>
      </c>
      <c r="I68" s="25"/>
      <c r="J68" s="6">
        <f>I68*C68</f>
        <v>0</v>
      </c>
      <c r="K68" s="6">
        <f>J68*$K$1</f>
        <v>0</v>
      </c>
      <c r="L68" s="6">
        <f>J68*$K$2</f>
        <v>0</v>
      </c>
      <c r="M68" s="6">
        <f>ROUND(J68+K68+L68,2)</f>
        <v>0</v>
      </c>
    </row>
    <row r="69" spans="1:13" ht="79.5" thickBot="1" x14ac:dyDescent="0.3">
      <c r="A69" s="9"/>
      <c r="B69" s="10" t="s">
        <v>100</v>
      </c>
      <c r="C69" s="23"/>
      <c r="D69" s="22"/>
      <c r="E69" s="16"/>
      <c r="F69" s="16"/>
      <c r="G69" s="16"/>
      <c r="H69" s="16"/>
      <c r="I69" s="24"/>
      <c r="J69" s="16"/>
      <c r="K69" s="16"/>
      <c r="L69" s="16"/>
      <c r="M69" s="16"/>
    </row>
    <row r="70" spans="1:13" ht="34.5" thickBot="1" x14ac:dyDescent="0.3">
      <c r="A70" s="7" t="s">
        <v>101</v>
      </c>
      <c r="B70" s="8" t="s">
        <v>102</v>
      </c>
      <c r="C70" s="23">
        <v>4</v>
      </c>
      <c r="D70" s="22">
        <v>1403.07</v>
      </c>
      <c r="E70" s="16">
        <f t="shared" si="0"/>
        <v>5612.28</v>
      </c>
      <c r="F70" s="16">
        <f>E70*0.09</f>
        <v>505.10519999999997</v>
      </c>
      <c r="G70" s="16">
        <f>E70*0.06</f>
        <v>336.73679999999996</v>
      </c>
      <c r="H70" s="16">
        <f>ROUND(E70+F70+G70,2)</f>
        <v>6454.12</v>
      </c>
      <c r="I70" s="25"/>
      <c r="J70" s="6">
        <f>I70*C70</f>
        <v>0</v>
      </c>
      <c r="K70" s="6">
        <f>J70*$K$1</f>
        <v>0</v>
      </c>
      <c r="L70" s="6">
        <f>J70*$K$2</f>
        <v>0</v>
      </c>
      <c r="M70" s="6">
        <f>ROUND(J70+K70+L70,2)</f>
        <v>0</v>
      </c>
    </row>
    <row r="71" spans="1:13" ht="79.5" thickBot="1" x14ac:dyDescent="0.3">
      <c r="A71" s="9"/>
      <c r="B71" s="10" t="s">
        <v>103</v>
      </c>
      <c r="C71" s="23"/>
      <c r="D71" s="22"/>
      <c r="E71" s="16"/>
      <c r="F71" s="16"/>
      <c r="G71" s="16"/>
      <c r="H71" s="16"/>
      <c r="I71" s="24"/>
      <c r="J71" s="16"/>
      <c r="K71" s="16"/>
      <c r="L71" s="16"/>
      <c r="M71" s="16"/>
    </row>
    <row r="72" spans="1:13" ht="23.25" thickBot="1" x14ac:dyDescent="0.3">
      <c r="A72" s="7" t="s">
        <v>104</v>
      </c>
      <c r="B72" s="8" t="s">
        <v>105</v>
      </c>
      <c r="C72" s="23">
        <v>5</v>
      </c>
      <c r="D72" s="22">
        <v>453.9</v>
      </c>
      <c r="E72" s="16">
        <f t="shared" si="0"/>
        <v>2269.5</v>
      </c>
      <c r="F72" s="16">
        <f>E72*0.09</f>
        <v>204.255</v>
      </c>
      <c r="G72" s="16">
        <f>E72*0.06</f>
        <v>136.16999999999999</v>
      </c>
      <c r="H72" s="16">
        <f>ROUND(E72+F72+G72,2)</f>
        <v>2609.9299999999998</v>
      </c>
      <c r="I72" s="25"/>
      <c r="J72" s="6">
        <f>I72*C72</f>
        <v>0</v>
      </c>
      <c r="K72" s="6">
        <f>J72*$K$1</f>
        <v>0</v>
      </c>
      <c r="L72" s="6">
        <f>J72*$K$2</f>
        <v>0</v>
      </c>
      <c r="M72" s="6">
        <f>ROUND(J72+K72+L72,2)</f>
        <v>0</v>
      </c>
    </row>
    <row r="73" spans="1:13" ht="147" thickBot="1" x14ac:dyDescent="0.3">
      <c r="A73" s="9"/>
      <c r="B73" s="10" t="s">
        <v>106</v>
      </c>
      <c r="C73" s="23"/>
      <c r="D73" s="22"/>
      <c r="E73" s="16"/>
      <c r="F73" s="16"/>
      <c r="G73" s="16"/>
      <c r="H73" s="16"/>
      <c r="I73" s="24"/>
      <c r="J73" s="16"/>
      <c r="K73" s="16"/>
      <c r="L73" s="16"/>
      <c r="M73" s="16"/>
    </row>
    <row r="74" spans="1:13" ht="23.25" thickBot="1" x14ac:dyDescent="0.3">
      <c r="A74" s="7" t="s">
        <v>107</v>
      </c>
      <c r="B74" s="8" t="s">
        <v>108</v>
      </c>
      <c r="C74" s="23">
        <v>5</v>
      </c>
      <c r="D74" s="22">
        <v>4374.3</v>
      </c>
      <c r="E74" s="16">
        <f t="shared" si="0"/>
        <v>21871.5</v>
      </c>
      <c r="F74" s="16">
        <f>E74*0.09</f>
        <v>1968.4349999999999</v>
      </c>
      <c r="G74" s="16">
        <f>E74*0.06</f>
        <v>1312.29</v>
      </c>
      <c r="H74" s="16">
        <f>ROUND(E74+F74+G74,2)</f>
        <v>25152.23</v>
      </c>
      <c r="I74" s="25"/>
      <c r="J74" s="6">
        <f>I74*C74</f>
        <v>0</v>
      </c>
      <c r="K74" s="6">
        <f>J74*$K$1</f>
        <v>0</v>
      </c>
      <c r="L74" s="6">
        <f>J74*$K$2</f>
        <v>0</v>
      </c>
      <c r="M74" s="6">
        <f>ROUND(J74+K74+L74,2)</f>
        <v>0</v>
      </c>
    </row>
    <row r="75" spans="1:13" ht="68.25" thickBot="1" x14ac:dyDescent="0.3">
      <c r="A75" s="9"/>
      <c r="B75" s="10" t="s">
        <v>109</v>
      </c>
      <c r="C75" s="23"/>
      <c r="D75" s="22"/>
      <c r="E75" s="16"/>
      <c r="F75" s="16"/>
      <c r="G75" s="16"/>
      <c r="H75" s="16"/>
      <c r="I75" s="24"/>
      <c r="J75" s="16"/>
      <c r="K75" s="16"/>
      <c r="L75" s="16"/>
      <c r="M75" s="16"/>
    </row>
    <row r="76" spans="1:13" ht="23.25" thickBot="1" x14ac:dyDescent="0.3">
      <c r="A76" s="7" t="s">
        <v>110</v>
      </c>
      <c r="B76" s="8" t="s">
        <v>111</v>
      </c>
      <c r="C76" s="23">
        <v>6</v>
      </c>
      <c r="D76" s="22">
        <v>123.8</v>
      </c>
      <c r="E76" s="16">
        <f t="shared" si="0"/>
        <v>742.8</v>
      </c>
      <c r="F76" s="16">
        <f>E76*0.09</f>
        <v>66.85199999999999</v>
      </c>
      <c r="G76" s="16">
        <f>E76*0.06</f>
        <v>44.567999999999998</v>
      </c>
      <c r="H76" s="16">
        <f>ROUND(E76+F76+G76,2)</f>
        <v>854.22</v>
      </c>
      <c r="I76" s="25"/>
      <c r="J76" s="6">
        <f>I76*C76</f>
        <v>0</v>
      </c>
      <c r="K76" s="6">
        <f>J76*$K$1</f>
        <v>0</v>
      </c>
      <c r="L76" s="6">
        <f>J76*$K$2</f>
        <v>0</v>
      </c>
      <c r="M76" s="6">
        <f>ROUND(J76+K76+L76,2)</f>
        <v>0</v>
      </c>
    </row>
    <row r="77" spans="1:13" ht="79.5" thickBot="1" x14ac:dyDescent="0.3">
      <c r="A77" s="9"/>
      <c r="B77" s="10" t="s">
        <v>112</v>
      </c>
      <c r="C77" s="23"/>
      <c r="D77" s="22"/>
      <c r="E77" s="16"/>
      <c r="F77" s="16"/>
      <c r="G77" s="16"/>
      <c r="H77" s="16"/>
      <c r="I77" s="24"/>
      <c r="J77" s="16"/>
      <c r="K77" s="16"/>
      <c r="L77" s="16"/>
      <c r="M77" s="16"/>
    </row>
    <row r="78" spans="1:13" ht="23.25" thickBot="1" x14ac:dyDescent="0.3">
      <c r="A78" s="7" t="s">
        <v>113</v>
      </c>
      <c r="B78" s="8" t="s">
        <v>114</v>
      </c>
      <c r="C78" s="23">
        <v>5</v>
      </c>
      <c r="D78" s="22">
        <v>435.4</v>
      </c>
      <c r="E78" s="16">
        <f t="shared" ref="E78:E80" si="3">D78*C78</f>
        <v>2177</v>
      </c>
      <c r="F78" s="16">
        <f>E78*0.09</f>
        <v>195.93</v>
      </c>
      <c r="G78" s="16">
        <f>E78*0.06</f>
        <v>130.62</v>
      </c>
      <c r="H78" s="16">
        <f>ROUND(E78+F78+G78,2)</f>
        <v>2503.5500000000002</v>
      </c>
      <c r="I78" s="25"/>
      <c r="J78" s="6">
        <f>I78*C78</f>
        <v>0</v>
      </c>
      <c r="K78" s="6">
        <f>J78*$K$1</f>
        <v>0</v>
      </c>
      <c r="L78" s="6">
        <f>J78*$K$2</f>
        <v>0</v>
      </c>
      <c r="M78" s="6">
        <f>ROUND(J78+K78+L78,2)</f>
        <v>0</v>
      </c>
    </row>
    <row r="79" spans="1:13" ht="113.25" thickBot="1" x14ac:dyDescent="0.3">
      <c r="A79" s="9"/>
      <c r="B79" s="10" t="s">
        <v>115</v>
      </c>
      <c r="C79" s="23"/>
      <c r="D79" s="22"/>
      <c r="E79" s="16"/>
      <c r="F79" s="16"/>
      <c r="G79" s="16"/>
      <c r="H79" s="16"/>
      <c r="I79" s="24"/>
      <c r="J79" s="16"/>
      <c r="K79" s="16"/>
      <c r="L79" s="16"/>
      <c r="M79" s="16"/>
    </row>
    <row r="80" spans="1:13" ht="23.25" thickBot="1" x14ac:dyDescent="0.3">
      <c r="A80" s="7" t="s">
        <v>116</v>
      </c>
      <c r="B80" s="8" t="s">
        <v>117</v>
      </c>
      <c r="C80" s="23">
        <v>4</v>
      </c>
      <c r="D80" s="22">
        <v>140.1</v>
      </c>
      <c r="E80" s="16">
        <f t="shared" si="3"/>
        <v>560.4</v>
      </c>
      <c r="F80" s="16">
        <f>E80*0.09</f>
        <v>50.435999999999993</v>
      </c>
      <c r="G80" s="16">
        <f>E80*0.06</f>
        <v>33.623999999999995</v>
      </c>
      <c r="H80" s="16">
        <f>ROUND(E80+F80+G80,2)</f>
        <v>644.46</v>
      </c>
      <c r="I80" s="25"/>
      <c r="J80" s="6">
        <f>I80*C80</f>
        <v>0</v>
      </c>
      <c r="K80" s="6">
        <f>J80*$K$1</f>
        <v>0</v>
      </c>
      <c r="L80" s="6">
        <f>J80*$K$2</f>
        <v>0</v>
      </c>
      <c r="M80" s="6">
        <f>ROUND(J80+K80+L80,2)</f>
        <v>0</v>
      </c>
    </row>
    <row r="81" spans="1:13" ht="102" thickBot="1" x14ac:dyDescent="0.3">
      <c r="A81" s="9"/>
      <c r="B81" s="10" t="s">
        <v>118</v>
      </c>
      <c r="C81" s="23"/>
      <c r="D81" s="22"/>
      <c r="E81" s="16"/>
      <c r="F81" s="16"/>
      <c r="G81" s="16"/>
      <c r="H81" s="16"/>
      <c r="I81" s="16"/>
      <c r="J81" s="16"/>
      <c r="K81" s="16"/>
      <c r="L81" s="16"/>
      <c r="M81" s="17"/>
    </row>
    <row r="82" spans="1:13" ht="26.25" customHeight="1" thickBot="1" x14ac:dyDescent="0.3">
      <c r="A82" s="29" t="s">
        <v>120</v>
      </c>
      <c r="B82" s="30"/>
      <c r="C82" s="30"/>
      <c r="D82" s="30"/>
      <c r="E82" s="30"/>
      <c r="F82" s="30"/>
      <c r="G82" s="30"/>
      <c r="H82" s="18">
        <f>SUM(H12:H81)</f>
        <v>151250.81999999995</v>
      </c>
      <c r="I82" s="29" t="s">
        <v>124</v>
      </c>
      <c r="J82" s="30"/>
      <c r="K82" s="30"/>
      <c r="L82" s="30"/>
      <c r="M82" s="18">
        <f>SUM(M12:M81)</f>
        <v>0</v>
      </c>
    </row>
    <row r="83" spans="1:13" ht="25.5" customHeight="1" thickBot="1" x14ac:dyDescent="0.3">
      <c r="A83" s="29" t="s">
        <v>135</v>
      </c>
      <c r="B83" s="30"/>
      <c r="C83" s="30"/>
      <c r="D83" s="30"/>
      <c r="E83" s="30"/>
      <c r="F83" s="30"/>
      <c r="G83" s="30"/>
      <c r="H83" s="18">
        <f>H8</f>
        <v>561920.82000000007</v>
      </c>
      <c r="I83" s="29" t="s">
        <v>123</v>
      </c>
      <c r="J83" s="30"/>
      <c r="K83" s="30"/>
      <c r="L83" s="30"/>
      <c r="M83" s="6">
        <f>M8</f>
        <v>0</v>
      </c>
    </row>
    <row r="84" spans="1:13" ht="22.5" customHeight="1" thickBot="1" x14ac:dyDescent="0.3">
      <c r="A84" s="29" t="s">
        <v>136</v>
      </c>
      <c r="B84" s="30"/>
      <c r="C84" s="30"/>
      <c r="D84" s="30"/>
      <c r="E84" s="30"/>
      <c r="F84" s="30"/>
      <c r="G84" s="30"/>
      <c r="H84" s="18">
        <f>H82+H8</f>
        <v>713171.64</v>
      </c>
      <c r="I84" s="29" t="s">
        <v>127</v>
      </c>
      <c r="J84" s="30"/>
      <c r="K84" s="30"/>
      <c r="L84" s="31"/>
      <c r="M84" s="21">
        <f>M83+M82</f>
        <v>0</v>
      </c>
    </row>
    <row r="85" spans="1:13" ht="15.75" thickBot="1" x14ac:dyDescent="0.3">
      <c r="A85" s="29" t="s">
        <v>125</v>
      </c>
      <c r="B85" s="30"/>
      <c r="C85" s="30"/>
      <c r="D85" s="30"/>
      <c r="E85" s="30"/>
      <c r="F85" s="30"/>
      <c r="G85" s="30"/>
      <c r="H85" s="18">
        <f>H84*0.21</f>
        <v>149766.04439999998</v>
      </c>
      <c r="I85" s="29" t="s">
        <v>125</v>
      </c>
      <c r="J85" s="30"/>
      <c r="K85" s="30"/>
      <c r="L85" s="30"/>
      <c r="M85" s="21">
        <f>M84*0.21</f>
        <v>0</v>
      </c>
    </row>
    <row r="86" spans="1:13" ht="24" customHeight="1" thickBot="1" x14ac:dyDescent="0.3">
      <c r="A86" s="29" t="s">
        <v>137</v>
      </c>
      <c r="B86" s="30"/>
      <c r="C86" s="30"/>
      <c r="D86" s="30"/>
      <c r="E86" s="30"/>
      <c r="F86" s="30"/>
      <c r="G86" s="30"/>
      <c r="H86" s="18">
        <f>H85+H84</f>
        <v>862937.68440000003</v>
      </c>
      <c r="I86" s="29" t="s">
        <v>126</v>
      </c>
      <c r="J86" s="30"/>
      <c r="K86" s="30"/>
      <c r="L86" s="30"/>
      <c r="M86" s="21">
        <f>M84+M85</f>
        <v>0</v>
      </c>
    </row>
  </sheetData>
  <sheetProtection algorithmName="SHA-512" hashValue="b46rKzvWHfZ/iNoaMRtQYG8JuAM66Z5x1JWtS5m5v/x/0OpF5VsSI/BzMTRQcBA8c3oXVek5uXaI/iRTSEyUfw==" saltValue="tIW5bBEl6655H8eXJ9dB9w==" spinCount="100000" sheet="1" objects="1" scenarios="1"/>
  <mergeCells count="27">
    <mergeCell ref="A83:G83"/>
    <mergeCell ref="A84:G84"/>
    <mergeCell ref="A85:G85"/>
    <mergeCell ref="A86:G86"/>
    <mergeCell ref="I86:L86"/>
    <mergeCell ref="I85:L85"/>
    <mergeCell ref="I4:M4"/>
    <mergeCell ref="I8:L8"/>
    <mergeCell ref="I82:L82"/>
    <mergeCell ref="I83:L83"/>
    <mergeCell ref="I84:L84"/>
    <mergeCell ref="I5:I6"/>
    <mergeCell ref="J5:J6"/>
    <mergeCell ref="K5:K6"/>
    <mergeCell ref="L5:L6"/>
    <mergeCell ref="M5:M6"/>
    <mergeCell ref="I10:M10"/>
    <mergeCell ref="A10:H10"/>
    <mergeCell ref="B8:G8"/>
    <mergeCell ref="A82:G82"/>
    <mergeCell ref="B4:B6"/>
    <mergeCell ref="D4:H4"/>
    <mergeCell ref="F5:F6"/>
    <mergeCell ref="E5:E6"/>
    <mergeCell ref="G5:G6"/>
    <mergeCell ref="H5:H6"/>
    <mergeCell ref="D5:D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González Prieto, Sara</dc:creator>
  <cp:lastModifiedBy>Pery Trenor, Teresa</cp:lastModifiedBy>
  <dcterms:created xsi:type="dcterms:W3CDTF">2022-02-17T13:00:23Z</dcterms:created>
  <dcterms:modified xsi:type="dcterms:W3CDTF">2022-03-22T17:19:33Z</dcterms:modified>
</cp:coreProperties>
</file>