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9"/>
  <workbookPr defaultThemeVersion="166925"/>
  <mc:AlternateContent xmlns:mc="http://schemas.openxmlformats.org/markup-compatibility/2006">
    <mc:Choice Requires="x15">
      <x15ac:absPath xmlns:x15ac="http://schemas.microsoft.com/office/spreadsheetml/2010/11/ac" url="\\metromadrid.net\Estamentos\Ser. Expl. Sistemas y Seg. Informatica\Infraestructura Informatica\GESTION\REPOSITORIO\2020-6000008526-Mto Oracle BD 2021-22\"/>
    </mc:Choice>
  </mc:AlternateContent>
  <xr:revisionPtr revIDLastSave="0" documentId="8_{CE30051E-0AD6-4508-B3FD-D2CECF0DA748}" xr6:coauthVersionLast="36" xr6:coauthVersionMax="36" xr10:uidLastSave="{00000000-0000-0000-0000-000000000000}"/>
  <workbookProtection lockStructure="1"/>
  <bookViews>
    <workbookView xWindow="0" yWindow="0" windowWidth="26832" windowHeight="9492" xr2:uid="{59715786-3F43-41A8-9BDA-EB75D9C0A1BC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" i="1" l="1"/>
  <c r="M13" i="1" l="1"/>
  <c r="G9" i="1"/>
  <c r="I9" i="1"/>
  <c r="J55" i="1"/>
  <c r="H55" i="1"/>
  <c r="E41" i="1"/>
  <c r="F41" i="1"/>
  <c r="K41" i="1"/>
  <c r="E42" i="1"/>
  <c r="F42" i="1"/>
  <c r="K42" i="1"/>
  <c r="E43" i="1"/>
  <c r="F43" i="1"/>
  <c r="K43" i="1"/>
  <c r="E44" i="1"/>
  <c r="F44" i="1"/>
  <c r="K44" i="1"/>
  <c r="E45" i="1"/>
  <c r="F45" i="1"/>
  <c r="K45" i="1"/>
  <c r="E46" i="1"/>
  <c r="F46" i="1"/>
  <c r="K46" i="1"/>
  <c r="E47" i="1"/>
  <c r="F47" i="1"/>
  <c r="K47" i="1"/>
  <c r="E48" i="1"/>
  <c r="F48" i="1"/>
  <c r="K48" i="1"/>
  <c r="E49" i="1"/>
  <c r="F49" i="1"/>
  <c r="K49" i="1"/>
  <c r="E50" i="1"/>
  <c r="F50" i="1"/>
  <c r="K50" i="1"/>
  <c r="E51" i="1"/>
  <c r="F51" i="1"/>
  <c r="K51" i="1"/>
  <c r="E52" i="1"/>
  <c r="F52" i="1"/>
  <c r="K52" i="1"/>
  <c r="E53" i="1"/>
  <c r="F53" i="1"/>
  <c r="K53" i="1"/>
  <c r="E54" i="1"/>
  <c r="F54" i="1"/>
  <c r="K54" i="1"/>
  <c r="I38" i="1"/>
  <c r="J57" i="1" s="1"/>
  <c r="G38" i="1"/>
  <c r="H57" i="1" s="1"/>
  <c r="K40" i="1"/>
  <c r="F40" i="1"/>
  <c r="E40" i="1"/>
  <c r="J33" i="1"/>
  <c r="H33" i="1"/>
  <c r="E12" i="1"/>
  <c r="F12" i="1"/>
  <c r="K12" i="1"/>
  <c r="E13" i="1"/>
  <c r="F13" i="1"/>
  <c r="K13" i="1"/>
  <c r="E14" i="1"/>
  <c r="F14" i="1"/>
  <c r="K14" i="1"/>
  <c r="E15" i="1"/>
  <c r="F15" i="1"/>
  <c r="K15" i="1"/>
  <c r="E16" i="1"/>
  <c r="G16" i="1" s="1"/>
  <c r="I16" i="1" s="1"/>
  <c r="F16" i="1"/>
  <c r="K16" i="1"/>
  <c r="E17" i="1"/>
  <c r="F17" i="1"/>
  <c r="K17" i="1"/>
  <c r="E18" i="1"/>
  <c r="F18" i="1"/>
  <c r="K18" i="1"/>
  <c r="E19" i="1"/>
  <c r="F19" i="1"/>
  <c r="K19" i="1"/>
  <c r="E20" i="1"/>
  <c r="F20" i="1"/>
  <c r="K20" i="1"/>
  <c r="E21" i="1"/>
  <c r="G21" i="1" s="1"/>
  <c r="I21" i="1" s="1"/>
  <c r="F21" i="1"/>
  <c r="K21" i="1"/>
  <c r="E22" i="1"/>
  <c r="F22" i="1"/>
  <c r="K22" i="1"/>
  <c r="E23" i="1"/>
  <c r="F23" i="1"/>
  <c r="K23" i="1"/>
  <c r="E24" i="1"/>
  <c r="F24" i="1"/>
  <c r="K24" i="1"/>
  <c r="E25" i="1"/>
  <c r="F25" i="1"/>
  <c r="K25" i="1"/>
  <c r="E26" i="1"/>
  <c r="F26" i="1"/>
  <c r="K26" i="1"/>
  <c r="E27" i="1"/>
  <c r="F27" i="1"/>
  <c r="K27" i="1"/>
  <c r="E28" i="1"/>
  <c r="F28" i="1"/>
  <c r="K28" i="1"/>
  <c r="E29" i="1"/>
  <c r="F29" i="1"/>
  <c r="K29" i="1"/>
  <c r="E30" i="1"/>
  <c r="F30" i="1"/>
  <c r="K30" i="1"/>
  <c r="E31" i="1"/>
  <c r="F31" i="1"/>
  <c r="K31" i="1"/>
  <c r="E32" i="1"/>
  <c r="F32" i="1"/>
  <c r="K32" i="1"/>
  <c r="E11" i="1"/>
  <c r="K11" i="1"/>
  <c r="D3" i="1"/>
  <c r="D2" i="1"/>
  <c r="G50" i="1" s="1"/>
  <c r="I50" i="1" s="1"/>
  <c r="G32" i="1" l="1"/>
  <c r="I32" i="1" s="1"/>
  <c r="G24" i="1"/>
  <c r="I24" i="1" s="1"/>
  <c r="G14" i="1"/>
  <c r="I14" i="1" s="1"/>
  <c r="G29" i="1"/>
  <c r="I29" i="1" s="1"/>
  <c r="G20" i="1"/>
  <c r="I20" i="1" s="1"/>
  <c r="G40" i="1"/>
  <c r="I40" i="1" s="1"/>
  <c r="G49" i="1"/>
  <c r="I49" i="1" s="1"/>
  <c r="G30" i="1"/>
  <c r="I30" i="1" s="1"/>
  <c r="G54" i="1"/>
  <c r="I54" i="1" s="1"/>
  <c r="G46" i="1"/>
  <c r="I46" i="1" s="1"/>
  <c r="G42" i="1"/>
  <c r="I42" i="1" s="1"/>
  <c r="G27" i="1"/>
  <c r="I27" i="1" s="1"/>
  <c r="G13" i="1"/>
  <c r="I13" i="1" s="1"/>
  <c r="G47" i="1"/>
  <c r="I47" i="1" s="1"/>
  <c r="G43" i="1"/>
  <c r="I43" i="1" s="1"/>
  <c r="G31" i="1"/>
  <c r="I31" i="1" s="1"/>
  <c r="G25" i="1"/>
  <c r="I25" i="1" s="1"/>
  <c r="G18" i="1"/>
  <c r="I18" i="1" s="1"/>
  <c r="G15" i="1"/>
  <c r="I15" i="1" s="1"/>
  <c r="G52" i="1"/>
  <c r="I52" i="1" s="1"/>
  <c r="G44" i="1"/>
  <c r="I44" i="1" s="1"/>
  <c r="G22" i="1"/>
  <c r="I22" i="1" s="1"/>
  <c r="G19" i="1"/>
  <c r="I19" i="1" s="1"/>
  <c r="G53" i="1"/>
  <c r="I53" i="1" s="1"/>
  <c r="G45" i="1"/>
  <c r="I45" i="1" s="1"/>
  <c r="G28" i="1"/>
  <c r="I28" i="1" s="1"/>
  <c r="G26" i="1"/>
  <c r="I26" i="1" s="1"/>
  <c r="G23" i="1"/>
  <c r="I23" i="1" s="1"/>
  <c r="G17" i="1"/>
  <c r="I17" i="1" s="1"/>
  <c r="G12" i="1"/>
  <c r="I12" i="1" s="1"/>
  <c r="G51" i="1"/>
  <c r="I51" i="1" s="1"/>
  <c r="G48" i="1"/>
  <c r="I48" i="1" s="1"/>
  <c r="G41" i="1"/>
  <c r="I41" i="1" s="1"/>
  <c r="J58" i="1"/>
  <c r="J59" i="1" s="1"/>
  <c r="J60" i="1" s="1"/>
  <c r="H58" i="1"/>
  <c r="H59" i="1" s="1"/>
  <c r="H60" i="1" s="1"/>
  <c r="K33" i="1"/>
  <c r="K55" i="1"/>
  <c r="G11" i="1"/>
  <c r="K58" i="1" l="1"/>
  <c r="K59" i="1" s="1"/>
  <c r="K60" i="1" s="1"/>
  <c r="F11" i="1" l="1"/>
</calcChain>
</file>

<file path=xl/sharedStrings.xml><?xml version="1.0" encoding="utf-8"?>
<sst xmlns="http://schemas.openxmlformats.org/spreadsheetml/2006/main" count="69" uniqueCount="34">
  <si>
    <t>Oracle Database Enterprise Edition - Named User Plus Perpetual</t>
  </si>
  <si>
    <t>Oracle Database Enterprise Edition - Processor Perpetual</t>
  </si>
  <si>
    <t>Provisioning and Patch Automation Pack - Named User Plus Perpetual</t>
  </si>
  <si>
    <t>Oracle Diagnostics Pack - Processor Perpetual</t>
  </si>
  <si>
    <t>Oracle Diagnostics Pack - Named User Plus Perpetual</t>
  </si>
  <si>
    <t>Oracle Tuning Pack - Processor Perpetual</t>
  </si>
  <si>
    <t>Oracle Tuning Pack - Named User Plus Perpetual</t>
  </si>
  <si>
    <t>Oracle Advanced Compression - Processor Perpetual</t>
  </si>
  <si>
    <t>Oracle Partitioning - Processor Perpetual</t>
  </si>
  <si>
    <t>Oracle GoldenGate - Processor Perpetual</t>
  </si>
  <si>
    <t>Oracle Secure Global Desktop for Microsoft Windows, AS/400, Solaris, Unix and Mainframe - Named User Plus Perpetual</t>
  </si>
  <si>
    <t>Fecha Fin</t>
  </si>
  <si>
    <t>31/03/2023</t>
  </si>
  <si>
    <t>Licencias que mantienen su métrica</t>
  </si>
  <si>
    <t>CSI</t>
  </si>
  <si>
    <t>Denominación</t>
  </si>
  <si>
    <t>Unidades</t>
  </si>
  <si>
    <t>Fecha Inicio</t>
  </si>
  <si>
    <t>Días a mantener</t>
  </si>
  <si>
    <t>Importe</t>
  </si>
  <si>
    <t>Total Item</t>
  </si>
  <si>
    <t>Licencias con conversión de métrica</t>
  </si>
  <si>
    <t>Oracle Database Standard Edition 2 - Named User Perpetual</t>
  </si>
  <si>
    <t>Oracle Database Standard Edition 2 – Processor Perpetual</t>
  </si>
  <si>
    <t>Oracle Real Application Clusters - Processor Perpetual</t>
  </si>
  <si>
    <t>IVA</t>
  </si>
  <si>
    <t>Contrato</t>
  </si>
  <si>
    <t>Total con IVA</t>
  </si>
  <si>
    <t>Total sin IVA</t>
  </si>
  <si>
    <r>
      <t>Fecha Inicio</t>
    </r>
    <r>
      <rPr>
        <b/>
        <sz val="11"/>
        <color rgb="FFFF0000"/>
        <rFont val="Calibri"/>
        <family val="2"/>
        <scheme val="minor"/>
      </rPr>
      <t xml:space="preserve"> *</t>
    </r>
  </si>
  <si>
    <r>
      <t xml:space="preserve">Fecha Fin </t>
    </r>
    <r>
      <rPr>
        <b/>
        <sz val="11"/>
        <color rgb="FFFF0000"/>
        <rFont val="Calibri"/>
        <family val="2"/>
        <scheme val="minor"/>
      </rPr>
      <t>*</t>
    </r>
  </si>
  <si>
    <r>
      <rPr>
        <b/>
        <sz val="11"/>
        <color rgb="FFFF0000"/>
        <rFont val="Calibri"/>
        <family val="2"/>
        <scheme val="minor"/>
      </rPr>
      <t>*</t>
    </r>
    <r>
      <rPr>
        <sz val="11"/>
        <color rgb="FFFF0000"/>
        <rFont val="Calibri"/>
        <family val="2"/>
        <scheme val="minor"/>
      </rPr>
      <t xml:space="preserve"> Fechas previstas</t>
    </r>
  </si>
  <si>
    <t>Licencias con conversión de métrica: Total sin IVA</t>
  </si>
  <si>
    <t>Licencias que mantienen su métrica: Total sin 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</si>
</sst>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2"/>
      <name val="Calibri"/>
      <family val="2"/>
      <scheme val="minor"/>
    </font>
    <font>
      <sz val="10"/>
      <color theme="1"/>
      <name val="Arial"/>
      <family val="2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8"/>
      <color rgb="FF2F2F2F"/>
      <name val="Segoe UI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  <xf numFmtId="0" fontId="6" fillId="0" borderId="0"/>
    <xf numFmtId="0" fontId="1" fillId="0" borderId="0"/>
  </cellStyleXfs>
  <cellXfs count="46">
    <xf numFmtId="0" fontId="0" fillId="0" borderId="0" xfId="0"/>
    <xf numFmtId="14" fontId="5" fillId="0" borderId="0" xfId="3" applyNumberFormat="1" applyFont="1" applyFill="1" applyBorder="1" applyAlignment="1">
      <alignment horizontal="center" vertical="top"/>
    </xf>
    <xf numFmtId="49" fontId="5" fillId="0" borderId="0" xfId="4" applyNumberFormat="1" applyFont="1" applyFill="1" applyBorder="1" applyAlignment="1">
      <alignment horizontal="center" vertical="top"/>
    </xf>
    <xf numFmtId="0" fontId="7" fillId="0" borderId="0" xfId="0" applyFont="1"/>
    <xf numFmtId="0" fontId="8" fillId="0" borderId="1" xfId="3" applyFont="1" applyFill="1" applyBorder="1" applyAlignment="1">
      <alignment vertical="top"/>
    </xf>
    <xf numFmtId="14" fontId="8" fillId="0" borderId="1" xfId="3" applyNumberFormat="1" applyFont="1" applyFill="1" applyBorder="1" applyAlignment="1">
      <alignment horizontal="right" vertical="top"/>
    </xf>
    <xf numFmtId="49" fontId="8" fillId="0" borderId="1" xfId="3" applyNumberFormat="1" applyFont="1" applyFill="1" applyBorder="1" applyAlignment="1">
      <alignment horizontal="right" vertical="top"/>
    </xf>
    <xf numFmtId="0" fontId="9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/>
    </xf>
    <xf numFmtId="4" fontId="1" fillId="0" borderId="1" xfId="0" applyNumberFormat="1" applyFont="1" applyFill="1" applyBorder="1" applyAlignment="1">
      <alignment vertical="top"/>
    </xf>
    <xf numFmtId="0" fontId="1" fillId="0" borderId="1" xfId="0" applyFont="1" applyFill="1" applyBorder="1" applyAlignment="1">
      <alignment horizontal="center" vertical="center" wrapText="1"/>
    </xf>
    <xf numFmtId="4" fontId="0" fillId="0" borderId="0" xfId="0" applyNumberFormat="1"/>
    <xf numFmtId="0" fontId="2" fillId="0" borderId="0" xfId="0" applyFont="1"/>
    <xf numFmtId="14" fontId="3" fillId="0" borderId="0" xfId="0" applyNumberFormat="1" applyFont="1"/>
    <xf numFmtId="0" fontId="11" fillId="0" borderId="0" xfId="0" applyFont="1"/>
    <xf numFmtId="4" fontId="1" fillId="0" borderId="1" xfId="0" applyNumberFormat="1" applyFont="1" applyFill="1" applyBorder="1" applyAlignment="1" applyProtection="1">
      <alignment vertical="top"/>
      <protection locked="0"/>
    </xf>
    <xf numFmtId="0" fontId="14" fillId="0" borderId="0" xfId="0" applyFont="1"/>
    <xf numFmtId="0" fontId="12" fillId="0" borderId="6" xfId="0" applyFont="1" applyBorder="1" applyAlignment="1">
      <alignment horizontal="center"/>
    </xf>
    <xf numFmtId="44" fontId="0" fillId="0" borderId="1" xfId="1" applyFont="1" applyBorder="1"/>
    <xf numFmtId="0" fontId="0" fillId="0" borderId="11" xfId="0" applyBorder="1"/>
    <xf numFmtId="0" fontId="0" fillId="0" borderId="12" xfId="0" applyBorder="1"/>
    <xf numFmtId="0" fontId="7" fillId="0" borderId="13" xfId="0" applyFont="1" applyBorder="1"/>
    <xf numFmtId="0" fontId="0" fillId="0" borderId="14" xfId="0" applyBorder="1"/>
    <xf numFmtId="0" fontId="0" fillId="0" borderId="15" xfId="0" applyBorder="1"/>
    <xf numFmtId="0" fontId="0" fillId="0" borderId="2" xfId="0" applyBorder="1"/>
    <xf numFmtId="9" fontId="0" fillId="0" borderId="15" xfId="2" applyFont="1" applyBorder="1"/>
    <xf numFmtId="0" fontId="12" fillId="0" borderId="7" xfId="0" applyFont="1" applyBorder="1" applyAlignment="1">
      <alignment horizontal="center"/>
    </xf>
    <xf numFmtId="44" fontId="0" fillId="0" borderId="5" xfId="1" applyFont="1" applyBorder="1"/>
    <xf numFmtId="0" fontId="7" fillId="2" borderId="19" xfId="0" applyFont="1" applyFill="1" applyBorder="1"/>
    <xf numFmtId="0" fontId="0" fillId="2" borderId="17" xfId="0" applyFill="1" applyBorder="1"/>
    <xf numFmtId="0" fontId="0" fillId="2" borderId="18" xfId="0" applyFill="1" applyBorder="1"/>
    <xf numFmtId="44" fontId="13" fillId="2" borderId="16" xfId="1" applyFont="1" applyFill="1" applyBorder="1"/>
    <xf numFmtId="0" fontId="13" fillId="2" borderId="18" xfId="0" applyFont="1" applyFill="1" applyBorder="1"/>
    <xf numFmtId="44" fontId="13" fillId="2" borderId="9" xfId="1" applyFont="1" applyFill="1" applyBorder="1"/>
    <xf numFmtId="44" fontId="13" fillId="2" borderId="10" xfId="1" applyFont="1" applyFill="1" applyBorder="1"/>
    <xf numFmtId="44" fontId="0" fillId="2" borderId="8" xfId="1" applyFont="1" applyFill="1" applyBorder="1"/>
    <xf numFmtId="44" fontId="0" fillId="0" borderId="5" xfId="1" applyFont="1" applyBorder="1" applyAlignment="1"/>
    <xf numFmtId="44" fontId="0" fillId="0" borderId="2" xfId="1" applyFont="1" applyBorder="1" applyAlignment="1"/>
    <xf numFmtId="4" fontId="0" fillId="0" borderId="1" xfId="0" applyNumberFormat="1" applyFont="1" applyFill="1" applyBorder="1" applyAlignment="1" applyProtection="1">
      <alignment vertical="top"/>
      <protection locked="0"/>
    </xf>
    <xf numFmtId="0" fontId="8" fillId="0" borderId="3" xfId="4" applyNumberFormat="1" applyFont="1" applyFill="1" applyBorder="1" applyAlignment="1">
      <alignment horizontal="center" vertical="center" wrapText="1"/>
    </xf>
    <xf numFmtId="0" fontId="8" fillId="0" borderId="4" xfId="4" applyNumberFormat="1" applyFont="1" applyFill="1" applyBorder="1" applyAlignment="1">
      <alignment horizontal="center" vertical="center" wrapText="1"/>
    </xf>
    <xf numFmtId="0" fontId="8" fillId="0" borderId="1" xfId="4" applyNumberFormat="1" applyFont="1" applyFill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</cellXfs>
  <cellStyles count="6">
    <cellStyle name="Moneda" xfId="1" builtinId="4"/>
    <cellStyle name="Normal" xfId="0" builtinId="0"/>
    <cellStyle name="Normal 2" xfId="4" xr:uid="{B2936392-9474-4E42-8D8E-059787C94A6F}"/>
    <cellStyle name="Normal 2 2" xfId="3" xr:uid="{73A4CAC4-4DF0-492E-863D-78A221C6B769}"/>
    <cellStyle name="Normal 3" xfId="5" xr:uid="{D776ABE9-E711-4945-9987-05D8FDD3EAE7}"/>
    <cellStyle name="Porcentaje" xfId="2" builtinId="5"/>
  </cellStyles>
  <dxfs count="20"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7AC3BE-C07D-4934-A3E1-64EAEE1FA154}">
  <dimension ref="B2:M60"/>
  <sheetViews>
    <sheetView showGridLines="0" tabSelected="1" topLeftCell="B1" workbookViewId="0">
      <selection activeCell="H18" sqref="H18"/>
    </sheetView>
  </sheetViews>
  <sheetFormatPr baseColWidth="10" defaultRowHeight="14.4" x14ac:dyDescent="0.3"/>
  <cols>
    <col min="2" max="2" width="13.6640625" customWidth="1"/>
    <col min="3" max="3" width="53.6640625" customWidth="1"/>
    <col min="4" max="4" width="9.6640625" customWidth="1"/>
    <col min="5" max="5" width="10.6640625" bestFit="1" customWidth="1"/>
    <col min="6" max="6" width="10.5546875" bestFit="1" customWidth="1"/>
    <col min="7" max="7" width="9.5546875" customWidth="1"/>
    <col min="8" max="8" width="20.77734375" customWidth="1"/>
    <col min="9" max="9" width="9.6640625" customWidth="1"/>
    <col min="10" max="11" width="20.77734375" customWidth="1"/>
  </cols>
  <sheetData>
    <row r="2" spans="2:13" ht="15.6" x14ac:dyDescent="0.3">
      <c r="B2" t="s">
        <v>29</v>
      </c>
      <c r="C2" s="1">
        <v>44287</v>
      </c>
      <c r="D2" s="13">
        <f>C2+364</f>
        <v>44651</v>
      </c>
    </row>
    <row r="3" spans="2:13" ht="15.6" x14ac:dyDescent="0.3">
      <c r="B3" t="s">
        <v>30</v>
      </c>
      <c r="C3" s="2" t="s">
        <v>12</v>
      </c>
      <c r="D3" s="13">
        <f>C3+366</f>
        <v>45382</v>
      </c>
    </row>
    <row r="5" spans="2:13" x14ac:dyDescent="0.3">
      <c r="B5" s="12" t="s">
        <v>31</v>
      </c>
    </row>
    <row r="7" spans="2:13" ht="18" x14ac:dyDescent="0.35">
      <c r="B7" s="16" t="s">
        <v>13</v>
      </c>
      <c r="C7" s="3"/>
    </row>
    <row r="8" spans="2:13" ht="18" x14ac:dyDescent="0.35">
      <c r="B8" s="3"/>
      <c r="C8" s="3"/>
    </row>
    <row r="9" spans="2:13" ht="15.6" x14ac:dyDescent="0.3">
      <c r="B9" s="39" t="s">
        <v>14</v>
      </c>
      <c r="C9" s="39" t="s">
        <v>15</v>
      </c>
      <c r="D9" s="39" t="s">
        <v>16</v>
      </c>
      <c r="E9" s="39" t="s">
        <v>17</v>
      </c>
      <c r="F9" s="39" t="s">
        <v>11</v>
      </c>
      <c r="G9" s="44">
        <f>YEAR(C$2)</f>
        <v>2021</v>
      </c>
      <c r="H9" s="45"/>
      <c r="I9" s="44">
        <f>YEAR(C$2)+1</f>
        <v>2022</v>
      </c>
      <c r="J9" s="45"/>
      <c r="K9" s="39" t="s">
        <v>20</v>
      </c>
    </row>
    <row r="10" spans="2:13" ht="28.8" x14ac:dyDescent="0.3">
      <c r="B10" s="40"/>
      <c r="C10" s="40"/>
      <c r="D10" s="40"/>
      <c r="E10" s="40"/>
      <c r="F10" s="40"/>
      <c r="G10" s="10" t="s">
        <v>18</v>
      </c>
      <c r="H10" s="10" t="s">
        <v>19</v>
      </c>
      <c r="I10" s="10" t="s">
        <v>18</v>
      </c>
      <c r="J10" s="10" t="s">
        <v>19</v>
      </c>
      <c r="K10" s="40"/>
    </row>
    <row r="11" spans="2:13" x14ac:dyDescent="0.3">
      <c r="B11" s="7">
        <v>14824385</v>
      </c>
      <c r="C11" s="8" t="s">
        <v>0</v>
      </c>
      <c r="D11" s="7">
        <v>24</v>
      </c>
      <c r="E11" s="5">
        <f>C$2</f>
        <v>44287</v>
      </c>
      <c r="F11" s="6" t="str">
        <f>C$3</f>
        <v>31/03/2023</v>
      </c>
      <c r="G11" s="4">
        <f>IF($E11&gt;D$2,0,1+D$2-$E11)</f>
        <v>365</v>
      </c>
      <c r="H11" s="15"/>
      <c r="I11" s="4">
        <f>IF(G11&gt;0,365,IF($E11&gt;C$3,0,C$3-E11+1))</f>
        <v>365</v>
      </c>
      <c r="J11" s="15"/>
      <c r="K11" s="9">
        <f>H11+J11</f>
        <v>0</v>
      </c>
    </row>
    <row r="12" spans="2:13" x14ac:dyDescent="0.3">
      <c r="B12" s="7">
        <v>15597169</v>
      </c>
      <c r="C12" s="7" t="s">
        <v>1</v>
      </c>
      <c r="D12" s="7">
        <v>3</v>
      </c>
      <c r="E12" s="5">
        <f t="shared" ref="E12:E32" si="0">C$2</f>
        <v>44287</v>
      </c>
      <c r="F12" s="6" t="str">
        <f t="shared" ref="F12:F32" si="1">C$3</f>
        <v>31/03/2023</v>
      </c>
      <c r="G12" s="4">
        <f t="shared" ref="G12:G32" si="2">IF($E12&gt;D$2,0,1+D$2-$E12)</f>
        <v>365</v>
      </c>
      <c r="H12" s="15"/>
      <c r="I12" s="4">
        <f t="shared" ref="I12:I32" si="3">IF(G12&gt;0,365,IF($E12&gt;C$3,0,C$3-E12+1))</f>
        <v>365</v>
      </c>
      <c r="J12" s="15"/>
      <c r="K12" s="9">
        <f t="shared" ref="K12:K32" si="4">H12+J12</f>
        <v>0</v>
      </c>
    </row>
    <row r="13" spans="2:13" ht="14.4" customHeight="1" x14ac:dyDescent="0.3">
      <c r="B13" s="7">
        <v>15597169</v>
      </c>
      <c r="C13" s="7" t="s">
        <v>0</v>
      </c>
      <c r="D13" s="7">
        <v>25</v>
      </c>
      <c r="E13" s="5">
        <f t="shared" si="0"/>
        <v>44287</v>
      </c>
      <c r="F13" s="6" t="str">
        <f t="shared" si="1"/>
        <v>31/03/2023</v>
      </c>
      <c r="G13" s="4">
        <f t="shared" si="2"/>
        <v>365</v>
      </c>
      <c r="H13" s="15"/>
      <c r="I13" s="4">
        <f t="shared" si="3"/>
        <v>365</v>
      </c>
      <c r="J13" s="15"/>
      <c r="K13" s="9">
        <f t="shared" si="4"/>
        <v>0</v>
      </c>
      <c r="M13" s="14">
        <f>MOD(ROW(),2)</f>
        <v>1</v>
      </c>
    </row>
    <row r="14" spans="2:13" ht="28.8" x14ac:dyDescent="0.3">
      <c r="B14" s="7">
        <v>15682057</v>
      </c>
      <c r="C14" s="7" t="s">
        <v>2</v>
      </c>
      <c r="D14" s="7">
        <v>150</v>
      </c>
      <c r="E14" s="5">
        <f t="shared" si="0"/>
        <v>44287</v>
      </c>
      <c r="F14" s="6" t="str">
        <f t="shared" si="1"/>
        <v>31/03/2023</v>
      </c>
      <c r="G14" s="4">
        <f t="shared" si="2"/>
        <v>365</v>
      </c>
      <c r="H14" s="15"/>
      <c r="I14" s="4">
        <f t="shared" si="3"/>
        <v>365</v>
      </c>
      <c r="J14" s="15"/>
      <c r="K14" s="9">
        <f t="shared" si="4"/>
        <v>0</v>
      </c>
    </row>
    <row r="15" spans="2:13" x14ac:dyDescent="0.3">
      <c r="B15" s="7">
        <v>15704996</v>
      </c>
      <c r="C15" s="7" t="s">
        <v>1</v>
      </c>
      <c r="D15" s="7">
        <v>2</v>
      </c>
      <c r="E15" s="5">
        <f t="shared" si="0"/>
        <v>44287</v>
      </c>
      <c r="F15" s="6" t="str">
        <f t="shared" si="1"/>
        <v>31/03/2023</v>
      </c>
      <c r="G15" s="4">
        <f t="shared" si="2"/>
        <v>365</v>
      </c>
      <c r="H15" s="15"/>
      <c r="I15" s="4">
        <f t="shared" si="3"/>
        <v>365</v>
      </c>
      <c r="J15" s="15"/>
      <c r="K15" s="9">
        <f t="shared" si="4"/>
        <v>0</v>
      </c>
    </row>
    <row r="16" spans="2:13" x14ac:dyDescent="0.3">
      <c r="B16" s="7">
        <v>15704996</v>
      </c>
      <c r="C16" s="7" t="s">
        <v>3</v>
      </c>
      <c r="D16" s="7">
        <v>9</v>
      </c>
      <c r="E16" s="5">
        <f t="shared" si="0"/>
        <v>44287</v>
      </c>
      <c r="F16" s="6" t="str">
        <f t="shared" si="1"/>
        <v>31/03/2023</v>
      </c>
      <c r="G16" s="4">
        <f t="shared" si="2"/>
        <v>365</v>
      </c>
      <c r="H16" s="15"/>
      <c r="I16" s="4">
        <f t="shared" si="3"/>
        <v>365</v>
      </c>
      <c r="J16" s="15"/>
      <c r="K16" s="9">
        <f t="shared" si="4"/>
        <v>0</v>
      </c>
    </row>
    <row r="17" spans="2:11" x14ac:dyDescent="0.3">
      <c r="B17" s="7">
        <v>15704996</v>
      </c>
      <c r="C17" s="7" t="s">
        <v>4</v>
      </c>
      <c r="D17" s="7">
        <v>21</v>
      </c>
      <c r="E17" s="5">
        <f t="shared" si="0"/>
        <v>44287</v>
      </c>
      <c r="F17" s="6" t="str">
        <f t="shared" si="1"/>
        <v>31/03/2023</v>
      </c>
      <c r="G17" s="4">
        <f t="shared" si="2"/>
        <v>365</v>
      </c>
      <c r="H17" s="15"/>
      <c r="I17" s="4">
        <f t="shared" si="3"/>
        <v>365</v>
      </c>
      <c r="J17" s="15"/>
      <c r="K17" s="9">
        <f t="shared" si="4"/>
        <v>0</v>
      </c>
    </row>
    <row r="18" spans="2:11" x14ac:dyDescent="0.3">
      <c r="B18" s="7">
        <v>15704996</v>
      </c>
      <c r="C18" s="7" t="s">
        <v>5</v>
      </c>
      <c r="D18" s="7">
        <v>9</v>
      </c>
      <c r="E18" s="5">
        <f t="shared" si="0"/>
        <v>44287</v>
      </c>
      <c r="F18" s="6" t="str">
        <f t="shared" si="1"/>
        <v>31/03/2023</v>
      </c>
      <c r="G18" s="4">
        <f t="shared" si="2"/>
        <v>365</v>
      </c>
      <c r="H18" s="38"/>
      <c r="I18" s="4">
        <f t="shared" si="3"/>
        <v>365</v>
      </c>
      <c r="J18" s="15"/>
      <c r="K18" s="9">
        <f t="shared" si="4"/>
        <v>0</v>
      </c>
    </row>
    <row r="19" spans="2:11" x14ac:dyDescent="0.3">
      <c r="B19" s="7">
        <v>15704996</v>
      </c>
      <c r="C19" s="7" t="s">
        <v>6</v>
      </c>
      <c r="D19" s="7">
        <v>21</v>
      </c>
      <c r="E19" s="5">
        <f t="shared" si="0"/>
        <v>44287</v>
      </c>
      <c r="F19" s="6" t="str">
        <f t="shared" si="1"/>
        <v>31/03/2023</v>
      </c>
      <c r="G19" s="4">
        <f t="shared" si="2"/>
        <v>365</v>
      </c>
      <c r="H19" s="15"/>
      <c r="I19" s="4">
        <f t="shared" si="3"/>
        <v>365</v>
      </c>
      <c r="J19" s="15"/>
      <c r="K19" s="9">
        <f t="shared" si="4"/>
        <v>0</v>
      </c>
    </row>
    <row r="20" spans="2:11" ht="28.8" x14ac:dyDescent="0.3">
      <c r="B20" s="7">
        <v>16119466</v>
      </c>
      <c r="C20" s="7" t="s">
        <v>2</v>
      </c>
      <c r="D20" s="7">
        <v>150</v>
      </c>
      <c r="E20" s="5">
        <f t="shared" si="0"/>
        <v>44287</v>
      </c>
      <c r="F20" s="6" t="str">
        <f t="shared" si="1"/>
        <v>31/03/2023</v>
      </c>
      <c r="G20" s="4">
        <f t="shared" si="2"/>
        <v>365</v>
      </c>
      <c r="H20" s="15"/>
      <c r="I20" s="4">
        <f t="shared" si="3"/>
        <v>365</v>
      </c>
      <c r="J20" s="15"/>
      <c r="K20" s="9">
        <f t="shared" si="4"/>
        <v>0</v>
      </c>
    </row>
    <row r="21" spans="2:11" x14ac:dyDescent="0.3">
      <c r="B21" s="7">
        <v>17654107</v>
      </c>
      <c r="C21" s="7" t="s">
        <v>1</v>
      </c>
      <c r="D21" s="7">
        <v>6</v>
      </c>
      <c r="E21" s="5">
        <f t="shared" si="0"/>
        <v>44287</v>
      </c>
      <c r="F21" s="6" t="str">
        <f t="shared" si="1"/>
        <v>31/03/2023</v>
      </c>
      <c r="G21" s="4">
        <f t="shared" si="2"/>
        <v>365</v>
      </c>
      <c r="H21" s="15"/>
      <c r="I21" s="4">
        <f t="shared" si="3"/>
        <v>365</v>
      </c>
      <c r="J21" s="15"/>
      <c r="K21" s="9">
        <f t="shared" si="4"/>
        <v>0</v>
      </c>
    </row>
    <row r="22" spans="2:11" x14ac:dyDescent="0.3">
      <c r="B22" s="7">
        <v>17654107</v>
      </c>
      <c r="C22" s="7" t="s">
        <v>3</v>
      </c>
      <c r="D22" s="7">
        <v>6</v>
      </c>
      <c r="E22" s="5">
        <f t="shared" si="0"/>
        <v>44287</v>
      </c>
      <c r="F22" s="6" t="str">
        <f t="shared" si="1"/>
        <v>31/03/2023</v>
      </c>
      <c r="G22" s="4">
        <f t="shared" si="2"/>
        <v>365</v>
      </c>
      <c r="H22" s="15"/>
      <c r="I22" s="4">
        <f t="shared" si="3"/>
        <v>365</v>
      </c>
      <c r="J22" s="15"/>
      <c r="K22" s="9">
        <f t="shared" si="4"/>
        <v>0</v>
      </c>
    </row>
    <row r="23" spans="2:11" x14ac:dyDescent="0.3">
      <c r="B23" s="7">
        <v>17654107</v>
      </c>
      <c r="C23" s="7" t="s">
        <v>5</v>
      </c>
      <c r="D23" s="7">
        <v>6</v>
      </c>
      <c r="E23" s="5">
        <f t="shared" si="0"/>
        <v>44287</v>
      </c>
      <c r="F23" s="6" t="str">
        <f t="shared" si="1"/>
        <v>31/03/2023</v>
      </c>
      <c r="G23" s="4">
        <f t="shared" si="2"/>
        <v>365</v>
      </c>
      <c r="H23" s="15"/>
      <c r="I23" s="4">
        <f t="shared" si="3"/>
        <v>365</v>
      </c>
      <c r="J23" s="15"/>
      <c r="K23" s="9">
        <f t="shared" si="4"/>
        <v>0</v>
      </c>
    </row>
    <row r="24" spans="2:11" x14ac:dyDescent="0.3">
      <c r="B24" s="7">
        <v>17654121</v>
      </c>
      <c r="C24" s="7" t="s">
        <v>1</v>
      </c>
      <c r="D24" s="7">
        <v>9</v>
      </c>
      <c r="E24" s="5">
        <f t="shared" si="0"/>
        <v>44287</v>
      </c>
      <c r="F24" s="6" t="str">
        <f t="shared" si="1"/>
        <v>31/03/2023</v>
      </c>
      <c r="G24" s="4">
        <f t="shared" si="2"/>
        <v>365</v>
      </c>
      <c r="H24" s="15"/>
      <c r="I24" s="4">
        <f t="shared" si="3"/>
        <v>365</v>
      </c>
      <c r="J24" s="15"/>
      <c r="K24" s="9">
        <f t="shared" si="4"/>
        <v>0</v>
      </c>
    </row>
    <row r="25" spans="2:11" x14ac:dyDescent="0.3">
      <c r="B25" s="7">
        <v>17654121</v>
      </c>
      <c r="C25" s="7" t="s">
        <v>3</v>
      </c>
      <c r="D25" s="7">
        <v>9</v>
      </c>
      <c r="E25" s="5">
        <f t="shared" si="0"/>
        <v>44287</v>
      </c>
      <c r="F25" s="6" t="str">
        <f t="shared" si="1"/>
        <v>31/03/2023</v>
      </c>
      <c r="G25" s="4">
        <f t="shared" si="2"/>
        <v>365</v>
      </c>
      <c r="H25" s="15"/>
      <c r="I25" s="4">
        <f t="shared" si="3"/>
        <v>365</v>
      </c>
      <c r="J25" s="15"/>
      <c r="K25" s="9">
        <f t="shared" si="4"/>
        <v>0</v>
      </c>
    </row>
    <row r="26" spans="2:11" x14ac:dyDescent="0.3">
      <c r="B26" s="7">
        <v>17654121</v>
      </c>
      <c r="C26" s="7" t="s">
        <v>7</v>
      </c>
      <c r="D26" s="7">
        <v>6</v>
      </c>
      <c r="E26" s="5">
        <f t="shared" si="0"/>
        <v>44287</v>
      </c>
      <c r="F26" s="6" t="str">
        <f t="shared" si="1"/>
        <v>31/03/2023</v>
      </c>
      <c r="G26" s="4">
        <f t="shared" si="2"/>
        <v>365</v>
      </c>
      <c r="H26" s="15"/>
      <c r="I26" s="4">
        <f t="shared" si="3"/>
        <v>365</v>
      </c>
      <c r="J26" s="15"/>
      <c r="K26" s="9">
        <f t="shared" si="4"/>
        <v>0</v>
      </c>
    </row>
    <row r="27" spans="2:11" x14ac:dyDescent="0.3">
      <c r="B27" s="7">
        <v>17654121</v>
      </c>
      <c r="C27" s="7" t="s">
        <v>5</v>
      </c>
      <c r="D27" s="7">
        <v>9</v>
      </c>
      <c r="E27" s="5">
        <f t="shared" si="0"/>
        <v>44287</v>
      </c>
      <c r="F27" s="6" t="str">
        <f t="shared" si="1"/>
        <v>31/03/2023</v>
      </c>
      <c r="G27" s="4">
        <f t="shared" si="2"/>
        <v>365</v>
      </c>
      <c r="H27" s="15"/>
      <c r="I27" s="4">
        <f t="shared" si="3"/>
        <v>365</v>
      </c>
      <c r="J27" s="15"/>
      <c r="K27" s="9">
        <f t="shared" si="4"/>
        <v>0</v>
      </c>
    </row>
    <row r="28" spans="2:11" x14ac:dyDescent="0.3">
      <c r="B28" s="7">
        <v>17654121</v>
      </c>
      <c r="C28" s="7" t="s">
        <v>8</v>
      </c>
      <c r="D28" s="7">
        <v>9</v>
      </c>
      <c r="E28" s="5">
        <f t="shared" si="0"/>
        <v>44287</v>
      </c>
      <c r="F28" s="6" t="str">
        <f t="shared" si="1"/>
        <v>31/03/2023</v>
      </c>
      <c r="G28" s="4">
        <f t="shared" si="2"/>
        <v>365</v>
      </c>
      <c r="H28" s="15"/>
      <c r="I28" s="4">
        <f t="shared" si="3"/>
        <v>365</v>
      </c>
      <c r="J28" s="15"/>
      <c r="K28" s="9">
        <f t="shared" si="4"/>
        <v>0</v>
      </c>
    </row>
    <row r="29" spans="2:11" x14ac:dyDescent="0.3">
      <c r="B29" s="7">
        <v>17654121</v>
      </c>
      <c r="C29" s="7" t="s">
        <v>9</v>
      </c>
      <c r="D29" s="7">
        <v>9</v>
      </c>
      <c r="E29" s="5">
        <f t="shared" si="0"/>
        <v>44287</v>
      </c>
      <c r="F29" s="6" t="str">
        <f t="shared" si="1"/>
        <v>31/03/2023</v>
      </c>
      <c r="G29" s="4">
        <f t="shared" si="2"/>
        <v>365</v>
      </c>
      <c r="H29" s="15"/>
      <c r="I29" s="4">
        <f t="shared" si="3"/>
        <v>365</v>
      </c>
      <c r="J29" s="15"/>
      <c r="K29" s="9">
        <f t="shared" si="4"/>
        <v>0</v>
      </c>
    </row>
    <row r="30" spans="2:11" x14ac:dyDescent="0.3">
      <c r="B30" s="7">
        <v>18283058</v>
      </c>
      <c r="C30" s="7" t="s">
        <v>8</v>
      </c>
      <c r="D30" s="7">
        <v>2</v>
      </c>
      <c r="E30" s="5">
        <f t="shared" si="0"/>
        <v>44287</v>
      </c>
      <c r="F30" s="6" t="str">
        <f t="shared" si="1"/>
        <v>31/03/2023</v>
      </c>
      <c r="G30" s="4">
        <f t="shared" si="2"/>
        <v>365</v>
      </c>
      <c r="H30" s="15"/>
      <c r="I30" s="4">
        <f t="shared" si="3"/>
        <v>365</v>
      </c>
      <c r="J30" s="15"/>
      <c r="K30" s="9">
        <f t="shared" si="4"/>
        <v>0</v>
      </c>
    </row>
    <row r="31" spans="2:11" ht="28.8" x14ac:dyDescent="0.3">
      <c r="B31" s="7">
        <v>18283058</v>
      </c>
      <c r="C31" s="7" t="s">
        <v>10</v>
      </c>
      <c r="D31" s="7">
        <v>40</v>
      </c>
      <c r="E31" s="5">
        <f t="shared" si="0"/>
        <v>44287</v>
      </c>
      <c r="F31" s="6" t="str">
        <f t="shared" si="1"/>
        <v>31/03/2023</v>
      </c>
      <c r="G31" s="4">
        <f t="shared" si="2"/>
        <v>365</v>
      </c>
      <c r="H31" s="15"/>
      <c r="I31" s="4">
        <f t="shared" si="3"/>
        <v>365</v>
      </c>
      <c r="J31" s="15"/>
      <c r="K31" s="9">
        <f t="shared" si="4"/>
        <v>0</v>
      </c>
    </row>
    <row r="32" spans="2:11" x14ac:dyDescent="0.3">
      <c r="B32" s="7">
        <v>21471170</v>
      </c>
      <c r="C32" s="7" t="s">
        <v>8</v>
      </c>
      <c r="D32" s="7">
        <v>1</v>
      </c>
      <c r="E32" s="5">
        <f t="shared" si="0"/>
        <v>44287</v>
      </c>
      <c r="F32" s="6" t="str">
        <f t="shared" si="1"/>
        <v>31/03/2023</v>
      </c>
      <c r="G32" s="4">
        <f t="shared" si="2"/>
        <v>365</v>
      </c>
      <c r="H32" s="15"/>
      <c r="I32" s="4">
        <f t="shared" si="3"/>
        <v>365</v>
      </c>
      <c r="J32" s="15"/>
      <c r="K32" s="9">
        <f t="shared" si="4"/>
        <v>0</v>
      </c>
    </row>
    <row r="33" spans="2:11" ht="18" x14ac:dyDescent="0.35">
      <c r="B33" s="3" t="s">
        <v>33</v>
      </c>
      <c r="H33" s="11">
        <f>SUM(H11:H32)</f>
        <v>0</v>
      </c>
      <c r="J33" s="11">
        <f>SUM(J11:J32)</f>
        <v>0</v>
      </c>
      <c r="K33" s="11">
        <f>SUM(K11:K32)</f>
        <v>0</v>
      </c>
    </row>
    <row r="36" spans="2:11" ht="18" x14ac:dyDescent="0.35">
      <c r="B36" s="16" t="s">
        <v>21</v>
      </c>
      <c r="C36" s="3"/>
    </row>
    <row r="37" spans="2:11" ht="18" x14ac:dyDescent="0.35">
      <c r="B37" s="3"/>
      <c r="C37" s="3"/>
    </row>
    <row r="38" spans="2:11" ht="15.6" x14ac:dyDescent="0.3">
      <c r="B38" s="41" t="s">
        <v>14</v>
      </c>
      <c r="C38" s="41" t="s">
        <v>15</v>
      </c>
      <c r="D38" s="41" t="s">
        <v>16</v>
      </c>
      <c r="E38" s="41" t="s">
        <v>17</v>
      </c>
      <c r="F38" s="41" t="s">
        <v>11</v>
      </c>
      <c r="G38" s="44">
        <f>YEAR(C$2)</f>
        <v>2021</v>
      </c>
      <c r="H38" s="45"/>
      <c r="I38" s="44">
        <f>YEAR(C$2)+1</f>
        <v>2022</v>
      </c>
      <c r="J38" s="45"/>
      <c r="K38" s="41" t="s">
        <v>20</v>
      </c>
    </row>
    <row r="39" spans="2:11" ht="28.8" x14ac:dyDescent="0.3">
      <c r="B39" s="41"/>
      <c r="C39" s="41"/>
      <c r="D39" s="41"/>
      <c r="E39" s="41"/>
      <c r="F39" s="41"/>
      <c r="G39" s="10" t="s">
        <v>18</v>
      </c>
      <c r="H39" s="10" t="s">
        <v>19</v>
      </c>
      <c r="I39" s="10" t="s">
        <v>18</v>
      </c>
      <c r="J39" s="10" t="s">
        <v>19</v>
      </c>
      <c r="K39" s="41"/>
    </row>
    <row r="40" spans="2:11" x14ac:dyDescent="0.3">
      <c r="B40" s="7">
        <v>14824385</v>
      </c>
      <c r="C40" s="8" t="s">
        <v>1</v>
      </c>
      <c r="D40" s="7">
        <v>9</v>
      </c>
      <c r="E40" s="5">
        <f>C$2</f>
        <v>44287</v>
      </c>
      <c r="F40" s="6" t="str">
        <f>C$3</f>
        <v>31/03/2023</v>
      </c>
      <c r="G40" s="4">
        <f>IF($E40&gt;D$2,0,1+D$2-$E40)</f>
        <v>365</v>
      </c>
      <c r="H40" s="15"/>
      <c r="I40" s="4">
        <f>IF(G40&gt;0,365,IF($E40&gt;C$3,0,C$3-E40+1))</f>
        <v>365</v>
      </c>
      <c r="J40" s="15"/>
      <c r="K40" s="9">
        <f>H40+J40</f>
        <v>0</v>
      </c>
    </row>
    <row r="41" spans="2:11" x14ac:dyDescent="0.3">
      <c r="B41" s="7">
        <v>15682057</v>
      </c>
      <c r="C41" s="8" t="s">
        <v>1</v>
      </c>
      <c r="D41" s="7">
        <v>3</v>
      </c>
      <c r="E41" s="5">
        <f t="shared" ref="E41:E54" si="5">C$2</f>
        <v>44287</v>
      </c>
      <c r="F41" s="6" t="str">
        <f t="shared" ref="F41:F54" si="6">C$3</f>
        <v>31/03/2023</v>
      </c>
      <c r="G41" s="4">
        <f t="shared" ref="G41:G54" si="7">IF($E41&gt;D$2,0,1+D$2-$E41)</f>
        <v>365</v>
      </c>
      <c r="H41" s="15"/>
      <c r="I41" s="4">
        <f t="shared" ref="I41:I54" si="8">IF(G41&gt;0,365,IF($E41&gt;C$3,0,C$3-E41+1))</f>
        <v>365</v>
      </c>
      <c r="J41" s="15"/>
      <c r="K41" s="9">
        <f t="shared" ref="K41:K54" si="9">H41+J41</f>
        <v>0</v>
      </c>
    </row>
    <row r="42" spans="2:11" x14ac:dyDescent="0.3">
      <c r="B42" s="7">
        <v>16119466</v>
      </c>
      <c r="C42" s="8" t="s">
        <v>1</v>
      </c>
      <c r="D42" s="7">
        <v>3</v>
      </c>
      <c r="E42" s="5">
        <f t="shared" si="5"/>
        <v>44287</v>
      </c>
      <c r="F42" s="6" t="str">
        <f t="shared" si="6"/>
        <v>31/03/2023</v>
      </c>
      <c r="G42" s="4">
        <f t="shared" si="7"/>
        <v>365</v>
      </c>
      <c r="H42" s="15"/>
      <c r="I42" s="4">
        <f t="shared" si="8"/>
        <v>365</v>
      </c>
      <c r="J42" s="15"/>
      <c r="K42" s="9">
        <f t="shared" si="9"/>
        <v>0</v>
      </c>
    </row>
    <row r="43" spans="2:11" x14ac:dyDescent="0.3">
      <c r="B43" s="7">
        <v>14824385</v>
      </c>
      <c r="C43" s="8" t="s">
        <v>22</v>
      </c>
      <c r="D43" s="7">
        <v>32</v>
      </c>
      <c r="E43" s="5">
        <f t="shared" si="5"/>
        <v>44287</v>
      </c>
      <c r="F43" s="6" t="str">
        <f t="shared" si="6"/>
        <v>31/03/2023</v>
      </c>
      <c r="G43" s="4">
        <f t="shared" si="7"/>
        <v>365</v>
      </c>
      <c r="H43" s="15"/>
      <c r="I43" s="4">
        <f t="shared" si="8"/>
        <v>365</v>
      </c>
      <c r="J43" s="15"/>
      <c r="K43" s="9">
        <f t="shared" si="9"/>
        <v>0</v>
      </c>
    </row>
    <row r="44" spans="2:11" x14ac:dyDescent="0.3">
      <c r="B44" s="7">
        <v>14824385</v>
      </c>
      <c r="C44" s="8" t="s">
        <v>23</v>
      </c>
      <c r="D44" s="7">
        <v>1</v>
      </c>
      <c r="E44" s="5">
        <f t="shared" si="5"/>
        <v>44287</v>
      </c>
      <c r="F44" s="6" t="str">
        <f t="shared" si="6"/>
        <v>31/03/2023</v>
      </c>
      <c r="G44" s="4">
        <f t="shared" si="7"/>
        <v>365</v>
      </c>
      <c r="H44" s="15"/>
      <c r="I44" s="4">
        <f t="shared" si="8"/>
        <v>365</v>
      </c>
      <c r="J44" s="15"/>
      <c r="K44" s="9">
        <f t="shared" si="9"/>
        <v>0</v>
      </c>
    </row>
    <row r="45" spans="2:11" x14ac:dyDescent="0.3">
      <c r="B45" s="7">
        <v>14824385</v>
      </c>
      <c r="C45" s="8" t="s">
        <v>23</v>
      </c>
      <c r="D45" s="7">
        <v>4</v>
      </c>
      <c r="E45" s="5">
        <f t="shared" si="5"/>
        <v>44287</v>
      </c>
      <c r="F45" s="6" t="str">
        <f t="shared" si="6"/>
        <v>31/03/2023</v>
      </c>
      <c r="G45" s="4">
        <f t="shared" si="7"/>
        <v>365</v>
      </c>
      <c r="H45" s="15"/>
      <c r="I45" s="4">
        <f t="shared" si="8"/>
        <v>365</v>
      </c>
      <c r="J45" s="15"/>
      <c r="K45" s="9">
        <f t="shared" si="9"/>
        <v>0</v>
      </c>
    </row>
    <row r="46" spans="2:11" x14ac:dyDescent="0.3">
      <c r="B46" s="7">
        <v>15682057</v>
      </c>
      <c r="C46" s="8" t="s">
        <v>3</v>
      </c>
      <c r="D46" s="7">
        <v>3</v>
      </c>
      <c r="E46" s="5">
        <f t="shared" si="5"/>
        <v>44287</v>
      </c>
      <c r="F46" s="6" t="str">
        <f t="shared" si="6"/>
        <v>31/03/2023</v>
      </c>
      <c r="G46" s="4">
        <f t="shared" si="7"/>
        <v>365</v>
      </c>
      <c r="H46" s="15"/>
      <c r="I46" s="4">
        <f t="shared" si="8"/>
        <v>365</v>
      </c>
      <c r="J46" s="15"/>
      <c r="K46" s="9">
        <f t="shared" si="9"/>
        <v>0</v>
      </c>
    </row>
    <row r="47" spans="2:11" x14ac:dyDescent="0.3">
      <c r="B47" s="7">
        <v>15704996</v>
      </c>
      <c r="C47" s="8" t="s">
        <v>3</v>
      </c>
      <c r="D47" s="7">
        <v>9</v>
      </c>
      <c r="E47" s="5">
        <f t="shared" si="5"/>
        <v>44287</v>
      </c>
      <c r="F47" s="6" t="str">
        <f t="shared" si="6"/>
        <v>31/03/2023</v>
      </c>
      <c r="G47" s="4">
        <f t="shared" si="7"/>
        <v>365</v>
      </c>
      <c r="H47" s="15"/>
      <c r="I47" s="4">
        <f t="shared" si="8"/>
        <v>365</v>
      </c>
      <c r="J47" s="15"/>
      <c r="K47" s="9">
        <f t="shared" si="9"/>
        <v>0</v>
      </c>
    </row>
    <row r="48" spans="2:11" x14ac:dyDescent="0.3">
      <c r="B48" s="7">
        <v>17654107</v>
      </c>
      <c r="C48" s="8" t="s">
        <v>8</v>
      </c>
      <c r="D48" s="7">
        <v>6</v>
      </c>
      <c r="E48" s="5">
        <f t="shared" si="5"/>
        <v>44287</v>
      </c>
      <c r="F48" s="6" t="str">
        <f t="shared" si="6"/>
        <v>31/03/2023</v>
      </c>
      <c r="G48" s="4">
        <f t="shared" si="7"/>
        <v>365</v>
      </c>
      <c r="H48" s="15"/>
      <c r="I48" s="4">
        <f t="shared" si="8"/>
        <v>365</v>
      </c>
      <c r="J48" s="15"/>
      <c r="K48" s="9">
        <f t="shared" si="9"/>
        <v>0</v>
      </c>
    </row>
    <row r="49" spans="2:11" x14ac:dyDescent="0.3">
      <c r="B49" s="7">
        <v>18283058</v>
      </c>
      <c r="C49" s="8" t="s">
        <v>8</v>
      </c>
      <c r="D49" s="7">
        <v>1</v>
      </c>
      <c r="E49" s="5">
        <f t="shared" si="5"/>
        <v>44287</v>
      </c>
      <c r="F49" s="6" t="str">
        <f t="shared" si="6"/>
        <v>31/03/2023</v>
      </c>
      <c r="G49" s="4">
        <f t="shared" si="7"/>
        <v>365</v>
      </c>
      <c r="H49" s="15"/>
      <c r="I49" s="4">
        <f t="shared" si="8"/>
        <v>365</v>
      </c>
      <c r="J49" s="15"/>
      <c r="K49" s="9">
        <f t="shared" si="9"/>
        <v>0</v>
      </c>
    </row>
    <row r="50" spans="2:11" x14ac:dyDescent="0.3">
      <c r="B50" s="7">
        <v>15682057</v>
      </c>
      <c r="C50" s="8" t="s">
        <v>24</v>
      </c>
      <c r="D50" s="7">
        <v>3</v>
      </c>
      <c r="E50" s="5">
        <f t="shared" si="5"/>
        <v>44287</v>
      </c>
      <c r="F50" s="6" t="str">
        <f t="shared" si="6"/>
        <v>31/03/2023</v>
      </c>
      <c r="G50" s="4">
        <f t="shared" si="7"/>
        <v>365</v>
      </c>
      <c r="H50" s="15"/>
      <c r="I50" s="4">
        <f t="shared" si="8"/>
        <v>365</v>
      </c>
      <c r="J50" s="15"/>
      <c r="K50" s="9">
        <f t="shared" si="9"/>
        <v>0</v>
      </c>
    </row>
    <row r="51" spans="2:11" x14ac:dyDescent="0.3">
      <c r="B51" s="7">
        <v>16119466</v>
      </c>
      <c r="C51" s="8" t="s">
        <v>24</v>
      </c>
      <c r="D51" s="7">
        <v>3</v>
      </c>
      <c r="E51" s="5">
        <f t="shared" si="5"/>
        <v>44287</v>
      </c>
      <c r="F51" s="6" t="str">
        <f t="shared" si="6"/>
        <v>31/03/2023</v>
      </c>
      <c r="G51" s="4">
        <f t="shared" si="7"/>
        <v>365</v>
      </c>
      <c r="H51" s="15"/>
      <c r="I51" s="4">
        <f t="shared" si="8"/>
        <v>365</v>
      </c>
      <c r="J51" s="15"/>
      <c r="K51" s="9">
        <f t="shared" si="9"/>
        <v>0</v>
      </c>
    </row>
    <row r="52" spans="2:11" x14ac:dyDescent="0.3">
      <c r="B52" s="7">
        <v>15682057</v>
      </c>
      <c r="C52" s="8" t="s">
        <v>5</v>
      </c>
      <c r="D52" s="7">
        <v>3</v>
      </c>
      <c r="E52" s="5">
        <f t="shared" si="5"/>
        <v>44287</v>
      </c>
      <c r="F52" s="6" t="str">
        <f t="shared" si="6"/>
        <v>31/03/2023</v>
      </c>
      <c r="G52" s="4">
        <f t="shared" si="7"/>
        <v>365</v>
      </c>
      <c r="H52" s="15"/>
      <c r="I52" s="4">
        <f t="shared" si="8"/>
        <v>365</v>
      </c>
      <c r="J52" s="15"/>
      <c r="K52" s="9">
        <f t="shared" si="9"/>
        <v>0</v>
      </c>
    </row>
    <row r="53" spans="2:11" x14ac:dyDescent="0.3">
      <c r="B53" s="7">
        <v>15704996</v>
      </c>
      <c r="C53" s="8" t="s">
        <v>5</v>
      </c>
      <c r="D53" s="7">
        <v>9</v>
      </c>
      <c r="E53" s="5">
        <f t="shared" si="5"/>
        <v>44287</v>
      </c>
      <c r="F53" s="6" t="str">
        <f t="shared" si="6"/>
        <v>31/03/2023</v>
      </c>
      <c r="G53" s="4">
        <f t="shared" si="7"/>
        <v>365</v>
      </c>
      <c r="H53" s="15"/>
      <c r="I53" s="4">
        <f t="shared" si="8"/>
        <v>365</v>
      </c>
      <c r="J53" s="15"/>
      <c r="K53" s="9">
        <f t="shared" si="9"/>
        <v>0</v>
      </c>
    </row>
    <row r="54" spans="2:11" x14ac:dyDescent="0.3">
      <c r="B54" s="7">
        <v>16119466</v>
      </c>
      <c r="C54" s="8" t="s">
        <v>5</v>
      </c>
      <c r="D54" s="7">
        <v>3</v>
      </c>
      <c r="E54" s="5">
        <f t="shared" si="5"/>
        <v>44287</v>
      </c>
      <c r="F54" s="6" t="str">
        <f t="shared" si="6"/>
        <v>31/03/2023</v>
      </c>
      <c r="G54" s="4">
        <f t="shared" si="7"/>
        <v>365</v>
      </c>
      <c r="H54" s="15"/>
      <c r="I54" s="4">
        <f t="shared" si="8"/>
        <v>365</v>
      </c>
      <c r="J54" s="15"/>
      <c r="K54" s="9">
        <f t="shared" si="9"/>
        <v>0</v>
      </c>
    </row>
    <row r="55" spans="2:11" ht="18" x14ac:dyDescent="0.35">
      <c r="B55" s="3" t="s">
        <v>32</v>
      </c>
      <c r="H55" s="11">
        <f>SUM(H40:H54)</f>
        <v>0</v>
      </c>
      <c r="J55" s="11">
        <f>SUM(J40:J54)</f>
        <v>0</v>
      </c>
      <c r="K55" s="11">
        <f>SUM(K40:K54)</f>
        <v>0</v>
      </c>
    </row>
    <row r="56" spans="2:11" ht="15" thickBot="1" x14ac:dyDescent="0.35"/>
    <row r="57" spans="2:11" x14ac:dyDescent="0.3">
      <c r="B57" s="19"/>
      <c r="C57" s="22"/>
      <c r="D57" s="22"/>
      <c r="E57" s="22"/>
      <c r="F57" s="22"/>
      <c r="G57" s="20"/>
      <c r="H57" s="42">
        <f>G38</f>
        <v>2021</v>
      </c>
      <c r="I57" s="43"/>
      <c r="J57" s="17">
        <f>I38</f>
        <v>2022</v>
      </c>
      <c r="K57" s="26" t="s">
        <v>26</v>
      </c>
    </row>
    <row r="58" spans="2:11" ht="18" x14ac:dyDescent="0.35">
      <c r="B58" s="21" t="s">
        <v>28</v>
      </c>
      <c r="C58" s="23"/>
      <c r="D58" s="23"/>
      <c r="E58" s="23"/>
      <c r="F58" s="23"/>
      <c r="G58" s="24"/>
      <c r="H58" s="36">
        <f>H55+H33</f>
        <v>0</v>
      </c>
      <c r="I58" s="37"/>
      <c r="J58" s="18">
        <f>J55+J33</f>
        <v>0</v>
      </c>
      <c r="K58" s="35">
        <f>K55+K33</f>
        <v>0</v>
      </c>
    </row>
    <row r="59" spans="2:11" ht="18" x14ac:dyDescent="0.35">
      <c r="B59" s="21" t="s">
        <v>25</v>
      </c>
      <c r="C59" s="25">
        <v>0.21</v>
      </c>
      <c r="D59" s="23"/>
      <c r="E59" s="23"/>
      <c r="F59" s="23"/>
      <c r="G59" s="24"/>
      <c r="H59" s="27">
        <f>H58*$C59</f>
        <v>0</v>
      </c>
      <c r="I59" s="24"/>
      <c r="J59" s="18">
        <f>J58*$C59</f>
        <v>0</v>
      </c>
      <c r="K59" s="35">
        <f>K58*$C59</f>
        <v>0</v>
      </c>
    </row>
    <row r="60" spans="2:11" ht="18.600000000000001" thickBot="1" x14ac:dyDescent="0.4">
      <c r="B60" s="28" t="s">
        <v>27</v>
      </c>
      <c r="C60" s="29"/>
      <c r="D60" s="29"/>
      <c r="E60" s="29"/>
      <c r="F60" s="29"/>
      <c r="G60" s="30"/>
      <c r="H60" s="31">
        <f>H58+H59</f>
        <v>0</v>
      </c>
      <c r="I60" s="32"/>
      <c r="J60" s="33">
        <f t="shared" ref="J60:K60" si="10">J58+J59</f>
        <v>0</v>
      </c>
      <c r="K60" s="34">
        <f t="shared" si="10"/>
        <v>0</v>
      </c>
    </row>
  </sheetData>
  <sheetProtection algorithmName="SHA-512" hashValue="8wd3Pqr6GEPh55Nj/ahrX23t+BfCcbcMWTiN1pAWdU4nzT2n4W9hkSfi4cnzRsZOVGF/G2+kjqKbK4FfLsxZIQ==" saltValue="s9LIs0udP5Xf5MUohxCb0A==" spinCount="100000" sheet="1" objects="1" scenarios="1"/>
  <mergeCells count="17">
    <mergeCell ref="H57:I57"/>
    <mergeCell ref="K9:K10"/>
    <mergeCell ref="G38:H38"/>
    <mergeCell ref="I38:J38"/>
    <mergeCell ref="K38:K39"/>
    <mergeCell ref="G9:H9"/>
    <mergeCell ref="I9:J9"/>
    <mergeCell ref="E38:E39"/>
    <mergeCell ref="F38:F39"/>
    <mergeCell ref="D9:D10"/>
    <mergeCell ref="E9:E10"/>
    <mergeCell ref="F9:F10"/>
    <mergeCell ref="B9:B10"/>
    <mergeCell ref="C9:C10"/>
    <mergeCell ref="B38:B39"/>
    <mergeCell ref="C38:C39"/>
    <mergeCell ref="D38:D39"/>
  </mergeCells>
  <conditionalFormatting sqref="B24:K32 B11:G11 I11 B12:I15 K11:K16 I16 B16:G23 I17:K23">
    <cfRule type="expression" dxfId="19" priority="17">
      <formula xml:space="preserve"> MOD(ROW(),2) = 0</formula>
    </cfRule>
    <cfRule type="expression" dxfId="18" priority="18">
      <formula>"Resto (FILA (), 2) = 0"</formula>
    </cfRule>
    <cfRule type="expression" dxfId="17" priority="21">
      <formula>" MOD (FILA (), 2) = 0"</formula>
    </cfRule>
    <cfRule type="expression" dxfId="16" priority="23">
      <formula>"MOD (FILA (), 2) = 0"</formula>
    </cfRule>
  </conditionalFormatting>
  <conditionalFormatting sqref="B40:K54">
    <cfRule type="expression" dxfId="15" priority="16">
      <formula xml:space="preserve"> MOD(ROW(),2) = 0</formula>
    </cfRule>
  </conditionalFormatting>
  <conditionalFormatting sqref="H11">
    <cfRule type="expression" dxfId="14" priority="15">
      <formula xml:space="preserve"> MOD(ROW(),2) = 0</formula>
    </cfRule>
  </conditionalFormatting>
  <conditionalFormatting sqref="J11">
    <cfRule type="expression" dxfId="13" priority="14">
      <formula xml:space="preserve"> MOD(ROW(),2) = 0</formula>
    </cfRule>
  </conditionalFormatting>
  <conditionalFormatting sqref="J12">
    <cfRule type="expression" dxfId="12" priority="13">
      <formula xml:space="preserve"> MOD(ROW(),2) = 0</formula>
    </cfRule>
  </conditionalFormatting>
  <conditionalFormatting sqref="J13">
    <cfRule type="expression" dxfId="11" priority="12">
      <formula xml:space="preserve"> MOD(ROW(),2) = 0</formula>
    </cfRule>
  </conditionalFormatting>
  <conditionalFormatting sqref="J14">
    <cfRule type="expression" dxfId="10" priority="11">
      <formula xml:space="preserve"> MOD(ROW(),2) = 0</formula>
    </cfRule>
  </conditionalFormatting>
  <conditionalFormatting sqref="J15">
    <cfRule type="expression" dxfId="9" priority="10">
      <formula xml:space="preserve"> MOD(ROW(),2) = 0</formula>
    </cfRule>
  </conditionalFormatting>
  <conditionalFormatting sqref="J16">
    <cfRule type="expression" dxfId="8" priority="9">
      <formula xml:space="preserve"> MOD(ROW(),2) = 0</formula>
    </cfRule>
  </conditionalFormatting>
  <conditionalFormatting sqref="H16">
    <cfRule type="expression" dxfId="7" priority="8">
      <formula xml:space="preserve"> MOD(ROW(),2) = 0</formula>
    </cfRule>
  </conditionalFormatting>
  <conditionalFormatting sqref="H17">
    <cfRule type="expression" dxfId="6" priority="7">
      <formula xml:space="preserve"> MOD(ROW(),2) = 0</formula>
    </cfRule>
  </conditionalFormatting>
  <conditionalFormatting sqref="H18">
    <cfRule type="expression" dxfId="5" priority="6">
      <formula xml:space="preserve"> MOD(ROW(),2) = 0</formula>
    </cfRule>
  </conditionalFormatting>
  <conditionalFormatting sqref="H19">
    <cfRule type="expression" dxfId="4" priority="5">
      <formula xml:space="preserve"> MOD(ROW(),2) = 0</formula>
    </cfRule>
  </conditionalFormatting>
  <conditionalFormatting sqref="H20">
    <cfRule type="expression" dxfId="3" priority="4">
      <formula xml:space="preserve"> MOD(ROW(),2) = 0</formula>
    </cfRule>
  </conditionalFormatting>
  <conditionalFormatting sqref="H21">
    <cfRule type="expression" dxfId="2" priority="3">
      <formula xml:space="preserve"> MOD(ROW(),2) = 0</formula>
    </cfRule>
  </conditionalFormatting>
  <conditionalFormatting sqref="H22">
    <cfRule type="expression" dxfId="1" priority="2">
      <formula xml:space="preserve"> MOD(ROW(),2) = 0</formula>
    </cfRule>
  </conditionalFormatting>
  <conditionalFormatting sqref="H23">
    <cfRule type="expression" dxfId="0" priority="1">
      <formula xml:space="preserve"> MOD(ROW(),2) = 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Herraiz Ortiz, Antonio</dc:creator>
  <cp:lastModifiedBy>Herraiz Ortiz, Antonio</cp:lastModifiedBy>
  <dcterms:created xsi:type="dcterms:W3CDTF">2019-12-17T13:16:45Z</dcterms:created>
  <dcterms:modified xsi:type="dcterms:W3CDTF">2020-07-01T12:07:39Z</dcterms:modified>
</cp:coreProperties>
</file>