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Luarca\ser. contratacion\A. DATOS (desde mayo-14)\4. EXP. CONTRATACIÓN\2021\1 C_ADMINIST\2000003373_ObO_OBRAS DE PROYECTO railNET\2. Licitacion\A_publicar\"/>
    </mc:Choice>
  </mc:AlternateContent>
  <xr:revisionPtr revIDLastSave="0" documentId="8_{3A9A533E-B7F5-4F91-9282-8B8001A39860}" xr6:coauthVersionLast="36" xr6:coauthVersionMax="36" xr10:uidLastSave="{00000000-0000-0000-0000-000000000000}"/>
  <bookViews>
    <workbookView xWindow="0" yWindow="0" windowWidth="13605" windowHeight="9495" xr2:uid="{A928219C-F8CE-4669-9529-3A6321176946}"/>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91" i="1" l="1"/>
  <c r="E182" i="1" l="1"/>
  <c r="I158" i="1" l="1"/>
  <c r="I156" i="1"/>
  <c r="I154" i="1"/>
  <c r="I152" i="1"/>
  <c r="I147" i="1"/>
  <c r="I145" i="1"/>
  <c r="I143" i="1"/>
  <c r="I144" i="1"/>
  <c r="I141" i="1"/>
  <c r="I139" i="1"/>
  <c r="I134" i="1"/>
  <c r="I132" i="1"/>
  <c r="I130" i="1"/>
  <c r="I128" i="1"/>
  <c r="I126" i="1"/>
  <c r="I124" i="1"/>
  <c r="I119" i="1"/>
  <c r="I117" i="1"/>
  <c r="I112" i="1"/>
  <c r="I110" i="1"/>
  <c r="I108" i="1"/>
  <c r="I106" i="1"/>
  <c r="I104" i="1"/>
  <c r="I102" i="1"/>
  <c r="I100" i="1"/>
  <c r="I98" i="1"/>
  <c r="I96" i="1"/>
  <c r="I91" i="1"/>
  <c r="I89" i="1"/>
  <c r="I87" i="1"/>
  <c r="I85" i="1"/>
  <c r="I83" i="1"/>
  <c r="I81" i="1"/>
  <c r="I76" i="1"/>
  <c r="I74" i="1"/>
  <c r="I72" i="1"/>
  <c r="I70" i="1"/>
  <c r="I68" i="1"/>
  <c r="I66" i="1"/>
  <c r="I64" i="1"/>
  <c r="I62" i="1"/>
  <c r="I60" i="1"/>
  <c r="I55" i="1"/>
  <c r="I53" i="1"/>
  <c r="I51" i="1"/>
  <c r="I49" i="1"/>
  <c r="I47" i="1"/>
  <c r="I45" i="1"/>
  <c r="I43" i="1"/>
  <c r="I41" i="1"/>
  <c r="I36" i="1"/>
  <c r="I34" i="1"/>
  <c r="I32" i="1"/>
  <c r="I30" i="1"/>
  <c r="I28" i="1"/>
  <c r="I26" i="1"/>
  <c r="I24" i="1"/>
  <c r="I22" i="1"/>
  <c r="I17" i="1"/>
  <c r="I15" i="1"/>
  <c r="I13" i="1"/>
  <c r="I11" i="1"/>
  <c r="I9" i="1"/>
  <c r="I7" i="1"/>
  <c r="H174" i="1"/>
  <c r="H172" i="1"/>
  <c r="H176" i="1" l="1"/>
  <c r="H178" i="1" l="1"/>
  <c r="H180" i="1" s="1"/>
  <c r="A193" i="1" s="1"/>
  <c r="A189" i="1"/>
  <c r="E5" i="1"/>
  <c r="E162" i="1"/>
  <c r="G163" i="1"/>
  <c r="F164" i="1" s="1"/>
  <c r="E151" i="1"/>
  <c r="G158" i="1"/>
  <c r="G156" i="1"/>
  <c r="G154" i="1"/>
  <c r="G152" i="1"/>
  <c r="E138" i="1"/>
  <c r="G147" i="1"/>
  <c r="G145" i="1"/>
  <c r="G143" i="1"/>
  <c r="G141" i="1"/>
  <c r="G139" i="1"/>
  <c r="E123" i="1"/>
  <c r="G134" i="1"/>
  <c r="G132" i="1"/>
  <c r="G130" i="1"/>
  <c r="G128" i="1"/>
  <c r="G126" i="1"/>
  <c r="G124" i="1"/>
  <c r="E116" i="1"/>
  <c r="G119" i="1"/>
  <c r="G117" i="1"/>
  <c r="E95" i="1"/>
  <c r="G112" i="1"/>
  <c r="G110" i="1"/>
  <c r="G108" i="1"/>
  <c r="G106" i="1"/>
  <c r="G104" i="1"/>
  <c r="G102" i="1"/>
  <c r="G100" i="1"/>
  <c r="G98" i="1"/>
  <c r="G96" i="1"/>
  <c r="E80" i="1"/>
  <c r="G91" i="1"/>
  <c r="G89" i="1"/>
  <c r="G87" i="1"/>
  <c r="G85" i="1"/>
  <c r="G83" i="1"/>
  <c r="G81" i="1"/>
  <c r="E59" i="1"/>
  <c r="G76" i="1"/>
  <c r="G74" i="1"/>
  <c r="G72" i="1"/>
  <c r="G70" i="1"/>
  <c r="G68" i="1"/>
  <c r="G66" i="1"/>
  <c r="G64" i="1"/>
  <c r="G62" i="1"/>
  <c r="G60" i="1"/>
  <c r="E40" i="1"/>
  <c r="G55" i="1"/>
  <c r="G53" i="1"/>
  <c r="G51" i="1"/>
  <c r="G49" i="1"/>
  <c r="G47" i="1"/>
  <c r="G45" i="1"/>
  <c r="G43" i="1"/>
  <c r="G41" i="1"/>
  <c r="E21" i="1"/>
  <c r="G36" i="1"/>
  <c r="G34" i="1"/>
  <c r="G32" i="1"/>
  <c r="G30" i="1"/>
  <c r="G28" i="1"/>
  <c r="G26" i="1"/>
  <c r="G24" i="1"/>
  <c r="G22" i="1"/>
  <c r="E6" i="1"/>
  <c r="G17" i="1"/>
  <c r="G15" i="1"/>
  <c r="G13" i="1"/>
  <c r="G11" i="1"/>
  <c r="G9" i="1"/>
  <c r="G7" i="1"/>
  <c r="F19" i="1" l="1"/>
  <c r="F6" i="1" s="1"/>
  <c r="F38" i="1"/>
  <c r="F21" i="1" s="1"/>
  <c r="F57" i="1"/>
  <c r="G57" i="1" s="1"/>
  <c r="G40" i="1" s="1"/>
  <c r="F78" i="1"/>
  <c r="F59" i="1" s="1"/>
  <c r="F93" i="1"/>
  <c r="F80" i="1" s="1"/>
  <c r="F114" i="1"/>
  <c r="F95" i="1" s="1"/>
  <c r="F121" i="1"/>
  <c r="F116" i="1" s="1"/>
  <c r="F136" i="1"/>
  <c r="F123" i="1" s="1"/>
  <c r="F149" i="1"/>
  <c r="F138" i="1" s="1"/>
  <c r="F160" i="1"/>
  <c r="F151" i="1" s="1"/>
  <c r="F162" i="1"/>
  <c r="G164" i="1"/>
  <c r="G162" i="1" s="1"/>
  <c r="G19" i="1" l="1"/>
  <c r="G6" i="1" s="1"/>
  <c r="G38" i="1"/>
  <c r="G21" i="1" s="1"/>
  <c r="F40" i="1"/>
  <c r="G78" i="1"/>
  <c r="G59" i="1" s="1"/>
  <c r="G93" i="1"/>
  <c r="G80" i="1" s="1"/>
  <c r="G114" i="1"/>
  <c r="G95" i="1" s="1"/>
  <c r="G121" i="1"/>
  <c r="G116" i="1" s="1"/>
  <c r="G136" i="1"/>
  <c r="G123" i="1" s="1"/>
  <c r="G149" i="1"/>
  <c r="G138" i="1" s="1"/>
  <c r="G160" i="1"/>
  <c r="G151" i="1" s="1"/>
  <c r="F166" i="1" l="1"/>
  <c r="G166" i="1" s="1"/>
  <c r="G5" i="1" s="1"/>
  <c r="F170" i="1" s="1"/>
  <c r="G170" i="1" l="1"/>
  <c r="G174" i="1" s="1"/>
  <c r="F5" i="1"/>
  <c r="G172" i="1" l="1"/>
  <c r="G176" i="1" s="1"/>
  <c r="G178" i="1" s="1"/>
  <c r="G180" i="1" l="1"/>
  <c r="E181" i="1" s="1"/>
</calcChain>
</file>

<file path=xl/sharedStrings.xml><?xml version="1.0" encoding="utf-8"?>
<sst xmlns="http://schemas.openxmlformats.org/spreadsheetml/2006/main" count="398" uniqueCount="163">
  <si>
    <t>Código</t>
  </si>
  <si>
    <t>Nat</t>
  </si>
  <si>
    <t>Ud</t>
  </si>
  <si>
    <t>Resumen</t>
  </si>
  <si>
    <t>LOTE Nº1</t>
  </si>
  <si>
    <t>Capítulo</t>
  </si>
  <si>
    <t/>
  </si>
  <si>
    <t>RED DE NIVEL FÍSICO</t>
  </si>
  <si>
    <t>CABLE 288 F.O. SM</t>
  </si>
  <si>
    <t>DCSINSTFO09</t>
  </si>
  <si>
    <t>Partida</t>
  </si>
  <si>
    <t>m</t>
  </si>
  <si>
    <t>Instalación de cable de fibra óptica por túnel, desde y hasta los cuartos técnicos designados, con las características definidas en el PCTP, incluyendo preparación de cable, manifold, tubos protectores y pequeño material, totalmente instalado y funcionando.</t>
  </si>
  <si>
    <t>DIKODB001</t>
  </si>
  <si>
    <t>u</t>
  </si>
  <si>
    <t>Empalme por arco de fusión de fibra óptica</t>
  </si>
  <si>
    <t>Fusiones por arco eléctrico de fibras ópticas, incluyendo todo el material necesario para su terminación, totalmente terminado.</t>
  </si>
  <si>
    <t>DIKOAC010</t>
  </si>
  <si>
    <t>Adaptadores LC/APC-LC/APC</t>
  </si>
  <si>
    <t>Suministro e instalación de adaptadores para bandejas de fibra óptica con las especificaciones definidas en el PCTP</t>
  </si>
  <si>
    <t>DIKOAC020</t>
  </si>
  <si>
    <t>"Pigtail" de 2,5 m con conector LC/APC</t>
  </si>
  <si>
    <t>Suministro e instalación de pig-tails con las especificaciones definidas en el PCTP</t>
  </si>
  <si>
    <t>DIKOAW900</t>
  </si>
  <si>
    <t>Pruebas y medidas de cable de 288 fibras ópticas monomodo</t>
  </si>
  <si>
    <t>Certificación en base a las medidas de OTDR y siguiendo estándares internacionales ISO/IEC 11801.Informe de medidas realizadas con el Reflectómetro Óptico (OTDR) en doble ventana y bidireccional. Se podrán usar bobinas de lanzamiento y de recepción de longitud suficiente para medir solamente en un sentido, pero en cualquiera de los casos siempre se deberán mostrar todas las pérdidas y reflexiones del tramo incluidos los eventos inicial y final. También se deberá indicar la longitud total del enlace.</t>
  </si>
  <si>
    <t>DIKOAW950</t>
  </si>
  <si>
    <t>Documentación técnica de fibra óptica</t>
  </si>
  <si>
    <t>La documentación cumplirá con lo especificado en el PCTP, incluyendo
Rutas esquemáticas
Ubicación y detalle de conexión de los repartidores
Ubicación de las cajas de empalme, con información de los empalmes
Cocas
Información de los cables y bobinas instaladas
Distancias
Tipos de fibra
Instalación física del cable incluyendo conductos, galerías y apoyos.</t>
  </si>
  <si>
    <t>Total CABLE 288 F.O. SM</t>
  </si>
  <si>
    <t>CABLE MIXTO 24_24</t>
  </si>
  <si>
    <t>DCSINSTFO4</t>
  </si>
  <si>
    <t>Instalación de cable de fibra óptica, desde y hasta los cuartos técnicos designados, con las características definidas en el PCTP, incluyendo preparación de cable, manifold, tubos protectores y pequeño material, totalmente instalado y funcionando.</t>
  </si>
  <si>
    <t>DIKOAC011</t>
  </si>
  <si>
    <t>Adaptadores LC-LC Multimodo</t>
  </si>
  <si>
    <t>DIKOAC021</t>
  </si>
  <si>
    <t>"Pigtail" de 2,5 m con conector LC Multimodo</t>
  </si>
  <si>
    <t>DIKOAW902</t>
  </si>
  <si>
    <t>Pruebas y medidas de cable de fibra óptica</t>
  </si>
  <si>
    <t>Total CABLE MIXTO 24_24</t>
  </si>
  <si>
    <t>CABLE MIXTO 12_12</t>
  </si>
  <si>
    <t>DCSINSTF05</t>
  </si>
  <si>
    <t>Total CABLE MIXTO 12_12</t>
  </si>
  <si>
    <t>CABLE CI MIXTO 12_12</t>
  </si>
  <si>
    <t>DCSIFOPCI24</t>
  </si>
  <si>
    <t>DIKPBCF001</t>
  </si>
  <si>
    <t>Ejecución paso de bóveda para instalación de cables de Comunicaciones</t>
  </si>
  <si>
    <t>Realización de paso de bóveda de cable de fibra óptica, incluyendo todos los elementos necesarios para realizarlo, agentes de corte, perchas, etc, totalmente instalado</t>
  </si>
  <si>
    <t>Total CABLE CI MIXTO 12_12</t>
  </si>
  <si>
    <t>CABLE 12 F.O. MM</t>
  </si>
  <si>
    <t>DCSINSTF06</t>
  </si>
  <si>
    <t>Total CABLE 12 F.O. MM</t>
  </si>
  <si>
    <t>ARMARIOS FO</t>
  </si>
  <si>
    <t>EPKODA075</t>
  </si>
  <si>
    <t>Suministro e instalación de armario repartidor de fibras ópticas de acuerdo a lo especificado en el PCTP, totalmente instalado y funcionando</t>
  </si>
  <si>
    <t>EPKBND288</t>
  </si>
  <si>
    <t>Suministro e instalación de bandejas repartidoras de fibra óptica, de acuerdo a lo especificado en el PCTP, totalmente instalado y funcionando</t>
  </si>
  <si>
    <t>EKPCST048</t>
  </si>
  <si>
    <t>EKPBND048</t>
  </si>
  <si>
    <t>EKPCST024</t>
  </si>
  <si>
    <t>EKPBND024</t>
  </si>
  <si>
    <t>EKPCST012</t>
  </si>
  <si>
    <t>EKPBND012</t>
  </si>
  <si>
    <t>EPKCMP048</t>
  </si>
  <si>
    <t>Suministro e instalación de distribuidor de fibra óptica de interconexión de montaje en pared, que puede alojar 2 piezas de casetes modulares MTP de la gama FHD o paneles adaptadores de fibra.
Cumpliendo con las siguientes características:
- Capacidad de hasta 48 fibras.
- Montaje en pared.
- Cumple con TIA/EIA-568-C.3.
- Cumple con ROHS.
- Hecho de acero SPCC.
- Puertas dobles con cierre de seguridad y kit de llave / cerradura
- Orificios de entrada abiertos en forma de "U" para facilitar el enrutamiento de cables
- Soporta hasta 2 piezas de casetes de la serie FHD o FAP
- Caja de tamaño pequeño para un ajuste máximo de la pared.
Incluyendo pequeño material necesario para su instalación. Totalmente instalado y funcionando.</t>
  </si>
  <si>
    <t>Total ARMARIOS FO</t>
  </si>
  <si>
    <t>RUTASFO</t>
  </si>
  <si>
    <t>Realización de rutas de fibra óptica</t>
  </si>
  <si>
    <t>EPKRFO001</t>
  </si>
  <si>
    <t>Rutass de fibra en cable 168 FO</t>
  </si>
  <si>
    <t>Realización de las rutas necesarias para dar conectividad por el segundo router de estación, incluyendo fusiones, aperturas de fibras, pruebas, Certificación con OTDR, documentación y todo lo necesario para la construcción de las rutas, totalmente terminadas y funcionando.</t>
  </si>
  <si>
    <t>EPKRFO002</t>
  </si>
  <si>
    <t>Rutas de fibra SB Edificios Singulares</t>
  </si>
  <si>
    <t>Total RUTASFO</t>
  </si>
  <si>
    <t>ADECUACIÓN PPIO</t>
  </si>
  <si>
    <t>Adecuación de cableado de fibras en la estación de Príncipe Pío</t>
  </si>
  <si>
    <t>DIKAPP001</t>
  </si>
  <si>
    <t>Traspaso de fibras, suministro e instalación de armario repartidor de fibra óptica de alta densidad</t>
  </si>
  <si>
    <t>Suministro e instalación de armario repartidor de FO de alta capacidad, con todos los componentes necesarios para el traslado de la totalidad de las fibras del CAT, incluyendo pequeño material, totalmente instalado.
Desconexión de fibras de sus actuales armarios y traslado al armario repartidor de alta capacidad, en horario nocturno de fuera de servicio.</t>
  </si>
  <si>
    <t>EPKLFO003</t>
  </si>
  <si>
    <t>Latiguillo de Fibra Óptica Dúplex Monomodo 8/125,con conector LC-APC / LC-APC Dúplex de 5m de longitud</t>
  </si>
  <si>
    <t>Suministro e instalación de cable de fibra óptica LC-APC - LC-APC 9-125 nanómetros mono modo dúplex OS2. Grado A de fibra. APC pulido. Conectores LC-APC - LC-UPC. Núcleo 9-125 µm OS2. Cable dúplex. Color amarillo. Diámetro 2 x 2 mm. Funda LSZH. Calidad HQ., incluyendo pequeño material, totalmente instalado y funcionando.</t>
  </si>
  <si>
    <t>DIKOAC035</t>
  </si>
  <si>
    <t>"Jumper" de 10 m. de longitud Monomodo LC-APC - LC-UPC.</t>
  </si>
  <si>
    <t>Suministro e instalación de cable de fibra óptica LC-APC - LC-UPC 9-125 nanómetros mono modo dúplex OS2. Grado A de fibra. APC pulido. Conectores LC-APC - LC-UPC. Núcleo 9-125 µm OS2. Cable dúplex. Color amarillo. Diámetro 2 x 2 mm. Funda LSZH. Calidad HQ., incluyendo pequeño material, totalmente instalado y funcionando</t>
  </si>
  <si>
    <t>DIKOAC030</t>
  </si>
  <si>
    <t>"Jumper" de 5 m. de longitud Multimodo.</t>
  </si>
  <si>
    <t>Suministro e instalación de Latiguillos de fibra óptica multimodo OM4 dúplex. Conectores: LC -LC. Grado A M de fibra. Pulido UPC., incluyendo pequeño material. Totalmente instalado y funcionando</t>
  </si>
  <si>
    <t>Total ADECUACIÓN PPIO</t>
  </si>
  <si>
    <t>RACK</t>
  </si>
  <si>
    <t>DIKWXX042</t>
  </si>
  <si>
    <t>Suministro e instalación de racks de comunicaciones conforme a lo especificado en el PCTP, totalmente instalado y funcionando</t>
  </si>
  <si>
    <t>EPKBRC001</t>
  </si>
  <si>
    <t>Bancada de acero</t>
  </si>
  <si>
    <t>Suministro e instalación de bancada de acero con tratamiento anticorrosión, para la colocación y sujeción de armarios de comunicaciones. 
El bastidor deberá ir anclado al suelo, por lo que se deberá mecanizar el suelo técnico en el CAT donde se requiera y tapar coherentemente los huecos sobrantes.</t>
  </si>
  <si>
    <t>DIKODA019</t>
  </si>
  <si>
    <t>Armario rack mural 19'' pivotante 9U</t>
  </si>
  <si>
    <t>Suministro e instalación de armario rack mural 19'' pivotante 9U 600x600x500 mm., totalmente instalado y funcionando conforme a lo especificado en el PCTP</t>
  </si>
  <si>
    <t>DIKRER001</t>
  </si>
  <si>
    <t>Regleta enracable 19" 8 Schukos</t>
  </si>
  <si>
    <t>Regleta de alimentación enracable en armario de 19", totalmente instalada y funcionando, conforme a lo especificado en el PCTP.</t>
  </si>
  <si>
    <t>DIKBEF001</t>
  </si>
  <si>
    <t>Suministro e instalación de Bandejas Enracables fijas para sujección de nodos de comunicaciones</t>
  </si>
  <si>
    <t>Suministro e instalación de bandejas de soporte para equipamiento electrónico, totalmente instalada y funcionando, según se especifica en el PCTP.</t>
  </si>
  <si>
    <t>Total RACK</t>
  </si>
  <si>
    <t>OTROS</t>
  </si>
  <si>
    <t>Suministro de elementos de certificación y comprobación</t>
  </si>
  <si>
    <t>DIKCFO001</t>
  </si>
  <si>
    <t>Suministro de Certificador de fibra óptica</t>
  </si>
  <si>
    <t>Certificadore de cableado de comunicaciones según especificaciones definidas en el PCTP
compuesto por:
Certificador de cobre hasta Cat8.
Certificador de Fibra óptica en Nivel I (OLTS).
Certificador de Fibra óptica en Nivel II (OTDR).
Sonda de inspección para Certificación de limpieza de los extremos de la fibra según normativa.</t>
  </si>
  <si>
    <t>DIKCFO004</t>
  </si>
  <si>
    <t>Suministro de localizador visual de fallos tipo lápiz</t>
  </si>
  <si>
    <t>Suministro de herramienta para localización visual de fallos, cumpliendo con las especificaciones definidas en el PCTP</t>
  </si>
  <si>
    <t>DIKCFO005</t>
  </si>
  <si>
    <t>Suministro de medidor óptico de potencia</t>
  </si>
  <si>
    <t>Suministro de herramienta para medir los niveles de señal óptica y los ajustes de potencia, cumpliendo con todas las especificaciones definidas en el PCTP</t>
  </si>
  <si>
    <t>DIKCFO006</t>
  </si>
  <si>
    <t>Suministro de pinza para identificación de tráfico de fibras ópticas</t>
  </si>
  <si>
    <t>Suministro de instrumento portátil para detectar señales ópticas sin interrumpir el tráfico cumpliendo con las especificaciones definidas en el PCTP</t>
  </si>
  <si>
    <t>Total OTROS</t>
  </si>
  <si>
    <t>ESS</t>
  </si>
  <si>
    <t>Estudio de Seguridad y Salud</t>
  </si>
  <si>
    <t>DIKESS001</t>
  </si>
  <si>
    <t>Estudio de Seguidad y salud</t>
  </si>
  <si>
    <t>Total ESS</t>
  </si>
  <si>
    <t>Total LOTE Nº1</t>
  </si>
  <si>
    <t>IVA</t>
  </si>
  <si>
    <t>Cantidad</t>
  </si>
  <si>
    <t xml:space="preserve">C/U Ejecución 
Material (€) </t>
  </si>
  <si>
    <t xml:space="preserve">C Ejecución 
Material (€) </t>
  </si>
  <si>
    <t>TOTAL BASE IMPONIBLE POR CONTRATA (SIN IVA) PARA LOTE Nº 1</t>
  </si>
  <si>
    <t>TOTAL PRESUPUESTO BASE LICITACIÓN POR CONTRATA (CON IVA) PARA LOTE Nº 1</t>
  </si>
  <si>
    <t>PRESUPUESTO DE EJECUCIÓN MATERIAL PARA LOTE Nº1</t>
  </si>
  <si>
    <t>GASTOS GENERALES</t>
  </si>
  <si>
    <t>BENEFICIO INDUSTRIAL</t>
  </si>
  <si>
    <t>Referencia (€)</t>
  </si>
  <si>
    <t>► El precio unitario ofertado en cada una de las partidas podrá superar el precio unitario base de referencia indicado en el Presupuesto.</t>
  </si>
  <si>
    <t>► Los precios unitarios ofertados no incluyen Gastos Generales ni Beneficio Industrial.</t>
  </si>
  <si>
    <t>► Se deberán rellenar todas las celdas marcadas en color verde</t>
  </si>
  <si>
    <t>Suministro y obras de instalación de cable de 288 fibras ópticas monomodo</t>
  </si>
  <si>
    <t>Suministro y obras de Instalación de cable de 288 fibras ópticas monomodo</t>
  </si>
  <si>
    <t>Suministro y obras de instalación de cable de 48 fibras ópticas mixto (24 Monomodo+24 Multimodo)</t>
  </si>
  <si>
    <t>Suministro y obras de Instalación de cable de 48 fibras ópticas mixto (24+24)</t>
  </si>
  <si>
    <t>Suministro y obras de instalación de cable de 24 fibras ópticas mixto (12 Monomodo+12 Multimodo)</t>
  </si>
  <si>
    <t>Suministro y obras de Instalación de Cable de 24 fibras ópticas mixto (12+12)</t>
  </si>
  <si>
    <t>Suministro y obras de instalación de cable de 24 fibras ópticas mixto e ignígugo (12 Monomodo+12 Multimodo)</t>
  </si>
  <si>
    <t>Suministro y obras de Instalación de Cable de 24 fibras ópticas mixto (12+12) ignífugo</t>
  </si>
  <si>
    <t>Suministro y obras de instalación de cable de 12 fibras ópticas multimodo</t>
  </si>
  <si>
    <t>Suministro y obras de instalación de Cable de 12 fibras ópticas multimodo</t>
  </si>
  <si>
    <t>Suministro y obras de instalación de armarios repartidores de fibra óptica</t>
  </si>
  <si>
    <t>Suministro y obras de instalación de armario repartidor de fibra óptica, tipo ETSI</t>
  </si>
  <si>
    <t>Sumninstro y obras de instalación de bandejas para armario repartidor de fibra 24 conectores LC (para cables de 288 fibras ópticas)</t>
  </si>
  <si>
    <t>Sumninstro y obras de instalación de bandejas de fibra 24 conectores LC (Anillo Cuartos Principales con repartidor)</t>
  </si>
  <si>
    <t>Sumninstro y obras de instalación de bandejas de fibra enracables de 19" 24 conectores (Anillo Cuartos Principales sin repartidor)</t>
  </si>
  <si>
    <t>Suministro y obras de instalación de bandejas de fibra 24 conectores LC (Subestaciones y Elementos de túnel, Cuartos técnios de estación)</t>
  </si>
  <si>
    <t>Suministro y obras de instalación de bandejas de fibra enracables de 19" 24 conectores (Subestaciónes, instaladas en destino)</t>
  </si>
  <si>
    <t>Suministro y obras de instalación de bandejas de fibra 24 conectores LC (Estrella desde Cuarto técnico)</t>
  </si>
  <si>
    <t>Suministro y obras de instalación de bandejas de fibra enracables de 19" 24 conectores (Estrella Cuartos destino)</t>
  </si>
  <si>
    <t>Suministro y obras de instalación de caja de montaje en pared de fibra óptica (Conexiones Elementos de túnel)</t>
  </si>
  <si>
    <t>Suministro y obras de instalación de armarios de comunicaciones</t>
  </si>
  <si>
    <t>Suministro y obras de instalación de Armario de 42 UA de 800x800 mm.</t>
  </si>
  <si>
    <t>PROYECTO railNET: RENOVACIÓN DE LA RED INTEGRADA MULTISERVICIO EN LÍNEA 6 DE METRO DE MADRID COFINANCIABLE AL 50% CON CARGO AL PROGRAMA OPERATIVO 2014-2020 FEDER DE LA COMUNIDAD DE MADRID</t>
  </si>
  <si>
    <r>
      <rPr>
        <b/>
        <sz val="11"/>
        <color theme="1"/>
        <rFont val="Calibri"/>
        <family val="2"/>
        <scheme val="minor"/>
      </rPr>
      <t>Presupuesto LOTE 1</t>
    </r>
    <r>
      <rPr>
        <sz val="11"/>
        <color theme="1"/>
        <rFont val="Calibri"/>
        <family val="2"/>
        <scheme val="minor"/>
      </rPr>
      <t>: Suministro y obras de  instalación, pruebas y documentación de la red física para la nueva RIM de Línea 6 incluyendo la realización de las rutas de fibra necesarias para su correcto funcionamiento.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</si>
</sst>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1"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FF0000"/>
      <name val="Calibri"/>
      <family val="2"/>
      <scheme val="minor"/>
    </font>
    <font>
      <b/>
      <i/>
      <sz val="11"/>
      <name val="Calibri"/>
      <family val="2"/>
      <scheme val="minor"/>
    </font>
    <font>
      <i/>
      <sz val="11"/>
      <name val="Calibri"/>
      <family val="2"/>
      <scheme val="minor"/>
    </font>
    <font>
      <i/>
      <sz val="11"/>
      <color theme="1"/>
      <name val="Calibri"/>
      <family val="2"/>
      <scheme val="minor"/>
    </font>
  </fonts>
  <fills count="7">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rgb="FF99FFCC"/>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63">
    <xf numFmtId="0" fontId="0" fillId="0" borderId="0" xfId="0"/>
    <xf numFmtId="0" fontId="2" fillId="0" borderId="0" xfId="0" applyFont="1" applyProtection="1"/>
    <xf numFmtId="0" fontId="0" fillId="0" borderId="0" xfId="0" applyFont="1" applyProtection="1"/>
    <xf numFmtId="0" fontId="2" fillId="0" borderId="0" xfId="0" applyFont="1" applyAlignment="1" applyProtection="1">
      <alignment vertical="top"/>
    </xf>
    <xf numFmtId="0" fontId="0" fillId="0" borderId="0" xfId="0" applyFont="1" applyAlignment="1" applyProtection="1">
      <alignment vertical="top"/>
    </xf>
    <xf numFmtId="49" fontId="2" fillId="2" borderId="0" xfId="0" applyNumberFormat="1" applyFont="1" applyFill="1" applyAlignment="1" applyProtection="1">
      <alignment vertical="top"/>
    </xf>
    <xf numFmtId="49" fontId="2" fillId="2" borderId="0" xfId="0" applyNumberFormat="1" applyFont="1" applyFill="1" applyAlignment="1" applyProtection="1">
      <alignment vertical="top" wrapText="1"/>
    </xf>
    <xf numFmtId="49" fontId="2" fillId="3" borderId="0" xfId="0" applyNumberFormat="1" applyFont="1" applyFill="1" applyAlignment="1" applyProtection="1">
      <alignment vertical="top"/>
    </xf>
    <xf numFmtId="49" fontId="2" fillId="3" borderId="0" xfId="0" applyNumberFormat="1" applyFont="1" applyFill="1" applyAlignment="1" applyProtection="1">
      <alignment vertical="top" wrapText="1"/>
    </xf>
    <xf numFmtId="49" fontId="0" fillId="4" borderId="0" xfId="0" applyNumberFormat="1" applyFont="1" applyFill="1" applyAlignment="1" applyProtection="1">
      <alignment vertical="top"/>
    </xf>
    <xf numFmtId="49" fontId="0" fillId="0" borderId="0" xfId="0" applyNumberFormat="1" applyFont="1" applyAlignment="1" applyProtection="1">
      <alignment vertical="top"/>
    </xf>
    <xf numFmtId="49" fontId="0" fillId="0" borderId="0" xfId="0" applyNumberFormat="1" applyFont="1" applyAlignment="1" applyProtection="1">
      <alignment vertical="top" wrapText="1"/>
    </xf>
    <xf numFmtId="49" fontId="2" fillId="0" borderId="0" xfId="0" applyNumberFormat="1" applyFont="1" applyAlignment="1" applyProtection="1">
      <alignment vertical="top" wrapText="1"/>
    </xf>
    <xf numFmtId="0" fontId="0" fillId="5" borderId="0" xfId="0" applyFont="1" applyFill="1" applyAlignment="1" applyProtection="1">
      <alignment vertical="top"/>
    </xf>
    <xf numFmtId="0" fontId="0" fillId="5" borderId="0" xfId="0" applyFont="1" applyFill="1" applyAlignment="1" applyProtection="1">
      <alignment vertical="top" wrapText="1"/>
    </xf>
    <xf numFmtId="0" fontId="0" fillId="0" borderId="0" xfId="0" applyFont="1" applyFill="1" applyAlignment="1" applyProtection="1">
      <alignment vertical="top"/>
    </xf>
    <xf numFmtId="0" fontId="0" fillId="0" borderId="0" xfId="0" applyFont="1" applyFill="1" applyAlignment="1" applyProtection="1">
      <alignment vertical="top" wrapText="1"/>
    </xf>
    <xf numFmtId="0" fontId="0" fillId="0" borderId="0" xfId="0" applyFill="1"/>
    <xf numFmtId="164" fontId="6" fillId="0" borderId="0" xfId="0" applyNumberFormat="1" applyFont="1" applyProtection="1"/>
    <xf numFmtId="0" fontId="6" fillId="0" borderId="0" xfId="0" applyFont="1" applyAlignment="1">
      <alignment horizontal="center" vertical="center"/>
    </xf>
    <xf numFmtId="4" fontId="4" fillId="6" borderId="0" xfId="1" applyNumberFormat="1" applyFont="1" applyFill="1" applyAlignment="1" applyProtection="1">
      <alignment horizontal="right" vertical="top" indent="1"/>
      <protection locked="0"/>
    </xf>
    <xf numFmtId="10" fontId="5" fillId="6" borderId="0" xfId="1" applyNumberFormat="1" applyFont="1" applyFill="1" applyAlignment="1" applyProtection="1">
      <alignment horizontal="right" vertical="top" indent="1"/>
      <protection locked="0"/>
    </xf>
    <xf numFmtId="0" fontId="4" fillId="0" borderId="0" xfId="0" applyFont="1" applyAlignment="1" applyProtection="1">
      <alignment vertical="top"/>
    </xf>
    <xf numFmtId="0" fontId="8" fillId="0" borderId="0" xfId="0" applyFont="1" applyAlignment="1" applyProtection="1">
      <alignment horizontal="center" vertical="center"/>
    </xf>
    <xf numFmtId="164" fontId="8" fillId="0" borderId="0" xfId="0" applyNumberFormat="1" applyFont="1" applyAlignment="1" applyProtection="1">
      <alignment horizontal="center" vertical="center" wrapText="1"/>
    </xf>
    <xf numFmtId="44" fontId="8" fillId="0" borderId="0" xfId="0" applyNumberFormat="1" applyFont="1" applyAlignment="1" applyProtection="1">
      <alignment horizontal="center" vertical="center" wrapText="1"/>
    </xf>
    <xf numFmtId="3" fontId="5" fillId="2" borderId="0" xfId="0" applyNumberFormat="1" applyFont="1" applyFill="1" applyAlignment="1" applyProtection="1">
      <alignment horizontal="right" vertical="top" indent="1"/>
    </xf>
    <xf numFmtId="4" fontId="5" fillId="2" borderId="0" xfId="0" applyNumberFormat="1" applyFont="1" applyFill="1" applyAlignment="1" applyProtection="1">
      <alignment horizontal="right" vertical="top" indent="1"/>
    </xf>
    <xf numFmtId="3" fontId="5" fillId="3" borderId="0" xfId="0" applyNumberFormat="1" applyFont="1" applyFill="1" applyAlignment="1" applyProtection="1">
      <alignment horizontal="right" vertical="top" indent="1"/>
    </xf>
    <xf numFmtId="4" fontId="5" fillId="3" borderId="0" xfId="0" applyNumberFormat="1" applyFont="1" applyFill="1" applyAlignment="1" applyProtection="1">
      <alignment horizontal="right" vertical="top" indent="1"/>
    </xf>
    <xf numFmtId="3" fontId="4" fillId="0" borderId="0" xfId="0" applyNumberFormat="1" applyFont="1" applyAlignment="1" applyProtection="1">
      <alignment horizontal="right" vertical="top" indent="1"/>
    </xf>
    <xf numFmtId="4" fontId="4" fillId="0" borderId="0" xfId="0" applyNumberFormat="1" applyFont="1" applyAlignment="1" applyProtection="1">
      <alignment horizontal="right" vertical="top" indent="1"/>
    </xf>
    <xf numFmtId="4" fontId="5" fillId="0" borderId="0" xfId="0" applyNumberFormat="1" applyFont="1" applyAlignment="1" applyProtection="1">
      <alignment horizontal="right" vertical="top" indent="1"/>
    </xf>
    <xf numFmtId="3" fontId="4" fillId="5" borderId="0" xfId="0" applyNumberFormat="1" applyFont="1" applyFill="1" applyAlignment="1" applyProtection="1">
      <alignment horizontal="right" vertical="top" indent="1"/>
    </xf>
    <xf numFmtId="4" fontId="4" fillId="5" borderId="0" xfId="0" applyNumberFormat="1" applyFont="1" applyFill="1" applyAlignment="1" applyProtection="1">
      <alignment horizontal="right" vertical="top" indent="1"/>
    </xf>
    <xf numFmtId="0" fontId="4" fillId="5" borderId="0" xfId="0" applyFont="1" applyFill="1" applyAlignment="1" applyProtection="1">
      <alignment horizontal="right" vertical="top" indent="1"/>
    </xf>
    <xf numFmtId="0" fontId="4" fillId="0" borderId="0" xfId="0" applyFont="1" applyFill="1" applyAlignment="1" applyProtection="1">
      <alignment vertical="top"/>
    </xf>
    <xf numFmtId="4" fontId="4" fillId="0" borderId="0" xfId="0" applyNumberFormat="1" applyFont="1" applyFill="1" applyAlignment="1" applyProtection="1">
      <alignment horizontal="right" vertical="top" indent="1"/>
    </xf>
    <xf numFmtId="0" fontId="4" fillId="0" borderId="0" xfId="0" applyFont="1" applyProtection="1"/>
    <xf numFmtId="4" fontId="4" fillId="0" borderId="0" xfId="0" applyNumberFormat="1" applyFont="1" applyAlignment="1" applyProtection="1">
      <alignment horizontal="right" indent="1"/>
    </xf>
    <xf numFmtId="10" fontId="5" fillId="0" borderId="0" xfId="1" applyNumberFormat="1" applyFont="1" applyAlignment="1" applyProtection="1">
      <alignment horizontal="right" vertical="top" indent="1"/>
    </xf>
    <xf numFmtId="164" fontId="4" fillId="0" borderId="0" xfId="0" applyNumberFormat="1" applyFont="1" applyProtection="1"/>
    <xf numFmtId="164" fontId="5" fillId="0" borderId="0" xfId="0" applyNumberFormat="1" applyFont="1" applyAlignment="1" applyProtection="1">
      <alignment vertical="top"/>
    </xf>
    <xf numFmtId="0" fontId="7" fillId="0" borderId="0" xfId="0" applyFont="1"/>
    <xf numFmtId="0" fontId="7" fillId="0" borderId="0" xfId="0" applyFont="1" applyFill="1"/>
    <xf numFmtId="0" fontId="0" fillId="0" borderId="0" xfId="0" applyFont="1" applyBorder="1" applyAlignment="1" applyProtection="1">
      <alignment vertical="center" wrapText="1"/>
    </xf>
    <xf numFmtId="0" fontId="0" fillId="0" borderId="0" xfId="0" applyFont="1"/>
    <xf numFmtId="0" fontId="3" fillId="0" borderId="0" xfId="0" applyFont="1" applyAlignment="1" applyProtection="1">
      <alignment vertical="center"/>
    </xf>
    <xf numFmtId="0" fontId="3" fillId="0" borderId="0" xfId="0" applyFont="1" applyAlignment="1" applyProtection="1">
      <alignment vertical="center" wrapText="1"/>
    </xf>
    <xf numFmtId="0" fontId="7" fillId="0" borderId="0" xfId="0" applyFont="1" applyAlignment="1">
      <alignment vertical="center"/>
    </xf>
    <xf numFmtId="0" fontId="0" fillId="0" borderId="0" xfId="0" applyAlignment="1">
      <alignment vertical="center"/>
    </xf>
    <xf numFmtId="44" fontId="9" fillId="0" borderId="0" xfId="0" applyNumberFormat="1" applyFont="1"/>
    <xf numFmtId="4" fontId="8" fillId="2" borderId="0" xfId="0" applyNumberFormat="1" applyFont="1" applyFill="1" applyAlignment="1" applyProtection="1">
      <alignment horizontal="right" vertical="top" indent="1"/>
    </xf>
    <xf numFmtId="4" fontId="8" fillId="3" borderId="0" xfId="0" applyNumberFormat="1" applyFont="1" applyFill="1" applyAlignment="1" applyProtection="1">
      <alignment horizontal="right" vertical="top" indent="1"/>
    </xf>
    <xf numFmtId="4" fontId="9" fillId="0" borderId="0" xfId="0" applyNumberFormat="1" applyFont="1" applyAlignment="1">
      <alignment horizontal="right" indent="1"/>
    </xf>
    <xf numFmtId="4" fontId="9" fillId="5" borderId="0" xfId="0" applyNumberFormat="1" applyFont="1" applyFill="1" applyAlignment="1" applyProtection="1">
      <alignment horizontal="right" vertical="top" indent="1"/>
    </xf>
    <xf numFmtId="4" fontId="9" fillId="0" borderId="0" xfId="0" applyNumberFormat="1" applyFont="1" applyFill="1" applyAlignment="1">
      <alignment horizontal="right" indent="1"/>
    </xf>
    <xf numFmtId="4" fontId="8" fillId="0" borderId="0" xfId="0" applyNumberFormat="1" applyFont="1" applyAlignment="1" applyProtection="1">
      <alignment horizontal="right" vertical="top" indent="1"/>
    </xf>
    <xf numFmtId="44" fontId="8" fillId="0" borderId="0" xfId="0" applyNumberFormat="1" applyFont="1" applyAlignment="1" applyProtection="1">
      <alignment vertical="top"/>
    </xf>
    <xf numFmtId="0" fontId="10" fillId="0" borderId="0" xfId="0" applyFont="1" applyBorder="1" applyAlignment="1" applyProtection="1">
      <alignment vertical="center" wrapText="1"/>
    </xf>
    <xf numFmtId="0" fontId="0" fillId="0" borderId="0" xfId="0" applyFont="1" applyAlignment="1" applyProtection="1">
      <alignment horizontal="left" vertical="center" wrapText="1"/>
    </xf>
    <xf numFmtId="0" fontId="0" fillId="0" borderId="0" xfId="0" applyFont="1" applyAlignment="1" applyProtection="1">
      <alignment horizontal="left" vertical="center"/>
    </xf>
    <xf numFmtId="2" fontId="0" fillId="0" borderId="0" xfId="0" applyNumberFormat="1" applyFont="1" applyAlignment="1" applyProtection="1">
      <alignment horizontal="left" vertical="center"/>
    </xf>
  </cellXfs>
  <cellStyles count="2">
    <cellStyle name="Normal" xfId="0" builtinId="0"/>
    <cellStyle name="Porcentaje" xfId="1" builtinId="5"/>
  </cellStyles>
  <dxfs count="0"/>
  <tableStyles count="0" defaultTableStyle="TableStyleMedium2" defaultPivotStyle="PivotStyleLight16"/>
  <colors>
    <mruColors>
      <color rgb="FF79E3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1276882</xdr:colOff>
      <xdr:row>182</xdr:row>
      <xdr:rowOff>29048</xdr:rowOff>
    </xdr:from>
    <xdr:to>
      <xdr:col>3</xdr:col>
      <xdr:colOff>1790404</xdr:colOff>
      <xdr:row>182</xdr:row>
      <xdr:rowOff>171450</xdr:rowOff>
    </xdr:to>
    <xdr:sp macro="" textlink="">
      <xdr:nvSpPr>
        <xdr:cNvPr id="5" name="Rectángulo 4">
          <a:extLst>
            <a:ext uri="{FF2B5EF4-FFF2-40B4-BE49-F238E27FC236}">
              <a16:creationId xmlns:a16="http://schemas.microsoft.com/office/drawing/2014/main" id="{661D65B7-E4B4-4865-8224-4273FCAFD2B2}"/>
            </a:ext>
          </a:extLst>
        </xdr:cNvPr>
        <xdr:cNvSpPr/>
      </xdr:nvSpPr>
      <xdr:spPr>
        <a:xfrm>
          <a:off x="4220107" y="56417048"/>
          <a:ext cx="513522" cy="142402"/>
        </a:xfrm>
        <a:prstGeom prst="rect">
          <a:avLst/>
        </a:prstGeom>
        <a:solidFill>
          <a:srgbClr val="79E39A"/>
        </a:solidFill>
        <a:ln>
          <a:solidFill>
            <a:srgbClr val="79E39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4ED82-3BAF-473F-9140-922FD99528B7}">
  <dimension ref="A1:L199"/>
  <sheetViews>
    <sheetView tabSelected="1" zoomScaleNormal="100" workbookViewId="0">
      <selection activeCell="A2" sqref="A2"/>
    </sheetView>
  </sheetViews>
  <sheetFormatPr baseColWidth="10" defaultRowHeight="15" x14ac:dyDescent="0.25"/>
  <cols>
    <col min="1" max="1" width="22.7109375" style="2" customWidth="1"/>
    <col min="2" max="2" width="10.7109375" style="2" customWidth="1"/>
    <col min="3" max="3" width="6.7109375" style="2" customWidth="1"/>
    <col min="4" max="4" width="118.7109375" style="2" customWidth="1"/>
    <col min="5" max="5" width="10.7109375" style="38" customWidth="1"/>
    <col min="6" max="7" width="14.7109375" style="38" customWidth="1"/>
    <col min="8" max="8" width="16.7109375" style="51" customWidth="1"/>
    <col min="9" max="9" width="11.42578125" style="43"/>
  </cols>
  <sheetData>
    <row r="1" spans="1:9" x14ac:dyDescent="0.25">
      <c r="A1" s="3" t="s">
        <v>161</v>
      </c>
      <c r="B1" s="4"/>
      <c r="C1" s="4"/>
      <c r="D1" s="4"/>
      <c r="E1" s="22"/>
      <c r="F1" s="22"/>
      <c r="G1" s="22"/>
    </row>
    <row r="2" spans="1:9" x14ac:dyDescent="0.25">
      <c r="A2" s="4" t="s">
        <v>162</v>
      </c>
      <c r="B2" s="4"/>
      <c r="C2" s="4"/>
      <c r="D2" s="4"/>
      <c r="E2" s="22"/>
      <c r="F2" s="22"/>
      <c r="G2" s="22"/>
    </row>
    <row r="3" spans="1:9" x14ac:dyDescent="0.25">
      <c r="A3" s="4"/>
      <c r="B3" s="4"/>
      <c r="C3" s="4"/>
      <c r="D3" s="4"/>
      <c r="E3" s="22"/>
      <c r="F3" s="22"/>
      <c r="G3" s="22"/>
    </row>
    <row r="4" spans="1:9" s="50" customFormat="1" ht="30" x14ac:dyDescent="0.25">
      <c r="A4" s="47" t="s">
        <v>0</v>
      </c>
      <c r="B4" s="47" t="s">
        <v>1</v>
      </c>
      <c r="C4" s="47" t="s">
        <v>2</v>
      </c>
      <c r="D4" s="48" t="s">
        <v>3</v>
      </c>
      <c r="E4" s="23" t="s">
        <v>127</v>
      </c>
      <c r="F4" s="24" t="s">
        <v>128</v>
      </c>
      <c r="G4" s="24" t="s">
        <v>129</v>
      </c>
      <c r="H4" s="25" t="s">
        <v>135</v>
      </c>
      <c r="I4" s="49"/>
    </row>
    <row r="5" spans="1:9" x14ac:dyDescent="0.25">
      <c r="A5" s="5" t="s">
        <v>4</v>
      </c>
      <c r="B5" s="5" t="s">
        <v>5</v>
      </c>
      <c r="C5" s="5" t="s">
        <v>6</v>
      </c>
      <c r="D5" s="6" t="s">
        <v>7</v>
      </c>
      <c r="E5" s="26">
        <f>E166</f>
        <v>1</v>
      </c>
      <c r="F5" s="27">
        <f>F166</f>
        <v>23176.27</v>
      </c>
      <c r="G5" s="27">
        <f>G166</f>
        <v>23176.27</v>
      </c>
      <c r="H5" s="52">
        <v>1485649.33</v>
      </c>
    </row>
    <row r="6" spans="1:9" x14ac:dyDescent="0.25">
      <c r="A6" s="7" t="s">
        <v>8</v>
      </c>
      <c r="B6" s="7" t="s">
        <v>5</v>
      </c>
      <c r="C6" s="7" t="s">
        <v>6</v>
      </c>
      <c r="D6" s="8" t="s">
        <v>139</v>
      </c>
      <c r="E6" s="28">
        <f>E19</f>
        <v>1</v>
      </c>
      <c r="F6" s="29">
        <f>F19</f>
        <v>0</v>
      </c>
      <c r="G6" s="29">
        <f>G19</f>
        <v>0</v>
      </c>
      <c r="H6" s="53">
        <v>349907.91</v>
      </c>
    </row>
    <row r="7" spans="1:9" x14ac:dyDescent="0.25">
      <c r="A7" s="9" t="s">
        <v>9</v>
      </c>
      <c r="B7" s="10" t="s">
        <v>10</v>
      </c>
      <c r="C7" s="10" t="s">
        <v>11</v>
      </c>
      <c r="D7" s="11" t="s">
        <v>140</v>
      </c>
      <c r="E7" s="30">
        <v>29797</v>
      </c>
      <c r="F7" s="20"/>
      <c r="G7" s="31">
        <f>ROUND(E7*F7,2)</f>
        <v>0</v>
      </c>
      <c r="H7" s="54">
        <v>8.69</v>
      </c>
      <c r="I7" s="19" t="str">
        <f>IF(F7&gt;H7,"!!!","")</f>
        <v/>
      </c>
    </row>
    <row r="8" spans="1:9" ht="30" x14ac:dyDescent="0.25">
      <c r="A8" s="4"/>
      <c r="B8" s="4"/>
      <c r="C8" s="4"/>
      <c r="D8" s="11" t="s">
        <v>12</v>
      </c>
      <c r="E8" s="30"/>
      <c r="F8" s="31"/>
      <c r="G8" s="31"/>
      <c r="H8" s="54"/>
    </row>
    <row r="9" spans="1:9" x14ac:dyDescent="0.25">
      <c r="A9" s="9" t="s">
        <v>13</v>
      </c>
      <c r="B9" s="10" t="s">
        <v>10</v>
      </c>
      <c r="C9" s="10" t="s">
        <v>14</v>
      </c>
      <c r="D9" s="11" t="s">
        <v>15</v>
      </c>
      <c r="E9" s="30">
        <v>8494</v>
      </c>
      <c r="F9" s="20"/>
      <c r="G9" s="31">
        <f>ROUND(E9*F9,2)</f>
        <v>0</v>
      </c>
      <c r="H9" s="54">
        <v>9.8699999999999992</v>
      </c>
      <c r="I9" s="19" t="str">
        <f>IF(F9&gt;H9,"!!!","")</f>
        <v/>
      </c>
    </row>
    <row r="10" spans="1:9" x14ac:dyDescent="0.25">
      <c r="A10" s="4"/>
      <c r="B10" s="4"/>
      <c r="C10" s="4"/>
      <c r="D10" s="11" t="s">
        <v>16</v>
      </c>
      <c r="E10" s="30"/>
      <c r="F10" s="31"/>
      <c r="G10" s="31"/>
      <c r="H10" s="54"/>
    </row>
    <row r="11" spans="1:9" x14ac:dyDescent="0.25">
      <c r="A11" s="9" t="s">
        <v>17</v>
      </c>
      <c r="B11" s="10" t="s">
        <v>10</v>
      </c>
      <c r="C11" s="10" t="s">
        <v>14</v>
      </c>
      <c r="D11" s="11" t="s">
        <v>18</v>
      </c>
      <c r="E11" s="30">
        <v>144</v>
      </c>
      <c r="F11" s="20"/>
      <c r="G11" s="31">
        <f>ROUND(E11*F11,2)</f>
        <v>0</v>
      </c>
      <c r="H11" s="54">
        <v>1.62</v>
      </c>
      <c r="I11" s="19" t="str">
        <f>IF(F11&gt;H11,"!!!","")</f>
        <v/>
      </c>
    </row>
    <row r="12" spans="1:9" x14ac:dyDescent="0.25">
      <c r="A12" s="4"/>
      <c r="B12" s="4"/>
      <c r="C12" s="4"/>
      <c r="D12" s="11" t="s">
        <v>19</v>
      </c>
      <c r="E12" s="30"/>
      <c r="F12" s="31"/>
      <c r="G12" s="31"/>
      <c r="H12" s="54"/>
    </row>
    <row r="13" spans="1:9" x14ac:dyDescent="0.25">
      <c r="A13" s="9" t="s">
        <v>20</v>
      </c>
      <c r="B13" s="10" t="s">
        <v>10</v>
      </c>
      <c r="C13" s="10" t="s">
        <v>14</v>
      </c>
      <c r="D13" s="11" t="s">
        <v>21</v>
      </c>
      <c r="E13" s="30">
        <v>288</v>
      </c>
      <c r="F13" s="20"/>
      <c r="G13" s="31">
        <f>ROUND(E13*F13,2)</f>
        <v>0</v>
      </c>
      <c r="H13" s="54">
        <v>3.89</v>
      </c>
      <c r="I13" s="19" t="str">
        <f>IF(F13&gt;H13,"!!!","")</f>
        <v/>
      </c>
    </row>
    <row r="14" spans="1:9" x14ac:dyDescent="0.25">
      <c r="A14" s="4"/>
      <c r="B14" s="4"/>
      <c r="C14" s="4"/>
      <c r="D14" s="11" t="s">
        <v>22</v>
      </c>
      <c r="E14" s="30"/>
      <c r="F14" s="31"/>
      <c r="G14" s="31"/>
      <c r="H14" s="54"/>
    </row>
    <row r="15" spans="1:9" x14ac:dyDescent="0.25">
      <c r="A15" s="9" t="s">
        <v>23</v>
      </c>
      <c r="B15" s="10" t="s">
        <v>10</v>
      </c>
      <c r="C15" s="10" t="s">
        <v>14</v>
      </c>
      <c r="D15" s="11" t="s">
        <v>24</v>
      </c>
      <c r="E15" s="30">
        <v>1856</v>
      </c>
      <c r="F15" s="20"/>
      <c r="G15" s="31">
        <f>ROUND(E15*F15,2)</f>
        <v>0</v>
      </c>
      <c r="H15" s="54">
        <v>2.89</v>
      </c>
      <c r="I15" s="19" t="str">
        <f>IF(F15&gt;H15,"!!!","")</f>
        <v/>
      </c>
    </row>
    <row r="16" spans="1:9" ht="60" x14ac:dyDescent="0.25">
      <c r="A16" s="4"/>
      <c r="B16" s="4"/>
      <c r="C16" s="4"/>
      <c r="D16" s="11" t="s">
        <v>25</v>
      </c>
      <c r="E16" s="30"/>
      <c r="F16" s="31"/>
      <c r="G16" s="31"/>
      <c r="H16" s="54"/>
    </row>
    <row r="17" spans="1:9" x14ac:dyDescent="0.25">
      <c r="A17" s="9" t="s">
        <v>26</v>
      </c>
      <c r="B17" s="10" t="s">
        <v>10</v>
      </c>
      <c r="C17" s="10" t="s">
        <v>14</v>
      </c>
      <c r="D17" s="11" t="s">
        <v>27</v>
      </c>
      <c r="E17" s="30">
        <v>29</v>
      </c>
      <c r="F17" s="20"/>
      <c r="G17" s="31">
        <f>ROUND(E17*F17,2)</f>
        <v>0</v>
      </c>
      <c r="H17" s="54">
        <v>14.44</v>
      </c>
      <c r="I17" s="19" t="str">
        <f>IF(F17&gt;H17,"!!!","")</f>
        <v/>
      </c>
    </row>
    <row r="18" spans="1:9" ht="135" x14ac:dyDescent="0.25">
      <c r="A18" s="4"/>
      <c r="B18" s="4"/>
      <c r="C18" s="4"/>
      <c r="D18" s="11" t="s">
        <v>28</v>
      </c>
      <c r="E18" s="30"/>
      <c r="F18" s="31"/>
      <c r="G18" s="31"/>
      <c r="H18" s="54"/>
    </row>
    <row r="19" spans="1:9" x14ac:dyDescent="0.25">
      <c r="A19" s="4"/>
      <c r="B19" s="4"/>
      <c r="C19" s="4"/>
      <c r="D19" s="12" t="s">
        <v>29</v>
      </c>
      <c r="E19" s="30">
        <v>1</v>
      </c>
      <c r="F19" s="32">
        <f>G7+G9+G11+G13+G15+G17</f>
        <v>0</v>
      </c>
      <c r="G19" s="32">
        <f>ROUND(E19*F19,2)</f>
        <v>0</v>
      </c>
      <c r="H19" s="54">
        <v>349907.91</v>
      </c>
    </row>
    <row r="20" spans="1:9" x14ac:dyDescent="0.25">
      <c r="A20" s="13"/>
      <c r="B20" s="13"/>
      <c r="C20" s="13"/>
      <c r="D20" s="14"/>
      <c r="E20" s="33"/>
      <c r="F20" s="34"/>
      <c r="G20" s="34"/>
      <c r="H20" s="55"/>
    </row>
    <row r="21" spans="1:9" x14ac:dyDescent="0.25">
      <c r="A21" s="7" t="s">
        <v>30</v>
      </c>
      <c r="B21" s="7" t="s">
        <v>5</v>
      </c>
      <c r="C21" s="7" t="s">
        <v>6</v>
      </c>
      <c r="D21" s="8" t="s">
        <v>141</v>
      </c>
      <c r="E21" s="28">
        <f>E38</f>
        <v>1</v>
      </c>
      <c r="F21" s="29">
        <f>F38</f>
        <v>0</v>
      </c>
      <c r="G21" s="29">
        <f>G38</f>
        <v>0</v>
      </c>
      <c r="H21" s="53">
        <v>259529.76</v>
      </c>
    </row>
    <row r="22" spans="1:9" x14ac:dyDescent="0.25">
      <c r="A22" s="9" t="s">
        <v>31</v>
      </c>
      <c r="B22" s="10" t="s">
        <v>10</v>
      </c>
      <c r="C22" s="10" t="s">
        <v>11</v>
      </c>
      <c r="D22" s="11" t="s">
        <v>142</v>
      </c>
      <c r="E22" s="30">
        <v>21000</v>
      </c>
      <c r="F22" s="20"/>
      <c r="G22" s="31">
        <f>ROUND(E22*F22,2)</f>
        <v>0</v>
      </c>
      <c r="H22" s="54">
        <v>5.84</v>
      </c>
      <c r="I22" s="19" t="str">
        <f>IF(F22&gt;H22,"!!!","")</f>
        <v/>
      </c>
    </row>
    <row r="23" spans="1:9" ht="30" x14ac:dyDescent="0.25">
      <c r="A23" s="4"/>
      <c r="B23" s="4"/>
      <c r="C23" s="4"/>
      <c r="D23" s="11" t="s">
        <v>32</v>
      </c>
      <c r="E23" s="30"/>
      <c r="F23" s="31"/>
      <c r="G23" s="31"/>
      <c r="H23" s="54"/>
    </row>
    <row r="24" spans="1:9" x14ac:dyDescent="0.25">
      <c r="A24" s="9" t="s">
        <v>13</v>
      </c>
      <c r="B24" s="10" t="s">
        <v>10</v>
      </c>
      <c r="C24" s="10" t="s">
        <v>14</v>
      </c>
      <c r="D24" s="11" t="s">
        <v>15</v>
      </c>
      <c r="E24" s="30">
        <v>8064</v>
      </c>
      <c r="F24" s="20"/>
      <c r="G24" s="31">
        <f>ROUND(E24*F24,2)</f>
        <v>0</v>
      </c>
      <c r="H24" s="54">
        <v>9.8699999999999992</v>
      </c>
      <c r="I24" s="19" t="str">
        <f>IF(F24&gt;H24,"!!!","")</f>
        <v/>
      </c>
    </row>
    <row r="25" spans="1:9" x14ac:dyDescent="0.25">
      <c r="A25" s="4"/>
      <c r="B25" s="4"/>
      <c r="C25" s="4"/>
      <c r="D25" s="11" t="s">
        <v>16</v>
      </c>
      <c r="E25" s="30"/>
      <c r="F25" s="31"/>
      <c r="G25" s="31"/>
      <c r="H25" s="54"/>
    </row>
    <row r="26" spans="1:9" x14ac:dyDescent="0.25">
      <c r="A26" s="9" t="s">
        <v>17</v>
      </c>
      <c r="B26" s="10" t="s">
        <v>10</v>
      </c>
      <c r="C26" s="10" t="s">
        <v>14</v>
      </c>
      <c r="D26" s="11" t="s">
        <v>18</v>
      </c>
      <c r="E26" s="30">
        <v>4032</v>
      </c>
      <c r="F26" s="20"/>
      <c r="G26" s="31">
        <f>ROUND(E26*F26,2)</f>
        <v>0</v>
      </c>
      <c r="H26" s="54">
        <v>1.62</v>
      </c>
      <c r="I26" s="19" t="str">
        <f>IF(F26&gt;H26,"!!!","")</f>
        <v/>
      </c>
    </row>
    <row r="27" spans="1:9" x14ac:dyDescent="0.25">
      <c r="A27" s="4"/>
      <c r="B27" s="4"/>
      <c r="C27" s="4"/>
      <c r="D27" s="11" t="s">
        <v>19</v>
      </c>
      <c r="E27" s="30"/>
      <c r="F27" s="31"/>
      <c r="G27" s="31"/>
      <c r="H27" s="54"/>
    </row>
    <row r="28" spans="1:9" x14ac:dyDescent="0.25">
      <c r="A28" s="9" t="s">
        <v>20</v>
      </c>
      <c r="B28" s="10" t="s">
        <v>10</v>
      </c>
      <c r="C28" s="10" t="s">
        <v>14</v>
      </c>
      <c r="D28" s="11" t="s">
        <v>21</v>
      </c>
      <c r="E28" s="30">
        <v>4032</v>
      </c>
      <c r="F28" s="20"/>
      <c r="G28" s="31">
        <f>ROUND(E28*F28,2)</f>
        <v>0</v>
      </c>
      <c r="H28" s="54">
        <v>3.89</v>
      </c>
      <c r="I28" s="19" t="str">
        <f>IF(F28&gt;H28,"!!!","")</f>
        <v/>
      </c>
    </row>
    <row r="29" spans="1:9" x14ac:dyDescent="0.25">
      <c r="A29" s="4"/>
      <c r="B29" s="4"/>
      <c r="C29" s="4"/>
      <c r="D29" s="11" t="s">
        <v>22</v>
      </c>
      <c r="E29" s="30"/>
      <c r="F29" s="31"/>
      <c r="G29" s="31"/>
      <c r="H29" s="54"/>
    </row>
    <row r="30" spans="1:9" x14ac:dyDescent="0.25">
      <c r="A30" s="9" t="s">
        <v>33</v>
      </c>
      <c r="B30" s="10" t="s">
        <v>10</v>
      </c>
      <c r="C30" s="10" t="s">
        <v>14</v>
      </c>
      <c r="D30" s="11" t="s">
        <v>34</v>
      </c>
      <c r="E30" s="30">
        <v>4032</v>
      </c>
      <c r="F30" s="20"/>
      <c r="G30" s="31">
        <f>ROUND(E30*F30,2)</f>
        <v>0</v>
      </c>
      <c r="H30" s="54">
        <v>1.62</v>
      </c>
      <c r="I30" s="19" t="str">
        <f>IF(F30&gt;H30,"!!!","")</f>
        <v/>
      </c>
    </row>
    <row r="31" spans="1:9" x14ac:dyDescent="0.25">
      <c r="A31" s="4"/>
      <c r="B31" s="4"/>
      <c r="C31" s="4"/>
      <c r="D31" s="11" t="s">
        <v>19</v>
      </c>
      <c r="E31" s="30"/>
      <c r="F31" s="31"/>
      <c r="G31" s="31"/>
      <c r="H31" s="54"/>
    </row>
    <row r="32" spans="1:9" x14ac:dyDescent="0.25">
      <c r="A32" s="9" t="s">
        <v>35</v>
      </c>
      <c r="B32" s="10" t="s">
        <v>10</v>
      </c>
      <c r="C32" s="10" t="s">
        <v>14</v>
      </c>
      <c r="D32" s="11" t="s">
        <v>36</v>
      </c>
      <c r="E32" s="30">
        <v>4032</v>
      </c>
      <c r="F32" s="20"/>
      <c r="G32" s="31">
        <f>ROUND(E32*F32,2)</f>
        <v>0</v>
      </c>
      <c r="H32" s="54">
        <v>3.89</v>
      </c>
      <c r="I32" s="19" t="str">
        <f>IF(F32&gt;H32,"!!!","")</f>
        <v/>
      </c>
    </row>
    <row r="33" spans="1:9" x14ac:dyDescent="0.25">
      <c r="A33" s="4"/>
      <c r="B33" s="4"/>
      <c r="C33" s="4"/>
      <c r="D33" s="11" t="s">
        <v>22</v>
      </c>
      <c r="E33" s="30"/>
      <c r="F33" s="31"/>
      <c r="G33" s="31"/>
      <c r="H33" s="54"/>
    </row>
    <row r="34" spans="1:9" x14ac:dyDescent="0.25">
      <c r="A34" s="9" t="s">
        <v>37</v>
      </c>
      <c r="B34" s="10" t="s">
        <v>10</v>
      </c>
      <c r="C34" s="10" t="s">
        <v>14</v>
      </c>
      <c r="D34" s="11" t="s">
        <v>38</v>
      </c>
      <c r="E34" s="30">
        <v>4032</v>
      </c>
      <c r="F34" s="20"/>
      <c r="G34" s="31">
        <f>ROUND(E34*F34,2)</f>
        <v>0</v>
      </c>
      <c r="H34" s="54">
        <v>2.89</v>
      </c>
      <c r="I34" s="19" t="str">
        <f>IF(F34&gt;H34,"!!!","")</f>
        <v/>
      </c>
    </row>
    <row r="35" spans="1:9" ht="60" x14ac:dyDescent="0.25">
      <c r="A35" s="4"/>
      <c r="B35" s="4"/>
      <c r="C35" s="4"/>
      <c r="D35" s="11" t="s">
        <v>25</v>
      </c>
      <c r="E35" s="30"/>
      <c r="F35" s="31"/>
      <c r="G35" s="31"/>
      <c r="H35" s="54"/>
    </row>
    <row r="36" spans="1:9" x14ac:dyDescent="0.25">
      <c r="A36" s="9" t="s">
        <v>26</v>
      </c>
      <c r="B36" s="10" t="s">
        <v>10</v>
      </c>
      <c r="C36" s="10" t="s">
        <v>14</v>
      </c>
      <c r="D36" s="11" t="s">
        <v>27</v>
      </c>
      <c r="E36" s="30">
        <v>84</v>
      </c>
      <c r="F36" s="20"/>
      <c r="G36" s="31">
        <f>ROUND(E36*F36,2)</f>
        <v>0</v>
      </c>
      <c r="H36" s="54">
        <v>14.44</v>
      </c>
      <c r="I36" s="19" t="str">
        <f>IF(F36&gt;H36,"!!!","")</f>
        <v/>
      </c>
    </row>
    <row r="37" spans="1:9" ht="135" x14ac:dyDescent="0.25">
      <c r="A37" s="4"/>
      <c r="B37" s="4"/>
      <c r="C37" s="4"/>
      <c r="D37" s="11" t="s">
        <v>28</v>
      </c>
      <c r="E37" s="30"/>
      <c r="F37" s="31"/>
      <c r="G37" s="31"/>
      <c r="H37" s="54"/>
    </row>
    <row r="38" spans="1:9" x14ac:dyDescent="0.25">
      <c r="A38" s="4"/>
      <c r="B38" s="4"/>
      <c r="C38" s="4"/>
      <c r="D38" s="12" t="s">
        <v>39</v>
      </c>
      <c r="E38" s="30">
        <v>1</v>
      </c>
      <c r="F38" s="32">
        <f>G22+G24+G26+G28+G30+G32+G34+G36</f>
        <v>0</v>
      </c>
      <c r="G38" s="32">
        <f>ROUND(E38*F38,2)</f>
        <v>0</v>
      </c>
      <c r="H38" s="54">
        <v>259529.76</v>
      </c>
    </row>
    <row r="39" spans="1:9" x14ac:dyDescent="0.25">
      <c r="A39" s="13"/>
      <c r="B39" s="13"/>
      <c r="C39" s="13"/>
      <c r="D39" s="14"/>
      <c r="E39" s="33"/>
      <c r="F39" s="34"/>
      <c r="G39" s="34"/>
      <c r="H39" s="55"/>
    </row>
    <row r="40" spans="1:9" x14ac:dyDescent="0.25">
      <c r="A40" s="7" t="s">
        <v>40</v>
      </c>
      <c r="B40" s="7" t="s">
        <v>5</v>
      </c>
      <c r="C40" s="7" t="s">
        <v>6</v>
      </c>
      <c r="D40" s="8" t="s">
        <v>143</v>
      </c>
      <c r="E40" s="28">
        <f>E57</f>
        <v>1</v>
      </c>
      <c r="F40" s="29">
        <f>F57</f>
        <v>0</v>
      </c>
      <c r="G40" s="29">
        <f>G57</f>
        <v>0</v>
      </c>
      <c r="H40" s="53">
        <v>53970.8</v>
      </c>
    </row>
    <row r="41" spans="1:9" x14ac:dyDescent="0.25">
      <c r="A41" s="9" t="s">
        <v>41</v>
      </c>
      <c r="B41" s="10" t="s">
        <v>10</v>
      </c>
      <c r="C41" s="10" t="s">
        <v>11</v>
      </c>
      <c r="D41" s="11" t="s">
        <v>144</v>
      </c>
      <c r="E41" s="30">
        <v>9000</v>
      </c>
      <c r="F41" s="20"/>
      <c r="G41" s="31">
        <f>ROUND(E41*F41,2)</f>
        <v>0</v>
      </c>
      <c r="H41" s="54">
        <v>4.17</v>
      </c>
      <c r="I41" s="19" t="str">
        <f>IF(F41&gt;H41,"!!!","")</f>
        <v/>
      </c>
    </row>
    <row r="42" spans="1:9" ht="30" x14ac:dyDescent="0.25">
      <c r="A42" s="4"/>
      <c r="B42" s="4"/>
      <c r="C42" s="4"/>
      <c r="D42" s="11" t="s">
        <v>32</v>
      </c>
      <c r="E42" s="30"/>
      <c r="F42" s="31"/>
      <c r="G42" s="31"/>
      <c r="H42" s="54"/>
    </row>
    <row r="43" spans="1:9" x14ac:dyDescent="0.25">
      <c r="A43" s="9" t="s">
        <v>13</v>
      </c>
      <c r="B43" s="10" t="s">
        <v>10</v>
      </c>
      <c r="C43" s="10" t="s">
        <v>14</v>
      </c>
      <c r="D43" s="11" t="s">
        <v>15</v>
      </c>
      <c r="E43" s="30">
        <v>960</v>
      </c>
      <c r="F43" s="20"/>
      <c r="G43" s="31">
        <f>ROUND(E43*F43,2)</f>
        <v>0</v>
      </c>
      <c r="H43" s="54">
        <v>9.8699999999999992</v>
      </c>
      <c r="I43" s="19" t="str">
        <f>IF(F43&gt;H43,"!!!","")</f>
        <v/>
      </c>
    </row>
    <row r="44" spans="1:9" x14ac:dyDescent="0.25">
      <c r="A44" s="4"/>
      <c r="B44" s="4"/>
      <c r="C44" s="4"/>
      <c r="D44" s="11" t="s">
        <v>16</v>
      </c>
      <c r="E44" s="30"/>
      <c r="F44" s="31"/>
      <c r="G44" s="31"/>
      <c r="H44" s="54"/>
    </row>
    <row r="45" spans="1:9" x14ac:dyDescent="0.25">
      <c r="A45" s="9" t="s">
        <v>17</v>
      </c>
      <c r="B45" s="10" t="s">
        <v>10</v>
      </c>
      <c r="C45" s="10" t="s">
        <v>14</v>
      </c>
      <c r="D45" s="11" t="s">
        <v>18</v>
      </c>
      <c r="E45" s="30">
        <v>480</v>
      </c>
      <c r="F45" s="20"/>
      <c r="G45" s="31">
        <f>ROUND(E45*F45,2)</f>
        <v>0</v>
      </c>
      <c r="H45" s="54">
        <v>1.62</v>
      </c>
      <c r="I45" s="19" t="str">
        <f>IF(F45&gt;H45,"!!!","")</f>
        <v/>
      </c>
    </row>
    <row r="46" spans="1:9" x14ac:dyDescent="0.25">
      <c r="A46" s="4"/>
      <c r="B46" s="4"/>
      <c r="C46" s="4"/>
      <c r="D46" s="11" t="s">
        <v>19</v>
      </c>
      <c r="E46" s="30"/>
      <c r="F46" s="31"/>
      <c r="G46" s="31"/>
      <c r="H46" s="54"/>
    </row>
    <row r="47" spans="1:9" x14ac:dyDescent="0.25">
      <c r="A47" s="9" t="s">
        <v>20</v>
      </c>
      <c r="B47" s="10" t="s">
        <v>10</v>
      </c>
      <c r="C47" s="10" t="s">
        <v>14</v>
      </c>
      <c r="D47" s="11" t="s">
        <v>21</v>
      </c>
      <c r="E47" s="30">
        <v>480</v>
      </c>
      <c r="F47" s="20"/>
      <c r="G47" s="31">
        <f>ROUND(E47*F47,2)</f>
        <v>0</v>
      </c>
      <c r="H47" s="54">
        <v>3.89</v>
      </c>
      <c r="I47" s="19" t="str">
        <f>IF(F47&gt;H47,"!!!","")</f>
        <v/>
      </c>
    </row>
    <row r="48" spans="1:9" x14ac:dyDescent="0.25">
      <c r="A48" s="4"/>
      <c r="B48" s="4"/>
      <c r="C48" s="4"/>
      <c r="D48" s="11" t="s">
        <v>22</v>
      </c>
      <c r="E48" s="30"/>
      <c r="F48" s="31"/>
      <c r="G48" s="31"/>
      <c r="H48" s="54"/>
    </row>
    <row r="49" spans="1:9" x14ac:dyDescent="0.25">
      <c r="A49" s="9" t="s">
        <v>33</v>
      </c>
      <c r="B49" s="10" t="s">
        <v>10</v>
      </c>
      <c r="C49" s="10" t="s">
        <v>14</v>
      </c>
      <c r="D49" s="11" t="s">
        <v>34</v>
      </c>
      <c r="E49" s="30">
        <v>480</v>
      </c>
      <c r="F49" s="20"/>
      <c r="G49" s="31">
        <f>ROUND(E49*F49,2)</f>
        <v>0</v>
      </c>
      <c r="H49" s="54">
        <v>1.62</v>
      </c>
      <c r="I49" s="19" t="str">
        <f>IF(F49&gt;H49,"!!!","")</f>
        <v/>
      </c>
    </row>
    <row r="50" spans="1:9" x14ac:dyDescent="0.25">
      <c r="A50" s="4"/>
      <c r="B50" s="4"/>
      <c r="C50" s="4"/>
      <c r="D50" s="11" t="s">
        <v>19</v>
      </c>
      <c r="E50" s="30"/>
      <c r="F50" s="31"/>
      <c r="G50" s="31"/>
      <c r="H50" s="54"/>
    </row>
    <row r="51" spans="1:9" x14ac:dyDescent="0.25">
      <c r="A51" s="9" t="s">
        <v>35</v>
      </c>
      <c r="B51" s="10" t="s">
        <v>10</v>
      </c>
      <c r="C51" s="10" t="s">
        <v>14</v>
      </c>
      <c r="D51" s="11" t="s">
        <v>36</v>
      </c>
      <c r="E51" s="30">
        <v>480</v>
      </c>
      <c r="F51" s="20"/>
      <c r="G51" s="31">
        <f>ROUND(E51*F51,2)</f>
        <v>0</v>
      </c>
      <c r="H51" s="54">
        <v>3.89</v>
      </c>
      <c r="I51" s="19" t="str">
        <f>IF(F51&gt;H51,"!!!","")</f>
        <v/>
      </c>
    </row>
    <row r="52" spans="1:9" x14ac:dyDescent="0.25">
      <c r="A52" s="4"/>
      <c r="B52" s="4"/>
      <c r="C52" s="4"/>
      <c r="D52" s="11" t="s">
        <v>22</v>
      </c>
      <c r="E52" s="30"/>
      <c r="F52" s="31"/>
      <c r="G52" s="31"/>
      <c r="H52" s="54"/>
    </row>
    <row r="53" spans="1:9" x14ac:dyDescent="0.25">
      <c r="A53" s="9" t="s">
        <v>37</v>
      </c>
      <c r="B53" s="10" t="s">
        <v>10</v>
      </c>
      <c r="C53" s="10" t="s">
        <v>14</v>
      </c>
      <c r="D53" s="11" t="s">
        <v>38</v>
      </c>
      <c r="E53" s="30">
        <v>480</v>
      </c>
      <c r="F53" s="20"/>
      <c r="G53" s="31">
        <f>ROUND(E53*F53,2)</f>
        <v>0</v>
      </c>
      <c r="H53" s="54">
        <v>2.89</v>
      </c>
      <c r="I53" s="19" t="str">
        <f>IF(F53&gt;H53,"!!!","")</f>
        <v/>
      </c>
    </row>
    <row r="54" spans="1:9" ht="60" x14ac:dyDescent="0.25">
      <c r="A54" s="4"/>
      <c r="B54" s="4"/>
      <c r="C54" s="4"/>
      <c r="D54" s="11" t="s">
        <v>25</v>
      </c>
      <c r="E54" s="30"/>
      <c r="F54" s="31"/>
      <c r="G54" s="31"/>
      <c r="H54" s="54"/>
    </row>
    <row r="55" spans="1:9" x14ac:dyDescent="0.25">
      <c r="A55" s="9" t="s">
        <v>26</v>
      </c>
      <c r="B55" s="10" t="s">
        <v>10</v>
      </c>
      <c r="C55" s="10" t="s">
        <v>14</v>
      </c>
      <c r="D55" s="11" t="s">
        <v>27</v>
      </c>
      <c r="E55" s="30">
        <v>20</v>
      </c>
      <c r="F55" s="20"/>
      <c r="G55" s="31">
        <f>ROUND(E55*F55,2)</f>
        <v>0</v>
      </c>
      <c r="H55" s="54">
        <v>14.44</v>
      </c>
      <c r="I55" s="19" t="str">
        <f>IF(F55&gt;H55,"!!!","")</f>
        <v/>
      </c>
    </row>
    <row r="56" spans="1:9" ht="135" x14ac:dyDescent="0.25">
      <c r="A56" s="4"/>
      <c r="B56" s="4"/>
      <c r="C56" s="4"/>
      <c r="D56" s="11" t="s">
        <v>28</v>
      </c>
      <c r="E56" s="30"/>
      <c r="F56" s="31"/>
      <c r="G56" s="31"/>
      <c r="H56" s="54"/>
    </row>
    <row r="57" spans="1:9" x14ac:dyDescent="0.25">
      <c r="A57" s="4"/>
      <c r="B57" s="4"/>
      <c r="C57" s="4"/>
      <c r="D57" s="12" t="s">
        <v>42</v>
      </c>
      <c r="E57" s="30">
        <v>1</v>
      </c>
      <c r="F57" s="32">
        <f>G41+G43+G45+G47+G49+G51+G53+G55</f>
        <v>0</v>
      </c>
      <c r="G57" s="32">
        <f>ROUND(E57*F57,2)</f>
        <v>0</v>
      </c>
      <c r="H57" s="54">
        <v>53970.8</v>
      </c>
    </row>
    <row r="58" spans="1:9" x14ac:dyDescent="0.25">
      <c r="A58" s="13"/>
      <c r="B58" s="13"/>
      <c r="C58" s="13"/>
      <c r="D58" s="14"/>
      <c r="E58" s="33"/>
      <c r="F58" s="34"/>
      <c r="G58" s="34"/>
      <c r="H58" s="55"/>
    </row>
    <row r="59" spans="1:9" x14ac:dyDescent="0.25">
      <c r="A59" s="7" t="s">
        <v>43</v>
      </c>
      <c r="B59" s="7" t="s">
        <v>5</v>
      </c>
      <c r="C59" s="7" t="s">
        <v>6</v>
      </c>
      <c r="D59" s="8" t="s">
        <v>145</v>
      </c>
      <c r="E59" s="28">
        <f>E78</f>
        <v>1</v>
      </c>
      <c r="F59" s="29">
        <f>F78</f>
        <v>0</v>
      </c>
      <c r="G59" s="29">
        <f>G78</f>
        <v>0</v>
      </c>
      <c r="H59" s="53">
        <v>228821.63</v>
      </c>
    </row>
    <row r="60" spans="1:9" x14ac:dyDescent="0.25">
      <c r="A60" s="9" t="s">
        <v>44</v>
      </c>
      <c r="B60" s="10" t="s">
        <v>10</v>
      </c>
      <c r="C60" s="10" t="s">
        <v>11</v>
      </c>
      <c r="D60" s="11" t="s">
        <v>146</v>
      </c>
      <c r="E60" s="30">
        <v>31331</v>
      </c>
      <c r="F60" s="20"/>
      <c r="G60" s="31">
        <f>ROUND(E60*F60,2)</f>
        <v>0</v>
      </c>
      <c r="H60" s="54">
        <v>5.77</v>
      </c>
      <c r="I60" s="19" t="str">
        <f>IF(F60&gt;H60,"!!!","")</f>
        <v/>
      </c>
    </row>
    <row r="61" spans="1:9" ht="30" x14ac:dyDescent="0.25">
      <c r="A61" s="4"/>
      <c r="B61" s="4"/>
      <c r="C61" s="4"/>
      <c r="D61" s="11" t="s">
        <v>32</v>
      </c>
      <c r="E61" s="30"/>
      <c r="F61" s="31"/>
      <c r="G61" s="31"/>
      <c r="H61" s="54"/>
    </row>
    <row r="62" spans="1:9" x14ac:dyDescent="0.25">
      <c r="A62" s="9" t="s">
        <v>45</v>
      </c>
      <c r="B62" s="10" t="s">
        <v>10</v>
      </c>
      <c r="C62" s="10" t="s">
        <v>6</v>
      </c>
      <c r="D62" s="11" t="s">
        <v>46</v>
      </c>
      <c r="E62" s="30">
        <v>28</v>
      </c>
      <c r="F62" s="20"/>
      <c r="G62" s="31">
        <f>ROUND(E62*F62,2)</f>
        <v>0</v>
      </c>
      <c r="H62" s="54">
        <v>978.63</v>
      </c>
      <c r="I62" s="19" t="str">
        <f>IF(F62&gt;H62,"!!!","")</f>
        <v/>
      </c>
    </row>
    <row r="63" spans="1:9" ht="30" x14ac:dyDescent="0.25">
      <c r="A63" s="4"/>
      <c r="B63" s="4"/>
      <c r="C63" s="4"/>
      <c r="D63" s="11" t="s">
        <v>47</v>
      </c>
      <c r="E63" s="30"/>
      <c r="F63" s="31"/>
      <c r="G63" s="31"/>
      <c r="H63" s="54"/>
    </row>
    <row r="64" spans="1:9" x14ac:dyDescent="0.25">
      <c r="A64" s="9" t="s">
        <v>13</v>
      </c>
      <c r="B64" s="10" t="s">
        <v>10</v>
      </c>
      <c r="C64" s="10" t="s">
        <v>14</v>
      </c>
      <c r="D64" s="11" t="s">
        <v>15</v>
      </c>
      <c r="E64" s="30">
        <v>1184</v>
      </c>
      <c r="F64" s="20"/>
      <c r="G64" s="31">
        <f>ROUND(E64*F64,2)</f>
        <v>0</v>
      </c>
      <c r="H64" s="54">
        <v>9.8699999999999992</v>
      </c>
      <c r="I64" s="19" t="str">
        <f>IF(F64&gt;H64,"!!!","")</f>
        <v/>
      </c>
    </row>
    <row r="65" spans="1:9" x14ac:dyDescent="0.25">
      <c r="A65" s="4"/>
      <c r="B65" s="4"/>
      <c r="C65" s="4"/>
      <c r="D65" s="11" t="s">
        <v>16</v>
      </c>
      <c r="E65" s="30"/>
      <c r="F65" s="31"/>
      <c r="G65" s="31"/>
      <c r="H65" s="54"/>
    </row>
    <row r="66" spans="1:9" x14ac:dyDescent="0.25">
      <c r="A66" s="9" t="s">
        <v>17</v>
      </c>
      <c r="B66" s="10" t="s">
        <v>10</v>
      </c>
      <c r="C66" s="10" t="s">
        <v>14</v>
      </c>
      <c r="D66" s="11" t="s">
        <v>18</v>
      </c>
      <c r="E66" s="30">
        <v>592</v>
      </c>
      <c r="F66" s="20"/>
      <c r="G66" s="31">
        <f>ROUND(E66*F66,2)</f>
        <v>0</v>
      </c>
      <c r="H66" s="54">
        <v>1.62</v>
      </c>
      <c r="I66" s="19" t="str">
        <f>IF(F66&gt;H66,"!!!","")</f>
        <v/>
      </c>
    </row>
    <row r="67" spans="1:9" x14ac:dyDescent="0.25">
      <c r="A67" s="4"/>
      <c r="B67" s="4"/>
      <c r="C67" s="4"/>
      <c r="D67" s="11" t="s">
        <v>19</v>
      </c>
      <c r="E67" s="30"/>
      <c r="F67" s="31"/>
      <c r="G67" s="31"/>
      <c r="H67" s="54"/>
    </row>
    <row r="68" spans="1:9" x14ac:dyDescent="0.25">
      <c r="A68" s="9" t="s">
        <v>20</v>
      </c>
      <c r="B68" s="10" t="s">
        <v>10</v>
      </c>
      <c r="C68" s="10" t="s">
        <v>14</v>
      </c>
      <c r="D68" s="11" t="s">
        <v>21</v>
      </c>
      <c r="E68" s="30">
        <v>592</v>
      </c>
      <c r="F68" s="20"/>
      <c r="G68" s="31">
        <f>ROUND(E68*F68,2)</f>
        <v>0</v>
      </c>
      <c r="H68" s="54">
        <v>3.89</v>
      </c>
      <c r="I68" s="19" t="str">
        <f>IF(F68&gt;H68,"!!!","")</f>
        <v/>
      </c>
    </row>
    <row r="69" spans="1:9" x14ac:dyDescent="0.25">
      <c r="A69" s="4"/>
      <c r="B69" s="4"/>
      <c r="C69" s="4"/>
      <c r="D69" s="11" t="s">
        <v>22</v>
      </c>
      <c r="E69" s="30"/>
      <c r="F69" s="31"/>
      <c r="G69" s="31"/>
      <c r="H69" s="54"/>
    </row>
    <row r="70" spans="1:9" x14ac:dyDescent="0.25">
      <c r="A70" s="9" t="s">
        <v>33</v>
      </c>
      <c r="B70" s="10" t="s">
        <v>10</v>
      </c>
      <c r="C70" s="10" t="s">
        <v>14</v>
      </c>
      <c r="D70" s="11" t="s">
        <v>34</v>
      </c>
      <c r="E70" s="30">
        <v>592</v>
      </c>
      <c r="F70" s="20"/>
      <c r="G70" s="31">
        <f>ROUND(E70*F70,2)</f>
        <v>0</v>
      </c>
      <c r="H70" s="54">
        <v>1.62</v>
      </c>
      <c r="I70" s="19" t="str">
        <f>IF(F70&gt;H70,"!!!","")</f>
        <v/>
      </c>
    </row>
    <row r="71" spans="1:9" x14ac:dyDescent="0.25">
      <c r="A71" s="4"/>
      <c r="B71" s="4"/>
      <c r="C71" s="4"/>
      <c r="D71" s="11" t="s">
        <v>19</v>
      </c>
      <c r="E71" s="30"/>
      <c r="F71" s="31"/>
      <c r="G71" s="31"/>
      <c r="H71" s="54"/>
    </row>
    <row r="72" spans="1:9" x14ac:dyDescent="0.25">
      <c r="A72" s="9" t="s">
        <v>35</v>
      </c>
      <c r="B72" s="10" t="s">
        <v>10</v>
      </c>
      <c r="C72" s="10" t="s">
        <v>14</v>
      </c>
      <c r="D72" s="11" t="s">
        <v>36</v>
      </c>
      <c r="E72" s="30">
        <v>592</v>
      </c>
      <c r="F72" s="20"/>
      <c r="G72" s="31">
        <f>ROUND(E72*F72,2)</f>
        <v>0</v>
      </c>
      <c r="H72" s="54">
        <v>3.89</v>
      </c>
      <c r="I72" s="19" t="str">
        <f>IF(F72&gt;H72,"!!!","")</f>
        <v/>
      </c>
    </row>
    <row r="73" spans="1:9" x14ac:dyDescent="0.25">
      <c r="A73" s="4"/>
      <c r="B73" s="4"/>
      <c r="C73" s="4"/>
      <c r="D73" s="11" t="s">
        <v>22</v>
      </c>
      <c r="E73" s="30"/>
      <c r="F73" s="31"/>
      <c r="G73" s="31"/>
      <c r="H73" s="54"/>
    </row>
    <row r="74" spans="1:9" x14ac:dyDescent="0.25">
      <c r="A74" s="9" t="s">
        <v>37</v>
      </c>
      <c r="B74" s="10" t="s">
        <v>10</v>
      </c>
      <c r="C74" s="10" t="s">
        <v>14</v>
      </c>
      <c r="D74" s="11" t="s">
        <v>38</v>
      </c>
      <c r="E74" s="30">
        <v>696</v>
      </c>
      <c r="F74" s="20"/>
      <c r="G74" s="31">
        <f>ROUND(E74*F74,2)</f>
        <v>0</v>
      </c>
      <c r="H74" s="54">
        <v>2.89</v>
      </c>
      <c r="I74" s="19" t="str">
        <f>IF(F74&gt;H74,"!!!","")</f>
        <v/>
      </c>
    </row>
    <row r="75" spans="1:9" ht="60" x14ac:dyDescent="0.25">
      <c r="A75" s="4"/>
      <c r="B75" s="4"/>
      <c r="C75" s="4"/>
      <c r="D75" s="11" t="s">
        <v>25</v>
      </c>
      <c r="E75" s="30"/>
      <c r="F75" s="31"/>
      <c r="G75" s="31"/>
      <c r="H75" s="54"/>
    </row>
    <row r="76" spans="1:9" x14ac:dyDescent="0.25">
      <c r="A76" s="9" t="s">
        <v>26</v>
      </c>
      <c r="B76" s="10" t="s">
        <v>10</v>
      </c>
      <c r="C76" s="10" t="s">
        <v>14</v>
      </c>
      <c r="D76" s="11" t="s">
        <v>27</v>
      </c>
      <c r="E76" s="30">
        <v>29</v>
      </c>
      <c r="F76" s="20"/>
      <c r="G76" s="31">
        <f>ROUND(E76*F76,2)</f>
        <v>0</v>
      </c>
      <c r="H76" s="54">
        <v>14.44</v>
      </c>
      <c r="I76" s="19" t="str">
        <f>IF(F76&gt;H76,"!!!","")</f>
        <v/>
      </c>
    </row>
    <row r="77" spans="1:9" ht="135" x14ac:dyDescent="0.25">
      <c r="A77" s="4"/>
      <c r="B77" s="4"/>
      <c r="C77" s="4"/>
      <c r="D77" s="11" t="s">
        <v>28</v>
      </c>
      <c r="E77" s="30"/>
      <c r="F77" s="31"/>
      <c r="G77" s="31"/>
      <c r="H77" s="54"/>
    </row>
    <row r="78" spans="1:9" x14ac:dyDescent="0.25">
      <c r="A78" s="4"/>
      <c r="B78" s="4"/>
      <c r="C78" s="4"/>
      <c r="D78" s="12" t="s">
        <v>48</v>
      </c>
      <c r="E78" s="30">
        <v>1</v>
      </c>
      <c r="F78" s="32">
        <f>G60+G62+G64+G66+G68+G70+G72+G74+G76</f>
        <v>0</v>
      </c>
      <c r="G78" s="32">
        <f>ROUND(E78*F78,2)</f>
        <v>0</v>
      </c>
      <c r="H78" s="54">
        <v>228821.63</v>
      </c>
    </row>
    <row r="79" spans="1:9" x14ac:dyDescent="0.25">
      <c r="A79" s="13"/>
      <c r="B79" s="13"/>
      <c r="C79" s="13"/>
      <c r="D79" s="14"/>
      <c r="E79" s="33"/>
      <c r="F79" s="34"/>
      <c r="G79" s="34"/>
      <c r="H79" s="55"/>
    </row>
    <row r="80" spans="1:9" x14ac:dyDescent="0.25">
      <c r="A80" s="7" t="s">
        <v>49</v>
      </c>
      <c r="B80" s="7" t="s">
        <v>5</v>
      </c>
      <c r="C80" s="7" t="s">
        <v>6</v>
      </c>
      <c r="D80" s="8" t="s">
        <v>147</v>
      </c>
      <c r="E80" s="28">
        <f>E93</f>
        <v>1</v>
      </c>
      <c r="F80" s="29">
        <f>F93</f>
        <v>0</v>
      </c>
      <c r="G80" s="29">
        <f>G93</f>
        <v>0</v>
      </c>
      <c r="H80" s="53">
        <v>134191.94</v>
      </c>
    </row>
    <row r="81" spans="1:9" x14ac:dyDescent="0.25">
      <c r="A81" s="9" t="s">
        <v>50</v>
      </c>
      <c r="B81" s="10" t="s">
        <v>10</v>
      </c>
      <c r="C81" s="10" t="s">
        <v>11</v>
      </c>
      <c r="D81" s="11" t="s">
        <v>148</v>
      </c>
      <c r="E81" s="30">
        <v>22718</v>
      </c>
      <c r="F81" s="20"/>
      <c r="G81" s="31">
        <f>ROUND(E81*F81,2)</f>
        <v>0</v>
      </c>
      <c r="H81" s="54">
        <v>4.07</v>
      </c>
      <c r="I81" s="19" t="str">
        <f>IF(F81&gt;H81,"!!!","")</f>
        <v/>
      </c>
    </row>
    <row r="82" spans="1:9" ht="30" x14ac:dyDescent="0.25">
      <c r="A82" s="4"/>
      <c r="B82" s="4"/>
      <c r="C82" s="4"/>
      <c r="D82" s="11" t="s">
        <v>32</v>
      </c>
      <c r="E82" s="30"/>
      <c r="F82" s="31"/>
      <c r="G82" s="31"/>
      <c r="H82" s="54"/>
    </row>
    <row r="83" spans="1:9" x14ac:dyDescent="0.25">
      <c r="A83" s="9" t="s">
        <v>13</v>
      </c>
      <c r="B83" s="10" t="s">
        <v>10</v>
      </c>
      <c r="C83" s="10" t="s">
        <v>14</v>
      </c>
      <c r="D83" s="11" t="s">
        <v>15</v>
      </c>
      <c r="E83" s="30">
        <v>2760</v>
      </c>
      <c r="F83" s="20"/>
      <c r="G83" s="31">
        <f>ROUND(E83*F83,2)</f>
        <v>0</v>
      </c>
      <c r="H83" s="54">
        <v>9.8699999999999992</v>
      </c>
      <c r="I83" s="19" t="str">
        <f>IF(F83&gt;H83,"!!!","")</f>
        <v/>
      </c>
    </row>
    <row r="84" spans="1:9" x14ac:dyDescent="0.25">
      <c r="A84" s="4"/>
      <c r="B84" s="4"/>
      <c r="C84" s="4"/>
      <c r="D84" s="11" t="s">
        <v>16</v>
      </c>
      <c r="E84" s="30"/>
      <c r="F84" s="31"/>
      <c r="G84" s="31"/>
      <c r="H84" s="54"/>
    </row>
    <row r="85" spans="1:9" x14ac:dyDescent="0.25">
      <c r="A85" s="9" t="s">
        <v>33</v>
      </c>
      <c r="B85" s="10" t="s">
        <v>10</v>
      </c>
      <c r="C85" s="10" t="s">
        <v>14</v>
      </c>
      <c r="D85" s="11" t="s">
        <v>34</v>
      </c>
      <c r="E85" s="30">
        <v>1812</v>
      </c>
      <c r="F85" s="20"/>
      <c r="G85" s="31">
        <f>ROUND(E85*F85,2)</f>
        <v>0</v>
      </c>
      <c r="H85" s="54">
        <v>1.62</v>
      </c>
      <c r="I85" s="19" t="str">
        <f>IF(F85&gt;H85,"!!!","")</f>
        <v/>
      </c>
    </row>
    <row r="86" spans="1:9" x14ac:dyDescent="0.25">
      <c r="A86" s="4"/>
      <c r="B86" s="4"/>
      <c r="C86" s="4"/>
      <c r="D86" s="11" t="s">
        <v>19</v>
      </c>
      <c r="E86" s="30"/>
      <c r="F86" s="31"/>
      <c r="G86" s="31"/>
      <c r="H86" s="54"/>
    </row>
    <row r="87" spans="1:9" x14ac:dyDescent="0.25">
      <c r="A87" s="9" t="s">
        <v>35</v>
      </c>
      <c r="B87" s="10" t="s">
        <v>10</v>
      </c>
      <c r="C87" s="10" t="s">
        <v>14</v>
      </c>
      <c r="D87" s="11" t="s">
        <v>36</v>
      </c>
      <c r="E87" s="30">
        <v>1812</v>
      </c>
      <c r="F87" s="20"/>
      <c r="G87" s="31">
        <f>ROUND(E87*F87,2)</f>
        <v>0</v>
      </c>
      <c r="H87" s="54">
        <v>3.89</v>
      </c>
      <c r="I87" s="19" t="str">
        <f>IF(F87&gt;H87,"!!!","")</f>
        <v/>
      </c>
    </row>
    <row r="88" spans="1:9" x14ac:dyDescent="0.25">
      <c r="A88" s="4"/>
      <c r="B88" s="4"/>
      <c r="C88" s="4"/>
      <c r="D88" s="11" t="s">
        <v>22</v>
      </c>
      <c r="E88" s="30"/>
      <c r="F88" s="31"/>
      <c r="G88" s="31"/>
      <c r="H88" s="54"/>
    </row>
    <row r="89" spans="1:9" x14ac:dyDescent="0.25">
      <c r="A89" s="9" t="s">
        <v>37</v>
      </c>
      <c r="B89" s="10" t="s">
        <v>10</v>
      </c>
      <c r="C89" s="10" t="s">
        <v>14</v>
      </c>
      <c r="D89" s="11" t="s">
        <v>38</v>
      </c>
      <c r="E89" s="30">
        <v>984</v>
      </c>
      <c r="F89" s="20"/>
      <c r="G89" s="31">
        <f>ROUND(E89*F89,2)</f>
        <v>0</v>
      </c>
      <c r="H89" s="54">
        <v>2.89</v>
      </c>
      <c r="I89" s="19" t="str">
        <f>IF(F89&gt;H89,"!!!","")</f>
        <v/>
      </c>
    </row>
    <row r="90" spans="1:9" ht="60" x14ac:dyDescent="0.25">
      <c r="A90" s="4"/>
      <c r="B90" s="4"/>
      <c r="C90" s="4"/>
      <c r="D90" s="11" t="s">
        <v>25</v>
      </c>
      <c r="E90" s="30"/>
      <c r="F90" s="31"/>
      <c r="G90" s="31"/>
      <c r="H90" s="54"/>
    </row>
    <row r="91" spans="1:9" x14ac:dyDescent="0.25">
      <c r="A91" s="9" t="s">
        <v>26</v>
      </c>
      <c r="B91" s="10" t="s">
        <v>10</v>
      </c>
      <c r="C91" s="10" t="s">
        <v>14</v>
      </c>
      <c r="D91" s="11" t="s">
        <v>27</v>
      </c>
      <c r="E91" s="30">
        <v>115</v>
      </c>
      <c r="F91" s="20"/>
      <c r="G91" s="31">
        <f>ROUND(E91*F91,2)</f>
        <v>0</v>
      </c>
      <c r="H91" s="54">
        <v>14.44</v>
      </c>
      <c r="I91" s="19" t="str">
        <f>IF(F91&gt;H91,"!!!","")</f>
        <v/>
      </c>
    </row>
    <row r="92" spans="1:9" ht="135" x14ac:dyDescent="0.25">
      <c r="A92" s="4"/>
      <c r="B92" s="4"/>
      <c r="C92" s="4"/>
      <c r="D92" s="11" t="s">
        <v>28</v>
      </c>
      <c r="E92" s="30"/>
      <c r="F92" s="31"/>
      <c r="G92" s="31"/>
      <c r="H92" s="54"/>
    </row>
    <row r="93" spans="1:9" x14ac:dyDescent="0.25">
      <c r="A93" s="4"/>
      <c r="B93" s="4"/>
      <c r="C93" s="4"/>
      <c r="D93" s="12" t="s">
        <v>51</v>
      </c>
      <c r="E93" s="30">
        <v>1</v>
      </c>
      <c r="F93" s="32">
        <f>G81+G83+G85+G87+G89+G91</f>
        <v>0</v>
      </c>
      <c r="G93" s="32">
        <f>ROUND(E93*F93,2)</f>
        <v>0</v>
      </c>
      <c r="H93" s="54">
        <v>134191.94</v>
      </c>
    </row>
    <row r="94" spans="1:9" x14ac:dyDescent="0.25">
      <c r="A94" s="13"/>
      <c r="B94" s="13"/>
      <c r="C94" s="13"/>
      <c r="D94" s="14"/>
      <c r="E94" s="33"/>
      <c r="F94" s="34"/>
      <c r="G94" s="34"/>
      <c r="H94" s="55"/>
    </row>
    <row r="95" spans="1:9" x14ac:dyDescent="0.25">
      <c r="A95" s="7" t="s">
        <v>52</v>
      </c>
      <c r="B95" s="7" t="s">
        <v>5</v>
      </c>
      <c r="C95" s="7" t="s">
        <v>6</v>
      </c>
      <c r="D95" s="8" t="s">
        <v>149</v>
      </c>
      <c r="E95" s="28">
        <f>E114</f>
        <v>1</v>
      </c>
      <c r="F95" s="29">
        <f>F114</f>
        <v>0</v>
      </c>
      <c r="G95" s="29">
        <f>G114</f>
        <v>0</v>
      </c>
      <c r="H95" s="53">
        <v>172070.21</v>
      </c>
    </row>
    <row r="96" spans="1:9" x14ac:dyDescent="0.25">
      <c r="A96" s="9" t="s">
        <v>53</v>
      </c>
      <c r="B96" s="10" t="s">
        <v>10</v>
      </c>
      <c r="C96" s="10" t="s">
        <v>14</v>
      </c>
      <c r="D96" s="11" t="s">
        <v>150</v>
      </c>
      <c r="E96" s="30">
        <v>29</v>
      </c>
      <c r="F96" s="20"/>
      <c r="G96" s="31">
        <f>ROUND(E96*F96,2)</f>
        <v>0</v>
      </c>
      <c r="H96" s="54">
        <v>2100</v>
      </c>
      <c r="I96" s="19" t="str">
        <f>IF(F96&gt;H96,"!!!","")</f>
        <v/>
      </c>
    </row>
    <row r="97" spans="1:9" ht="30" x14ac:dyDescent="0.25">
      <c r="A97" s="4"/>
      <c r="B97" s="4"/>
      <c r="C97" s="4"/>
      <c r="D97" s="11" t="s">
        <v>54</v>
      </c>
      <c r="E97" s="30"/>
      <c r="F97" s="31"/>
      <c r="G97" s="31"/>
      <c r="H97" s="54"/>
    </row>
    <row r="98" spans="1:9" x14ac:dyDescent="0.25">
      <c r="A98" s="9" t="s">
        <v>55</v>
      </c>
      <c r="B98" s="10" t="s">
        <v>10</v>
      </c>
      <c r="C98" s="10" t="s">
        <v>6</v>
      </c>
      <c r="D98" s="11" t="s">
        <v>151</v>
      </c>
      <c r="E98" s="30">
        <v>696</v>
      </c>
      <c r="F98" s="20"/>
      <c r="G98" s="31">
        <f>ROUND(E98*F98,2)</f>
        <v>0</v>
      </c>
      <c r="H98" s="54">
        <v>80.27</v>
      </c>
      <c r="I98" s="19" t="str">
        <f>IF(F98&gt;H98,"!!!","")</f>
        <v/>
      </c>
    </row>
    <row r="99" spans="1:9" ht="30" x14ac:dyDescent="0.25">
      <c r="A99" s="4"/>
      <c r="B99" s="4"/>
      <c r="C99" s="4"/>
      <c r="D99" s="11" t="s">
        <v>56</v>
      </c>
      <c r="E99" s="30"/>
      <c r="F99" s="31"/>
      <c r="G99" s="31"/>
      <c r="H99" s="54"/>
    </row>
    <row r="100" spans="1:9" x14ac:dyDescent="0.25">
      <c r="A100" s="9" t="s">
        <v>57</v>
      </c>
      <c r="B100" s="10" t="s">
        <v>10</v>
      </c>
      <c r="C100" s="10" t="s">
        <v>14</v>
      </c>
      <c r="D100" s="11" t="s">
        <v>152</v>
      </c>
      <c r="E100" s="30">
        <v>210</v>
      </c>
      <c r="F100" s="20"/>
      <c r="G100" s="31">
        <f>ROUND(E100*F100,2)</f>
        <v>0</v>
      </c>
      <c r="H100" s="54">
        <v>80.27</v>
      </c>
      <c r="I100" s="19" t="str">
        <f>IF(F100&gt;H100,"!!!","")</f>
        <v/>
      </c>
    </row>
    <row r="101" spans="1:9" ht="30" x14ac:dyDescent="0.25">
      <c r="A101" s="4"/>
      <c r="B101" s="4"/>
      <c r="C101" s="4"/>
      <c r="D101" s="11" t="s">
        <v>56</v>
      </c>
      <c r="E101" s="30"/>
      <c r="F101" s="31"/>
      <c r="G101" s="31"/>
      <c r="H101" s="54"/>
    </row>
    <row r="102" spans="1:9" x14ac:dyDescent="0.25">
      <c r="A102" s="9" t="s">
        <v>58</v>
      </c>
      <c r="B102" s="10" t="s">
        <v>10</v>
      </c>
      <c r="C102" s="10" t="s">
        <v>14</v>
      </c>
      <c r="D102" s="11" t="s">
        <v>153</v>
      </c>
      <c r="E102" s="30">
        <v>124</v>
      </c>
      <c r="F102" s="20"/>
      <c r="G102" s="31">
        <f>ROUND(E102*F102,2)</f>
        <v>0</v>
      </c>
      <c r="H102" s="54">
        <v>67.760000000000005</v>
      </c>
      <c r="I102" s="19" t="str">
        <f>IF(F102&gt;H102,"!!!","")</f>
        <v/>
      </c>
    </row>
    <row r="103" spans="1:9" ht="30" x14ac:dyDescent="0.25">
      <c r="A103" s="4"/>
      <c r="B103" s="4"/>
      <c r="C103" s="4"/>
      <c r="D103" s="11" t="s">
        <v>56</v>
      </c>
      <c r="E103" s="30"/>
      <c r="F103" s="31"/>
      <c r="G103" s="31"/>
      <c r="H103" s="54"/>
    </row>
    <row r="104" spans="1:9" ht="30" x14ac:dyDescent="0.25">
      <c r="A104" s="9" t="s">
        <v>59</v>
      </c>
      <c r="B104" s="10" t="s">
        <v>10</v>
      </c>
      <c r="C104" s="10" t="s">
        <v>14</v>
      </c>
      <c r="D104" s="11" t="s">
        <v>154</v>
      </c>
      <c r="E104" s="30">
        <v>78</v>
      </c>
      <c r="F104" s="20"/>
      <c r="G104" s="31">
        <f>ROUND(E104*F104,2)</f>
        <v>0</v>
      </c>
      <c r="H104" s="54">
        <v>80.27</v>
      </c>
      <c r="I104" s="19" t="str">
        <f>IF(F104&gt;H104,"!!!","")</f>
        <v/>
      </c>
    </row>
    <row r="105" spans="1:9" ht="30" x14ac:dyDescent="0.25">
      <c r="A105" s="4"/>
      <c r="B105" s="4"/>
      <c r="C105" s="4"/>
      <c r="D105" s="11" t="s">
        <v>56</v>
      </c>
      <c r="E105" s="30"/>
      <c r="F105" s="31"/>
      <c r="G105" s="31"/>
      <c r="H105" s="54"/>
    </row>
    <row r="106" spans="1:9" x14ac:dyDescent="0.25">
      <c r="A106" s="9" t="s">
        <v>60</v>
      </c>
      <c r="B106" s="10" t="s">
        <v>10</v>
      </c>
      <c r="C106" s="10" t="s">
        <v>14</v>
      </c>
      <c r="D106" s="11" t="s">
        <v>155</v>
      </c>
      <c r="E106" s="30">
        <v>20</v>
      </c>
      <c r="F106" s="20"/>
      <c r="G106" s="31">
        <f>ROUND(E106*F106,2)</f>
        <v>0</v>
      </c>
      <c r="H106" s="54">
        <v>67.760000000000005</v>
      </c>
      <c r="I106" s="19" t="str">
        <f>IF(F106&gt;H106,"!!!","")</f>
        <v/>
      </c>
    </row>
    <row r="107" spans="1:9" ht="30" x14ac:dyDescent="0.25">
      <c r="A107" s="4"/>
      <c r="B107" s="4"/>
      <c r="C107" s="4"/>
      <c r="D107" s="11" t="s">
        <v>56</v>
      </c>
      <c r="E107" s="30"/>
      <c r="F107" s="31"/>
      <c r="G107" s="31"/>
      <c r="H107" s="54"/>
    </row>
    <row r="108" spans="1:9" x14ac:dyDescent="0.25">
      <c r="A108" s="9" t="s">
        <v>61</v>
      </c>
      <c r="B108" s="10" t="s">
        <v>10</v>
      </c>
      <c r="C108" s="10" t="s">
        <v>14</v>
      </c>
      <c r="D108" s="11" t="s">
        <v>156</v>
      </c>
      <c r="E108" s="30">
        <v>115</v>
      </c>
      <c r="F108" s="20"/>
      <c r="G108" s="31">
        <f>ROUND(E108*F108,2)</f>
        <v>0</v>
      </c>
      <c r="H108" s="54">
        <v>80.27</v>
      </c>
      <c r="I108" s="19" t="str">
        <f>IF(F108&gt;H108,"!!!","")</f>
        <v/>
      </c>
    </row>
    <row r="109" spans="1:9" ht="30" x14ac:dyDescent="0.25">
      <c r="A109" s="4"/>
      <c r="B109" s="4"/>
      <c r="C109" s="4"/>
      <c r="D109" s="11" t="s">
        <v>56</v>
      </c>
      <c r="E109" s="30"/>
      <c r="F109" s="31"/>
      <c r="G109" s="31"/>
      <c r="H109" s="54"/>
    </row>
    <row r="110" spans="1:9" x14ac:dyDescent="0.25">
      <c r="A110" s="9" t="s">
        <v>62</v>
      </c>
      <c r="B110" s="10" t="s">
        <v>10</v>
      </c>
      <c r="C110" s="10" t="s">
        <v>14</v>
      </c>
      <c r="D110" s="11" t="s">
        <v>157</v>
      </c>
      <c r="E110" s="30">
        <v>79</v>
      </c>
      <c r="F110" s="20"/>
      <c r="G110" s="31">
        <f>ROUND(E110*F110,2)</f>
        <v>0</v>
      </c>
      <c r="H110" s="54">
        <v>67.760000000000005</v>
      </c>
      <c r="I110" s="19" t="str">
        <f>IF(F110&gt;H110,"!!!","")</f>
        <v/>
      </c>
    </row>
    <row r="111" spans="1:9" ht="30" x14ac:dyDescent="0.25">
      <c r="A111" s="4"/>
      <c r="B111" s="4"/>
      <c r="C111" s="4"/>
      <c r="D111" s="11" t="s">
        <v>56</v>
      </c>
      <c r="E111" s="30"/>
      <c r="F111" s="31"/>
      <c r="G111" s="31"/>
      <c r="H111" s="54"/>
    </row>
    <row r="112" spans="1:9" x14ac:dyDescent="0.25">
      <c r="A112" s="9" t="s">
        <v>63</v>
      </c>
      <c r="B112" s="10" t="s">
        <v>10</v>
      </c>
      <c r="C112" s="10" t="s">
        <v>6</v>
      </c>
      <c r="D112" s="11" t="s">
        <v>158</v>
      </c>
      <c r="E112" s="30">
        <v>100</v>
      </c>
      <c r="F112" s="20"/>
      <c r="G112" s="31">
        <f>ROUND(E112*F112,2)</f>
        <v>0</v>
      </c>
      <c r="H112" s="54">
        <v>78.430000000000007</v>
      </c>
      <c r="I112" s="19" t="str">
        <f>IF(F112&gt;H112,"!!!","")</f>
        <v/>
      </c>
    </row>
    <row r="113" spans="1:9" ht="195" x14ac:dyDescent="0.25">
      <c r="A113" s="4"/>
      <c r="B113" s="4"/>
      <c r="C113" s="4"/>
      <c r="D113" s="11" t="s">
        <v>64</v>
      </c>
      <c r="E113" s="30"/>
      <c r="F113" s="31"/>
      <c r="G113" s="31"/>
      <c r="H113" s="54"/>
    </row>
    <row r="114" spans="1:9" x14ac:dyDescent="0.25">
      <c r="A114" s="4"/>
      <c r="B114" s="4"/>
      <c r="C114" s="4"/>
      <c r="D114" s="12" t="s">
        <v>65</v>
      </c>
      <c r="E114" s="30">
        <v>1</v>
      </c>
      <c r="F114" s="32">
        <f>G96+G98+G100+G102+G104+G106+G108+G110+G112</f>
        <v>0</v>
      </c>
      <c r="G114" s="32">
        <f>ROUND(E114*F114,2)</f>
        <v>0</v>
      </c>
      <c r="H114" s="54">
        <v>172070.21</v>
      </c>
    </row>
    <row r="115" spans="1:9" x14ac:dyDescent="0.25">
      <c r="A115" s="13"/>
      <c r="B115" s="13"/>
      <c r="C115" s="13"/>
      <c r="D115" s="14"/>
      <c r="E115" s="33"/>
      <c r="F115" s="34"/>
      <c r="G115" s="34"/>
      <c r="H115" s="55"/>
    </row>
    <row r="116" spans="1:9" x14ac:dyDescent="0.25">
      <c r="A116" s="7" t="s">
        <v>66</v>
      </c>
      <c r="B116" s="7" t="s">
        <v>5</v>
      </c>
      <c r="C116" s="7" t="s">
        <v>6</v>
      </c>
      <c r="D116" s="8" t="s">
        <v>67</v>
      </c>
      <c r="E116" s="28">
        <f>E121</f>
        <v>1</v>
      </c>
      <c r="F116" s="29">
        <f>F121</f>
        <v>0</v>
      </c>
      <c r="G116" s="29">
        <f>G121</f>
        <v>0</v>
      </c>
      <c r="H116" s="53">
        <v>43482.239999999998</v>
      </c>
    </row>
    <row r="117" spans="1:9" x14ac:dyDescent="0.25">
      <c r="A117" s="9" t="s">
        <v>68</v>
      </c>
      <c r="B117" s="10" t="s">
        <v>10</v>
      </c>
      <c r="C117" s="10" t="s">
        <v>6</v>
      </c>
      <c r="D117" s="11" t="s">
        <v>69</v>
      </c>
      <c r="E117" s="30">
        <v>62</v>
      </c>
      <c r="F117" s="20"/>
      <c r="G117" s="31">
        <f>ROUND(E117*F117,2)</f>
        <v>0</v>
      </c>
      <c r="H117" s="54">
        <v>603.91999999999996</v>
      </c>
      <c r="I117" s="19" t="str">
        <f>IF(F117&gt;H117,"!!!","")</f>
        <v/>
      </c>
    </row>
    <row r="118" spans="1:9" ht="45" x14ac:dyDescent="0.25">
      <c r="A118" s="4"/>
      <c r="B118" s="4"/>
      <c r="C118" s="4"/>
      <c r="D118" s="11" t="s">
        <v>70</v>
      </c>
      <c r="E118" s="30"/>
      <c r="F118" s="31"/>
      <c r="G118" s="31"/>
      <c r="H118" s="54"/>
    </row>
    <row r="119" spans="1:9" x14ac:dyDescent="0.25">
      <c r="A119" s="9" t="s">
        <v>71</v>
      </c>
      <c r="B119" s="10" t="s">
        <v>10</v>
      </c>
      <c r="C119" s="10" t="s">
        <v>6</v>
      </c>
      <c r="D119" s="11" t="s">
        <v>72</v>
      </c>
      <c r="E119" s="30">
        <v>10</v>
      </c>
      <c r="F119" s="20"/>
      <c r="G119" s="31">
        <f>ROUND(E119*F119,2)</f>
        <v>0</v>
      </c>
      <c r="H119" s="54">
        <v>603.91999999999996</v>
      </c>
      <c r="I119" s="19" t="str">
        <f>IF(F119&gt;H119,"!!!","")</f>
        <v/>
      </c>
    </row>
    <row r="120" spans="1:9" ht="45" x14ac:dyDescent="0.25">
      <c r="A120" s="4"/>
      <c r="B120" s="4"/>
      <c r="C120" s="4"/>
      <c r="D120" s="11" t="s">
        <v>70</v>
      </c>
      <c r="E120" s="30"/>
      <c r="F120" s="31"/>
      <c r="G120" s="31"/>
      <c r="H120" s="54"/>
    </row>
    <row r="121" spans="1:9" x14ac:dyDescent="0.25">
      <c r="A121" s="4"/>
      <c r="B121" s="4"/>
      <c r="C121" s="4"/>
      <c r="D121" s="12" t="s">
        <v>73</v>
      </c>
      <c r="E121" s="30">
        <v>1</v>
      </c>
      <c r="F121" s="32">
        <f>G117+G119</f>
        <v>0</v>
      </c>
      <c r="G121" s="32">
        <f>ROUND(E121*F121,2)</f>
        <v>0</v>
      </c>
      <c r="H121" s="54">
        <v>43482.239999999998</v>
      </c>
    </row>
    <row r="122" spans="1:9" x14ac:dyDescent="0.25">
      <c r="A122" s="13"/>
      <c r="B122" s="13"/>
      <c r="C122" s="13"/>
      <c r="D122" s="14"/>
      <c r="E122" s="33"/>
      <c r="F122" s="34"/>
      <c r="G122" s="34"/>
      <c r="H122" s="55"/>
    </row>
    <row r="123" spans="1:9" x14ac:dyDescent="0.25">
      <c r="A123" s="7" t="s">
        <v>74</v>
      </c>
      <c r="B123" s="7" t="s">
        <v>5</v>
      </c>
      <c r="C123" s="7" t="s">
        <v>6</v>
      </c>
      <c r="D123" s="8" t="s">
        <v>75</v>
      </c>
      <c r="E123" s="28">
        <f>E136</f>
        <v>1</v>
      </c>
      <c r="F123" s="29">
        <f>F136</f>
        <v>0</v>
      </c>
      <c r="G123" s="29">
        <f>G136</f>
        <v>0</v>
      </c>
      <c r="H123" s="53">
        <v>53624.22</v>
      </c>
    </row>
    <row r="124" spans="1:9" x14ac:dyDescent="0.25">
      <c r="A124" s="9" t="s">
        <v>76</v>
      </c>
      <c r="B124" s="10" t="s">
        <v>10</v>
      </c>
      <c r="C124" s="10" t="s">
        <v>14</v>
      </c>
      <c r="D124" s="11" t="s">
        <v>77</v>
      </c>
      <c r="E124" s="30">
        <v>1</v>
      </c>
      <c r="F124" s="20"/>
      <c r="G124" s="31">
        <f>ROUND(E124*F124,2)</f>
        <v>0</v>
      </c>
      <c r="H124" s="54">
        <v>40499.46</v>
      </c>
      <c r="I124" s="19" t="str">
        <f>IF(F124&gt;H124,"!!!","")</f>
        <v/>
      </c>
    </row>
    <row r="125" spans="1:9" ht="75" x14ac:dyDescent="0.25">
      <c r="A125" s="4"/>
      <c r="B125" s="4"/>
      <c r="C125" s="4"/>
      <c r="D125" s="11" t="s">
        <v>78</v>
      </c>
      <c r="E125" s="30"/>
      <c r="F125" s="31"/>
      <c r="G125" s="31"/>
      <c r="H125" s="54"/>
    </row>
    <row r="126" spans="1:9" x14ac:dyDescent="0.25">
      <c r="A126" s="9" t="s">
        <v>13</v>
      </c>
      <c r="B126" s="10" t="s">
        <v>10</v>
      </c>
      <c r="C126" s="10" t="s">
        <v>14</v>
      </c>
      <c r="D126" s="11" t="s">
        <v>15</v>
      </c>
      <c r="E126" s="30">
        <v>1180</v>
      </c>
      <c r="F126" s="20"/>
      <c r="G126" s="31">
        <f>ROUND(E126*F126,2)</f>
        <v>0</v>
      </c>
      <c r="H126" s="54">
        <v>9.8699999999999992</v>
      </c>
      <c r="I126" s="19" t="str">
        <f>IF(F126&gt;H126,"!!!","")</f>
        <v/>
      </c>
    </row>
    <row r="127" spans="1:9" x14ac:dyDescent="0.25">
      <c r="A127" s="4"/>
      <c r="B127" s="4"/>
      <c r="C127" s="4"/>
      <c r="D127" s="11" t="s">
        <v>16</v>
      </c>
      <c r="E127" s="30"/>
      <c r="F127" s="31"/>
      <c r="G127" s="31"/>
      <c r="H127" s="54"/>
    </row>
    <row r="128" spans="1:9" x14ac:dyDescent="0.25">
      <c r="A128" s="9" t="s">
        <v>79</v>
      </c>
      <c r="B128" s="10" t="s">
        <v>10</v>
      </c>
      <c r="C128" s="10" t="s">
        <v>14</v>
      </c>
      <c r="D128" s="11" t="s">
        <v>80</v>
      </c>
      <c r="E128" s="30">
        <v>32</v>
      </c>
      <c r="F128" s="20"/>
      <c r="G128" s="31">
        <f>ROUND(E128*F128,2)</f>
        <v>0</v>
      </c>
      <c r="H128" s="54">
        <v>13.23</v>
      </c>
      <c r="I128" s="19" t="str">
        <f>IF(F128&gt;H128,"!!!","")</f>
        <v/>
      </c>
    </row>
    <row r="129" spans="1:9" ht="45" x14ac:dyDescent="0.25">
      <c r="A129" s="4"/>
      <c r="B129" s="4"/>
      <c r="C129" s="4"/>
      <c r="D129" s="11" t="s">
        <v>81</v>
      </c>
      <c r="E129" s="30"/>
      <c r="F129" s="31"/>
      <c r="G129" s="31"/>
      <c r="H129" s="54"/>
    </row>
    <row r="130" spans="1:9" x14ac:dyDescent="0.25">
      <c r="A130" s="9" t="s">
        <v>82</v>
      </c>
      <c r="B130" s="10" t="s">
        <v>10</v>
      </c>
      <c r="C130" s="10" t="s">
        <v>14</v>
      </c>
      <c r="D130" s="11" t="s">
        <v>83</v>
      </c>
      <c r="E130" s="30">
        <v>27</v>
      </c>
      <c r="F130" s="20"/>
      <c r="G130" s="31">
        <f>ROUND(E130*F130,2)</f>
        <v>0</v>
      </c>
      <c r="H130" s="54">
        <v>10.72</v>
      </c>
      <c r="I130" s="19" t="str">
        <f>IF(F130&gt;H130,"!!!","")</f>
        <v/>
      </c>
    </row>
    <row r="131" spans="1:9" ht="45" x14ac:dyDescent="0.25">
      <c r="A131" s="4"/>
      <c r="B131" s="4"/>
      <c r="C131" s="4"/>
      <c r="D131" s="11" t="s">
        <v>84</v>
      </c>
      <c r="E131" s="30"/>
      <c r="F131" s="31"/>
      <c r="G131" s="31"/>
      <c r="H131" s="54"/>
    </row>
    <row r="132" spans="1:9" x14ac:dyDescent="0.25">
      <c r="A132" s="9" t="s">
        <v>85</v>
      </c>
      <c r="B132" s="10" t="s">
        <v>10</v>
      </c>
      <c r="C132" s="10" t="s">
        <v>14</v>
      </c>
      <c r="D132" s="11" t="s">
        <v>86</v>
      </c>
      <c r="E132" s="30">
        <v>36</v>
      </c>
      <c r="F132" s="20"/>
      <c r="G132" s="31">
        <f>ROUND(E132*F132,2)</f>
        <v>0</v>
      </c>
      <c r="H132" s="54">
        <v>10.43</v>
      </c>
      <c r="I132" s="19" t="str">
        <f>IF(F132&gt;H132,"!!!","")</f>
        <v/>
      </c>
    </row>
    <row r="133" spans="1:9" ht="30" x14ac:dyDescent="0.25">
      <c r="A133" s="4"/>
      <c r="B133" s="4"/>
      <c r="C133" s="4"/>
      <c r="D133" s="11" t="s">
        <v>87</v>
      </c>
      <c r="E133" s="30"/>
      <c r="F133" s="31"/>
      <c r="G133" s="31"/>
      <c r="H133" s="54"/>
    </row>
    <row r="134" spans="1:9" x14ac:dyDescent="0.25">
      <c r="A134" s="9" t="s">
        <v>26</v>
      </c>
      <c r="B134" s="10" t="s">
        <v>10</v>
      </c>
      <c r="C134" s="10" t="s">
        <v>14</v>
      </c>
      <c r="D134" s="11" t="s">
        <v>27</v>
      </c>
      <c r="E134" s="30">
        <v>27</v>
      </c>
      <c r="F134" s="20"/>
      <c r="G134" s="31">
        <f>ROUND(E134*F134,2)</f>
        <v>0</v>
      </c>
      <c r="H134" s="54">
        <v>14.44</v>
      </c>
      <c r="I134" s="19" t="str">
        <f>IF(F134&gt;H134,"!!!","")</f>
        <v/>
      </c>
    </row>
    <row r="135" spans="1:9" ht="135" x14ac:dyDescent="0.25">
      <c r="A135" s="4"/>
      <c r="B135" s="4"/>
      <c r="C135" s="4"/>
      <c r="D135" s="11" t="s">
        <v>28</v>
      </c>
      <c r="E135" s="30"/>
      <c r="F135" s="31"/>
      <c r="G135" s="31"/>
      <c r="H135" s="54"/>
    </row>
    <row r="136" spans="1:9" x14ac:dyDescent="0.25">
      <c r="A136" s="4"/>
      <c r="B136" s="4"/>
      <c r="C136" s="4"/>
      <c r="D136" s="12" t="s">
        <v>88</v>
      </c>
      <c r="E136" s="30">
        <v>1</v>
      </c>
      <c r="F136" s="32">
        <f>G124+G126+G128+G130+G132+G134</f>
        <v>0</v>
      </c>
      <c r="G136" s="32">
        <f>ROUND(E136*F136,2)</f>
        <v>0</v>
      </c>
      <c r="H136" s="54">
        <v>53624.22</v>
      </c>
    </row>
    <row r="137" spans="1:9" x14ac:dyDescent="0.25">
      <c r="A137" s="13"/>
      <c r="B137" s="13"/>
      <c r="C137" s="13"/>
      <c r="D137" s="14"/>
      <c r="E137" s="33"/>
      <c r="F137" s="34"/>
      <c r="G137" s="34"/>
      <c r="H137" s="55"/>
    </row>
    <row r="138" spans="1:9" x14ac:dyDescent="0.25">
      <c r="A138" s="7" t="s">
        <v>89</v>
      </c>
      <c r="B138" s="7" t="s">
        <v>5</v>
      </c>
      <c r="C138" s="7" t="s">
        <v>6</v>
      </c>
      <c r="D138" s="8" t="s">
        <v>159</v>
      </c>
      <c r="E138" s="28">
        <f>E149</f>
        <v>1</v>
      </c>
      <c r="F138" s="29">
        <f>F149</f>
        <v>0</v>
      </c>
      <c r="G138" s="29">
        <f>G149</f>
        <v>0</v>
      </c>
      <c r="H138" s="53">
        <v>122170.13</v>
      </c>
    </row>
    <row r="139" spans="1:9" x14ac:dyDescent="0.25">
      <c r="A139" s="9" t="s">
        <v>90</v>
      </c>
      <c r="B139" s="10" t="s">
        <v>10</v>
      </c>
      <c r="C139" s="10" t="s">
        <v>14</v>
      </c>
      <c r="D139" s="11" t="s">
        <v>160</v>
      </c>
      <c r="E139" s="30">
        <v>56</v>
      </c>
      <c r="F139" s="20"/>
      <c r="G139" s="31">
        <f>ROUND(E139*F139,2)</f>
        <v>0</v>
      </c>
      <c r="H139" s="54">
        <v>696.14</v>
      </c>
      <c r="I139" s="19" t="str">
        <f>IF(F139&gt;H139,"!!!","")</f>
        <v/>
      </c>
    </row>
    <row r="140" spans="1:9" x14ac:dyDescent="0.25">
      <c r="A140" s="4"/>
      <c r="B140" s="4"/>
      <c r="C140" s="4"/>
      <c r="D140" s="11" t="s">
        <v>91</v>
      </c>
      <c r="E140" s="30"/>
      <c r="F140" s="31"/>
      <c r="G140" s="31"/>
      <c r="H140" s="54"/>
    </row>
    <row r="141" spans="1:9" x14ac:dyDescent="0.25">
      <c r="A141" s="9" t="s">
        <v>92</v>
      </c>
      <c r="B141" s="10" t="s">
        <v>10</v>
      </c>
      <c r="C141" s="10" t="s">
        <v>14</v>
      </c>
      <c r="D141" s="11" t="s">
        <v>93</v>
      </c>
      <c r="E141" s="30">
        <v>29</v>
      </c>
      <c r="F141" s="20"/>
      <c r="G141" s="31">
        <f>ROUND(E141*F141,2)</f>
        <v>0</v>
      </c>
      <c r="H141" s="54">
        <v>715.23</v>
      </c>
      <c r="I141" s="19" t="str">
        <f>IF(F141&gt;H141,"!!!","")</f>
        <v/>
      </c>
    </row>
    <row r="142" spans="1:9" ht="60" x14ac:dyDescent="0.25">
      <c r="A142" s="4"/>
      <c r="B142" s="4"/>
      <c r="C142" s="4"/>
      <c r="D142" s="11" t="s">
        <v>94</v>
      </c>
      <c r="E142" s="30"/>
      <c r="F142" s="31"/>
      <c r="G142" s="31"/>
      <c r="H142" s="54"/>
    </row>
    <row r="143" spans="1:9" x14ac:dyDescent="0.25">
      <c r="A143" s="9" t="s">
        <v>95</v>
      </c>
      <c r="B143" s="10" t="s">
        <v>10</v>
      </c>
      <c r="C143" s="10" t="s">
        <v>14</v>
      </c>
      <c r="D143" s="11" t="s">
        <v>96</v>
      </c>
      <c r="E143" s="30">
        <v>192</v>
      </c>
      <c r="F143" s="20"/>
      <c r="G143" s="31">
        <f>ROUND(E143*F143,2)</f>
        <v>0</v>
      </c>
      <c r="H143" s="54">
        <v>245.85</v>
      </c>
      <c r="I143" s="19" t="str">
        <f>IF(F143&gt;H143,"!!!","")</f>
        <v/>
      </c>
    </row>
    <row r="144" spans="1:9" ht="30" x14ac:dyDescent="0.25">
      <c r="A144" s="4"/>
      <c r="B144" s="4"/>
      <c r="C144" s="4"/>
      <c r="D144" s="11" t="s">
        <v>97</v>
      </c>
      <c r="E144" s="30"/>
      <c r="F144" s="31"/>
      <c r="G144" s="31"/>
      <c r="H144" s="54"/>
      <c r="I144" s="19" t="str">
        <f>IF(F143&gt;H143,"!!!","")</f>
        <v/>
      </c>
    </row>
    <row r="145" spans="1:9" x14ac:dyDescent="0.25">
      <c r="A145" s="9" t="s">
        <v>98</v>
      </c>
      <c r="B145" s="10" t="s">
        <v>10</v>
      </c>
      <c r="C145" s="10" t="s">
        <v>14</v>
      </c>
      <c r="D145" s="11" t="s">
        <v>99</v>
      </c>
      <c r="E145" s="30">
        <v>192</v>
      </c>
      <c r="F145" s="20"/>
      <c r="G145" s="31">
        <f>ROUND(E145*F145,2)</f>
        <v>0</v>
      </c>
      <c r="H145" s="54">
        <v>19.73</v>
      </c>
      <c r="I145" s="19" t="str">
        <f>IF(F145&gt;H145,"!!!","")</f>
        <v/>
      </c>
    </row>
    <row r="146" spans="1:9" x14ac:dyDescent="0.25">
      <c r="A146" s="4"/>
      <c r="B146" s="4"/>
      <c r="C146" s="4"/>
      <c r="D146" s="11" t="s">
        <v>100</v>
      </c>
      <c r="E146" s="30"/>
      <c r="F146" s="31"/>
      <c r="G146" s="31"/>
      <c r="H146" s="54"/>
    </row>
    <row r="147" spans="1:9" x14ac:dyDescent="0.25">
      <c r="A147" s="9" t="s">
        <v>101</v>
      </c>
      <c r="B147" s="10" t="s">
        <v>10</v>
      </c>
      <c r="C147" s="10" t="s">
        <v>6</v>
      </c>
      <c r="D147" s="11" t="s">
        <v>102</v>
      </c>
      <c r="E147" s="30">
        <v>403</v>
      </c>
      <c r="F147" s="20"/>
      <c r="G147" s="31">
        <f>ROUND(E147*F147,2)</f>
        <v>0</v>
      </c>
      <c r="H147" s="54">
        <v>28.42</v>
      </c>
      <c r="I147" s="19" t="str">
        <f>IF(F147&gt;H147,"!!!","")</f>
        <v/>
      </c>
    </row>
    <row r="148" spans="1:9" ht="30" x14ac:dyDescent="0.25">
      <c r="A148" s="4"/>
      <c r="B148" s="4"/>
      <c r="C148" s="4"/>
      <c r="D148" s="11" t="s">
        <v>103</v>
      </c>
      <c r="E148" s="30"/>
      <c r="F148" s="31"/>
      <c r="G148" s="31"/>
      <c r="H148" s="54"/>
    </row>
    <row r="149" spans="1:9" x14ac:dyDescent="0.25">
      <c r="A149" s="4"/>
      <c r="B149" s="4"/>
      <c r="C149" s="4"/>
      <c r="D149" s="12" t="s">
        <v>104</v>
      </c>
      <c r="E149" s="30">
        <v>1</v>
      </c>
      <c r="F149" s="32">
        <f>G139+G141+G143+G145+G147</f>
        <v>0</v>
      </c>
      <c r="G149" s="32">
        <f>ROUND(E149*F149,2)</f>
        <v>0</v>
      </c>
      <c r="H149" s="54">
        <v>122170.13</v>
      </c>
    </row>
    <row r="150" spans="1:9" x14ac:dyDescent="0.25">
      <c r="A150" s="13"/>
      <c r="B150" s="13"/>
      <c r="C150" s="13"/>
      <c r="D150" s="14"/>
      <c r="E150" s="33"/>
      <c r="F150" s="34"/>
      <c r="G150" s="34"/>
      <c r="H150" s="55"/>
    </row>
    <row r="151" spans="1:9" x14ac:dyDescent="0.25">
      <c r="A151" s="7" t="s">
        <v>105</v>
      </c>
      <c r="B151" s="7" t="s">
        <v>5</v>
      </c>
      <c r="C151" s="7" t="s">
        <v>6</v>
      </c>
      <c r="D151" s="8" t="s">
        <v>106</v>
      </c>
      <c r="E151" s="28">
        <f>E160</f>
        <v>1</v>
      </c>
      <c r="F151" s="29">
        <f>F160</f>
        <v>0</v>
      </c>
      <c r="G151" s="29">
        <f>G160</f>
        <v>0</v>
      </c>
      <c r="H151" s="53">
        <v>44704.22</v>
      </c>
    </row>
    <row r="152" spans="1:9" x14ac:dyDescent="0.25">
      <c r="A152" s="9" t="s">
        <v>107</v>
      </c>
      <c r="B152" s="10" t="s">
        <v>10</v>
      </c>
      <c r="C152" s="10" t="s">
        <v>14</v>
      </c>
      <c r="D152" s="11" t="s">
        <v>108</v>
      </c>
      <c r="E152" s="30">
        <v>1</v>
      </c>
      <c r="F152" s="20"/>
      <c r="G152" s="31">
        <f>ROUND(E152*F152,2)</f>
        <v>0</v>
      </c>
      <c r="H152" s="54">
        <v>38987</v>
      </c>
      <c r="I152" s="19" t="str">
        <f>IF(F152&gt;H152,"!!!","")</f>
        <v/>
      </c>
    </row>
    <row r="153" spans="1:9" ht="90" x14ac:dyDescent="0.25">
      <c r="A153" s="4"/>
      <c r="B153" s="4"/>
      <c r="C153" s="4"/>
      <c r="D153" s="11" t="s">
        <v>109</v>
      </c>
      <c r="E153" s="30"/>
      <c r="F153" s="31"/>
      <c r="G153" s="31"/>
      <c r="H153" s="54"/>
    </row>
    <row r="154" spans="1:9" x14ac:dyDescent="0.25">
      <c r="A154" s="9" t="s">
        <v>110</v>
      </c>
      <c r="B154" s="10" t="s">
        <v>10</v>
      </c>
      <c r="C154" s="10" t="s">
        <v>14</v>
      </c>
      <c r="D154" s="11" t="s">
        <v>111</v>
      </c>
      <c r="E154" s="30">
        <v>4</v>
      </c>
      <c r="F154" s="20"/>
      <c r="G154" s="31">
        <f>ROUND(E154*F154,2)</f>
        <v>0</v>
      </c>
      <c r="H154" s="54">
        <v>126.32</v>
      </c>
      <c r="I154" s="19" t="str">
        <f>IF(F154&gt;H154,"!!!","")</f>
        <v/>
      </c>
    </row>
    <row r="155" spans="1:9" x14ac:dyDescent="0.25">
      <c r="A155" s="4"/>
      <c r="B155" s="4"/>
      <c r="C155" s="4"/>
      <c r="D155" s="11" t="s">
        <v>112</v>
      </c>
      <c r="E155" s="30"/>
      <c r="F155" s="31"/>
      <c r="G155" s="31"/>
      <c r="H155" s="54"/>
    </row>
    <row r="156" spans="1:9" x14ac:dyDescent="0.25">
      <c r="A156" s="9" t="s">
        <v>113</v>
      </c>
      <c r="B156" s="10" t="s">
        <v>10</v>
      </c>
      <c r="C156" s="10" t="s">
        <v>14</v>
      </c>
      <c r="D156" s="11" t="s">
        <v>114</v>
      </c>
      <c r="E156" s="30">
        <v>1</v>
      </c>
      <c r="F156" s="20"/>
      <c r="G156" s="31">
        <f>ROUND(E156*F156,2)</f>
        <v>0</v>
      </c>
      <c r="H156" s="54">
        <v>3844.17</v>
      </c>
      <c r="I156" s="19" t="str">
        <f>IF(F156&gt;H156,"!!!","")</f>
        <v/>
      </c>
    </row>
    <row r="157" spans="1:9" ht="30" x14ac:dyDescent="0.25">
      <c r="A157" s="4"/>
      <c r="B157" s="4"/>
      <c r="C157" s="4"/>
      <c r="D157" s="11" t="s">
        <v>115</v>
      </c>
      <c r="E157" s="30"/>
      <c r="F157" s="31"/>
      <c r="G157" s="31"/>
      <c r="H157" s="54"/>
    </row>
    <row r="158" spans="1:9" x14ac:dyDescent="0.25">
      <c r="A158" s="9" t="s">
        <v>116</v>
      </c>
      <c r="B158" s="10" t="s">
        <v>10</v>
      </c>
      <c r="C158" s="10" t="s">
        <v>14</v>
      </c>
      <c r="D158" s="11" t="s">
        <v>117</v>
      </c>
      <c r="E158" s="30">
        <v>1</v>
      </c>
      <c r="F158" s="20"/>
      <c r="G158" s="31">
        <f>ROUND(E158*F158,2)</f>
        <v>0</v>
      </c>
      <c r="H158" s="54">
        <v>1367.77</v>
      </c>
      <c r="I158" s="19" t="str">
        <f>IF(F158&gt;H158,"!!!","")</f>
        <v/>
      </c>
    </row>
    <row r="159" spans="1:9" ht="30" x14ac:dyDescent="0.25">
      <c r="A159" s="4"/>
      <c r="B159" s="4"/>
      <c r="C159" s="4"/>
      <c r="D159" s="11" t="s">
        <v>118</v>
      </c>
      <c r="E159" s="30"/>
      <c r="F159" s="31"/>
      <c r="G159" s="31"/>
      <c r="H159" s="54"/>
    </row>
    <row r="160" spans="1:9" x14ac:dyDescent="0.25">
      <c r="A160" s="4"/>
      <c r="B160" s="4"/>
      <c r="C160" s="4"/>
      <c r="D160" s="12" t="s">
        <v>119</v>
      </c>
      <c r="E160" s="30">
        <v>1</v>
      </c>
      <c r="F160" s="32">
        <f>G152+G154+G156+G158</f>
        <v>0</v>
      </c>
      <c r="G160" s="32">
        <f>ROUND(E160*F160,2)</f>
        <v>0</v>
      </c>
      <c r="H160" s="54">
        <v>44704.22</v>
      </c>
    </row>
    <row r="161" spans="1:9" x14ac:dyDescent="0.25">
      <c r="A161" s="13"/>
      <c r="B161" s="13"/>
      <c r="C161" s="13"/>
      <c r="D161" s="14"/>
      <c r="E161" s="33"/>
      <c r="F161" s="34"/>
      <c r="G161" s="34"/>
      <c r="H161" s="55"/>
    </row>
    <row r="162" spans="1:9" x14ac:dyDescent="0.25">
      <c r="A162" s="7" t="s">
        <v>120</v>
      </c>
      <c r="B162" s="7" t="s">
        <v>5</v>
      </c>
      <c r="C162" s="7" t="s">
        <v>6</v>
      </c>
      <c r="D162" s="8" t="s">
        <v>121</v>
      </c>
      <c r="E162" s="28">
        <f>E164</f>
        <v>1</v>
      </c>
      <c r="F162" s="29">
        <f>F164</f>
        <v>23176.27</v>
      </c>
      <c r="G162" s="29">
        <f>G164</f>
        <v>23176.27</v>
      </c>
      <c r="H162" s="53">
        <v>23176.27</v>
      </c>
    </row>
    <row r="163" spans="1:9" x14ac:dyDescent="0.25">
      <c r="A163" s="9" t="s">
        <v>122</v>
      </c>
      <c r="B163" s="10" t="s">
        <v>10</v>
      </c>
      <c r="C163" s="10" t="s">
        <v>14</v>
      </c>
      <c r="D163" s="11" t="s">
        <v>123</v>
      </c>
      <c r="E163" s="30">
        <v>1</v>
      </c>
      <c r="F163" s="31">
        <v>23176.27</v>
      </c>
      <c r="G163" s="31">
        <f>ROUND(E163*F163,2)</f>
        <v>23176.27</v>
      </c>
      <c r="H163" s="54">
        <v>23176.27</v>
      </c>
    </row>
    <row r="164" spans="1:9" x14ac:dyDescent="0.25">
      <c r="A164" s="4"/>
      <c r="B164" s="4"/>
      <c r="C164" s="4"/>
      <c r="D164" s="12" t="s">
        <v>124</v>
      </c>
      <c r="E164" s="30">
        <v>1</v>
      </c>
      <c r="F164" s="32">
        <f>G163</f>
        <v>23176.27</v>
      </c>
      <c r="G164" s="32">
        <f>ROUND(E164*F164,2)</f>
        <v>23176.27</v>
      </c>
      <c r="H164" s="54">
        <v>23176.27</v>
      </c>
    </row>
    <row r="165" spans="1:9" x14ac:dyDescent="0.25">
      <c r="A165" s="13"/>
      <c r="B165" s="13"/>
      <c r="C165" s="13"/>
      <c r="D165" s="14"/>
      <c r="E165" s="35"/>
      <c r="F165" s="34"/>
      <c r="G165" s="34"/>
      <c r="H165" s="55"/>
    </row>
    <row r="166" spans="1:9" x14ac:dyDescent="0.25">
      <c r="A166" s="4"/>
      <c r="B166" s="4"/>
      <c r="C166" s="4"/>
      <c r="D166" s="12" t="s">
        <v>125</v>
      </c>
      <c r="E166" s="30">
        <v>1</v>
      </c>
      <c r="F166" s="32">
        <f>G6+G21+G40+G59+G80+G95+G116+G123+G138+G151+G162</f>
        <v>23176.27</v>
      </c>
      <c r="G166" s="32">
        <f>ROUND(E166*F166,2)</f>
        <v>23176.27</v>
      </c>
      <c r="H166" s="54">
        <v>1485649.33</v>
      </c>
    </row>
    <row r="167" spans="1:9" x14ac:dyDescent="0.25">
      <c r="A167" s="4"/>
      <c r="B167" s="4"/>
      <c r="C167" s="4"/>
      <c r="D167" s="12"/>
      <c r="E167" s="30"/>
      <c r="F167" s="32"/>
      <c r="G167" s="32"/>
      <c r="H167" s="54"/>
    </row>
    <row r="168" spans="1:9" x14ac:dyDescent="0.25">
      <c r="A168" s="4"/>
      <c r="B168" s="4"/>
      <c r="C168" s="4"/>
      <c r="D168" s="12"/>
      <c r="E168" s="30"/>
      <c r="F168" s="32"/>
      <c r="G168" s="32"/>
      <c r="H168" s="54"/>
    </row>
    <row r="169" spans="1:9" x14ac:dyDescent="0.25">
      <c r="A169" s="13"/>
      <c r="B169" s="13"/>
      <c r="C169" s="13"/>
      <c r="D169" s="14"/>
      <c r="E169" s="35"/>
      <c r="F169" s="34"/>
      <c r="G169" s="34"/>
      <c r="H169" s="55"/>
    </row>
    <row r="170" spans="1:9" x14ac:dyDescent="0.25">
      <c r="A170" s="4"/>
      <c r="B170" s="4"/>
      <c r="C170" s="4"/>
      <c r="D170" s="12" t="s">
        <v>132</v>
      </c>
      <c r="E170" s="30">
        <v>1</v>
      </c>
      <c r="F170" s="32">
        <f>G5</f>
        <v>23176.27</v>
      </c>
      <c r="G170" s="32">
        <f>ROUND(F170,2)</f>
        <v>23176.27</v>
      </c>
      <c r="H170" s="54">
        <v>1485649.33</v>
      </c>
    </row>
    <row r="171" spans="1:9" s="17" customFormat="1" x14ac:dyDescent="0.25">
      <c r="A171" s="15"/>
      <c r="B171" s="15"/>
      <c r="C171" s="15"/>
      <c r="D171" s="16"/>
      <c r="E171" s="36"/>
      <c r="F171" s="37"/>
      <c r="G171" s="37"/>
      <c r="H171" s="56"/>
      <c r="I171" s="44"/>
    </row>
    <row r="172" spans="1:9" x14ac:dyDescent="0.25">
      <c r="D172" s="1" t="s">
        <v>133</v>
      </c>
      <c r="F172" s="21"/>
      <c r="G172" s="32">
        <f>G170*F172</f>
        <v>0</v>
      </c>
      <c r="H172" s="54">
        <f>H166*0.13</f>
        <v>193134.41</v>
      </c>
    </row>
    <row r="173" spans="1:9" x14ac:dyDescent="0.25">
      <c r="D173" s="1"/>
      <c r="F173" s="39"/>
      <c r="G173" s="39"/>
      <c r="H173" s="54"/>
    </row>
    <row r="174" spans="1:9" x14ac:dyDescent="0.25">
      <c r="D174" s="1" t="s">
        <v>134</v>
      </c>
      <c r="F174" s="21"/>
      <c r="G174" s="32">
        <f>G170*F174</f>
        <v>0</v>
      </c>
      <c r="H174" s="54">
        <f>H170*0.06</f>
        <v>89138.96</v>
      </c>
    </row>
    <row r="175" spans="1:9" x14ac:dyDescent="0.25">
      <c r="D175" s="1"/>
      <c r="F175" s="39"/>
      <c r="G175" s="39"/>
      <c r="H175" s="54"/>
    </row>
    <row r="176" spans="1:9" x14ac:dyDescent="0.25">
      <c r="D176" s="1" t="s">
        <v>130</v>
      </c>
      <c r="F176" s="39"/>
      <c r="G176" s="32">
        <f>G174+G172+G170</f>
        <v>23176.27</v>
      </c>
      <c r="H176" s="57">
        <f>H174+H172+H170</f>
        <v>1767922.7</v>
      </c>
    </row>
    <row r="177" spans="1:12" x14ac:dyDescent="0.25">
      <c r="D177" s="1"/>
      <c r="F177" s="39"/>
      <c r="G177" s="39"/>
      <c r="H177" s="54"/>
    </row>
    <row r="178" spans="1:12" x14ac:dyDescent="0.25">
      <c r="D178" s="1" t="s">
        <v>126</v>
      </c>
      <c r="F178" s="40">
        <v>0.21</v>
      </c>
      <c r="G178" s="32">
        <f>G176*F178</f>
        <v>4867.0200000000004</v>
      </c>
      <c r="H178" s="54">
        <f>H176*0.21</f>
        <v>371263.77</v>
      </c>
    </row>
    <row r="179" spans="1:12" x14ac:dyDescent="0.25">
      <c r="G179" s="41"/>
    </row>
    <row r="180" spans="1:12" x14ac:dyDescent="0.25">
      <c r="D180" s="1" t="s">
        <v>131</v>
      </c>
      <c r="G180" s="42">
        <f>G178+G176</f>
        <v>28043.29</v>
      </c>
      <c r="H180" s="58">
        <f>H178+H176</f>
        <v>2139186.4700000002</v>
      </c>
    </row>
    <row r="181" spans="1:12" x14ac:dyDescent="0.25">
      <c r="D181" s="18"/>
      <c r="E181" s="18" t="str">
        <f>IF(G180&gt;H180,"ERROR: PRESUPUESTO BASE DE LICITACIÓN POR ENCIMA DEL MÁXIMO","")</f>
        <v/>
      </c>
    </row>
    <row r="182" spans="1:12" x14ac:dyDescent="0.25">
      <c r="E182" s="18" t="str">
        <f>IF(COUNT(F7:F18)+COUNT(F22:F37)+COUNT(F41:F56)+COUNT(F60:F77)+COUNT(F81:F92)+COUNT(F96:F113)+COUNT(F117:F120)+COUNT(F124:F135)+COUNT(F139:F148)+COUNT(F152:F159)+COUNT(F172,F174)&lt;&gt;65,"ERROR: FALTAN DATOS","")</f>
        <v>ERROR: FALTAN DATOS</v>
      </c>
    </row>
    <row r="183" spans="1:12" x14ac:dyDescent="0.25">
      <c r="A183" s="61" t="s">
        <v>138</v>
      </c>
      <c r="B183" s="61"/>
      <c r="C183" s="61"/>
      <c r="D183" s="61"/>
      <c r="E183" s="61"/>
      <c r="F183" s="61"/>
      <c r="G183" s="61"/>
      <c r="H183" s="61"/>
      <c r="I183" s="61"/>
      <c r="J183" s="61"/>
      <c r="K183" s="61"/>
      <c r="L183" s="61"/>
    </row>
    <row r="184" spans="1:12" x14ac:dyDescent="0.25">
      <c r="B184" s="46"/>
      <c r="I184" s="46"/>
      <c r="J184" s="46"/>
      <c r="K184" s="46"/>
      <c r="L184" s="46"/>
    </row>
    <row r="185" spans="1:12" x14ac:dyDescent="0.25">
      <c r="A185" s="61" t="s">
        <v>136</v>
      </c>
      <c r="B185" s="61"/>
      <c r="C185" s="61"/>
      <c r="D185" s="61"/>
      <c r="E185" s="61"/>
      <c r="F185" s="61"/>
      <c r="G185" s="61"/>
      <c r="H185" s="61"/>
      <c r="I185" s="61"/>
      <c r="J185" s="61"/>
      <c r="K185" s="61"/>
      <c r="L185" s="61"/>
    </row>
    <row r="186" spans="1:12" ht="15" customHeight="1" x14ac:dyDescent="0.25">
      <c r="I186" s="46"/>
      <c r="J186" s="46"/>
      <c r="K186" s="46"/>
      <c r="L186" s="46"/>
    </row>
    <row r="187" spans="1:12" x14ac:dyDescent="0.25">
      <c r="A187" s="61" t="s">
        <v>137</v>
      </c>
      <c r="B187" s="61"/>
      <c r="C187" s="61"/>
      <c r="D187" s="61"/>
      <c r="E187" s="61"/>
      <c r="F187" s="61"/>
      <c r="G187" s="61"/>
      <c r="H187" s="61"/>
      <c r="I187" s="61"/>
      <c r="J187" s="61"/>
      <c r="K187" s="61"/>
      <c r="L187" s="61"/>
    </row>
    <row r="188" spans="1:12" x14ac:dyDescent="0.25">
      <c r="I188" s="46"/>
      <c r="J188" s="46"/>
      <c r="K188" s="46"/>
      <c r="L188" s="46"/>
    </row>
    <row r="189" spans="1:12" ht="30.75" customHeight="1" x14ac:dyDescent="0.25">
      <c r="A189" s="62" t="str">
        <f>"► El sumatorio del total correspondiente a la celda "&amp;D176&amp;" no puede superar el valor de la Base Imponible para este lote. Este valor máximo asciende a: "&amp;TEXT(H176,"#.#,##")&amp;" euros"</f>
        <v>► El sumatorio del total correspondiente a la celda TOTAL BASE IMPONIBLE POR CONTRATA (SIN IVA) PARA LOTE Nº 1 no puede superar el valor de la Base Imponible para este lote. Este valor máximo asciende a: 1.767.922,7 euros</v>
      </c>
      <c r="B189" s="62"/>
      <c r="C189" s="62"/>
      <c r="D189" s="62"/>
      <c r="E189" s="62"/>
      <c r="F189" s="62"/>
      <c r="G189" s="62"/>
      <c r="H189" s="62"/>
      <c r="I189" s="62"/>
      <c r="J189" s="62"/>
      <c r="K189" s="62"/>
      <c r="L189" s="62"/>
    </row>
    <row r="190" spans="1:12" x14ac:dyDescent="0.25">
      <c r="I190" s="46"/>
      <c r="J190" s="46"/>
      <c r="K190" s="46"/>
      <c r="L190" s="46"/>
    </row>
    <row r="191" spans="1:12" ht="41.25" customHeight="1" x14ac:dyDescent="0.25">
      <c r="A191" s="60" t="str">
        <f>CONCATENATE("► El importe de la celda "&amp;D176&amp;"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f>
        <v>► El importe de la celda TOTAL BASE IMPONIBLE POR CONTRATA (SIN IVA) PARA LOTE Nº 1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v>
      </c>
      <c r="B191" s="60"/>
      <c r="C191" s="60"/>
      <c r="D191" s="60"/>
      <c r="E191" s="60"/>
      <c r="F191" s="60"/>
      <c r="G191" s="60"/>
      <c r="H191" s="60"/>
      <c r="I191" s="60"/>
      <c r="J191" s="60"/>
      <c r="K191" s="60"/>
      <c r="L191" s="60"/>
    </row>
    <row r="192" spans="1:12" x14ac:dyDescent="0.25">
      <c r="I192" s="46"/>
      <c r="J192" s="46"/>
      <c r="K192" s="46"/>
      <c r="L192" s="46"/>
    </row>
    <row r="193" spans="1:12" ht="28.5" customHeight="1" x14ac:dyDescent="0.25">
      <c r="A193" s="60" t="str">
        <f>"► El sumatorio del total correspondiente a la celda "&amp;D180&amp;" no puede superar el valor del Presupuesto Base Licitación para este lote. Este valor máximo asciende a: "&amp;TEXT(H180,"#.#,##")&amp;" euros."</f>
        <v>► El sumatorio del total correspondiente a la celda TOTAL PRESUPUESTO BASE LICITACIÓN POR CONTRATA (CON IVA) PARA LOTE Nº 1 no puede superar el valor del Presupuesto Base Licitación para este lote. Este valor máximo asciende a: 2.139.186,47 euros.</v>
      </c>
      <c r="B193" s="60"/>
      <c r="C193" s="60"/>
      <c r="D193" s="60"/>
      <c r="E193" s="60"/>
      <c r="F193" s="60"/>
      <c r="G193" s="60"/>
      <c r="H193" s="60"/>
      <c r="I193" s="60"/>
      <c r="J193" s="60"/>
      <c r="K193" s="60"/>
      <c r="L193" s="60"/>
    </row>
    <row r="194" spans="1:12" x14ac:dyDescent="0.25">
      <c r="B194" s="45"/>
      <c r="C194" s="45"/>
      <c r="D194" s="45"/>
      <c r="E194" s="45"/>
      <c r="F194" s="45"/>
      <c r="G194" s="45"/>
      <c r="H194" s="59"/>
    </row>
    <row r="195" spans="1:12" x14ac:dyDescent="0.25">
      <c r="B195" s="45"/>
      <c r="C195" s="45"/>
      <c r="D195" s="45"/>
      <c r="E195" s="45"/>
      <c r="F195" s="45"/>
      <c r="G195" s="45"/>
      <c r="H195" s="59"/>
    </row>
    <row r="196" spans="1:12" x14ac:dyDescent="0.25">
      <c r="B196" s="45"/>
      <c r="C196" s="45"/>
      <c r="D196" s="45"/>
      <c r="E196" s="45"/>
      <c r="F196" s="45"/>
      <c r="G196" s="45"/>
      <c r="H196" s="59"/>
    </row>
    <row r="197" spans="1:12" x14ac:dyDescent="0.25">
      <c r="B197" s="45"/>
      <c r="C197" s="45"/>
      <c r="D197" s="45"/>
      <c r="E197" s="45"/>
      <c r="F197" s="45"/>
      <c r="G197" s="45"/>
      <c r="H197" s="59"/>
    </row>
    <row r="198" spans="1:12" x14ac:dyDescent="0.25">
      <c r="B198" s="45"/>
      <c r="C198" s="45"/>
      <c r="D198" s="45"/>
      <c r="E198" s="45"/>
      <c r="F198" s="45"/>
      <c r="G198" s="45"/>
      <c r="H198" s="59"/>
    </row>
    <row r="199" spans="1:12" x14ac:dyDescent="0.25">
      <c r="B199" s="45"/>
      <c r="C199" s="45"/>
      <c r="D199" s="45"/>
      <c r="E199" s="45"/>
      <c r="F199" s="45"/>
      <c r="G199" s="45"/>
      <c r="H199" s="59"/>
    </row>
  </sheetData>
  <sheetProtection algorithmName="SHA-512" hashValue="IPtsuOUiQd09iggFiO8ipW3wZ0zbaDjz35yYg8FxGFCFdMr4Xg93ScAC0EH7iK9V7wE5DUgf3Ep+ee8gsong0A==" saltValue="sBQ06CikIRtwP0i/ZcHQ9w==" spinCount="100000" sheet="1" objects="1" scenarios="1"/>
  <mergeCells count="6">
    <mergeCell ref="A193:L193"/>
    <mergeCell ref="A183:L183"/>
    <mergeCell ref="A185:L185"/>
    <mergeCell ref="A187:L187"/>
    <mergeCell ref="A189:L189"/>
    <mergeCell ref="A191:L191"/>
  </mergeCells>
  <dataValidations xWindow="1299" yWindow="418" count="4">
    <dataValidation type="list" allowBlank="1" showInputMessage="1" showErrorMessage="1" sqref="B5:B171" xr:uid="{8AC5EC97-16DC-4E94-9759-CF18688CFD3B}">
      <formula1>"Capítulo,Partida,Mano de obra,Maquinaria,Material,Otros,Tarea,"</formula1>
    </dataValidation>
    <dataValidation type="decimal" operator="greaterThanOrEqual" allowBlank="1" showInputMessage="1" showErrorMessage="1" errorTitle="Valor Incorrecto" error="Debe introducir el coste unitario de ejecución material y debe ser un valor numérico mayor o igual a 0€" promptTitle="Valor Numérico" prompt="Debe introducir el Coste Unitario de Ejecución Material sin incluir los gastos generales ni el Beneficio Industrial." sqref="F7 F9 F11 F13 F15 F17 F22 F24 F26 F28 F30 F32 F34 F36 F41 F43 F45 F47 F49 F51 F53 F55 F60 F62 F64 F66 F68 F70 F72 F74 F76 F81 F83 F85 F87 F89 F91 F96 F98 F100 F102 F104 F106 F108 F110 F112 F117 F119 F124 F126 F128 F130 F132 F134 F139 F141 F143 F145 F147 F152 F154 F156" xr:uid="{D8924FC5-D2B4-4475-B1F3-2F839516D48C}">
      <formula1>0</formula1>
    </dataValidation>
    <dataValidation type="decimal" operator="greaterThanOrEqual" allowBlank="1" showInputMessage="1" showErrorMessage="1" sqref="F174 F172" xr:uid="{C328B899-BE8A-40C1-979D-F0D03D4FA7E3}">
      <formula1>0</formula1>
    </dataValidation>
    <dataValidation type="decimal" operator="greaterThanOrEqual" allowBlank="1" showInputMessage="1" showErrorMessage="1" errorTitle="Valor Incorrecto" error="Debe introducir el coste unitario de ejecución material y debe ser un valor numérico mayor o igual a 0€" promptTitle="Valor Numérico" prompt="Debe introducir el Coste Unitario de Ejecución Material sin incluir los gastos generales ni el beneficio Industrial." sqref="F158" xr:uid="{EFCCF484-DD23-496C-BF42-172B74B3EAF8}">
      <formula1>0</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Blázquez Minguela, José Luis</dc:creator>
  <cp:lastModifiedBy>Cañete Mora, Francisco José</cp:lastModifiedBy>
  <dcterms:created xsi:type="dcterms:W3CDTF">2020-10-19T09:25:35Z</dcterms:created>
  <dcterms:modified xsi:type="dcterms:W3CDTF">2021-09-30T11:36:19Z</dcterms:modified>
</cp:coreProperties>
</file>