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/>
  <xr:revisionPtr revIDLastSave="0" documentId="13_ncr:1_{BAC4B884-5260-4E4D-957C-F2FBF5DEAF98}" xr6:coauthVersionLast="36" xr6:coauthVersionMax="36" xr10:uidLastSave="{00000000-0000-0000-0000-000000000000}"/>
  <workbookProtection workbookAlgorithmName="SHA-512" workbookHashValue="TvLSBvyin9Auh5/aVhVeAKejwIsbgh4T5597ofPLU20h11Q0q/x2sj9pxqffKnEcrLFydxHaDd0GFufrBgwdnA==" workbookSaltValue="qooAJTq5TPPrKSs4ayjASg==" workbookSpinCount="100000" lockStructure="1"/>
  <bookViews>
    <workbookView xWindow="0" yWindow="0" windowWidth="28800" windowHeight="12435" tabRatio="899" activeTab="2" xr2:uid="{00000000-000D-0000-FFFF-FFFF00000000}"/>
  </bookViews>
  <sheets>
    <sheet name="Instrucciones" sheetId="15" r:id="rId1"/>
    <sheet name="Tabla Económica" sheetId="1" r:id="rId2"/>
    <sheet name="Condicionantes Oferta" sheetId="1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" i="1" l="1"/>
  <c r="W6" i="1"/>
  <c r="W7" i="1"/>
  <c r="W8" i="1"/>
  <c r="W9" i="1"/>
  <c r="W10" i="1"/>
  <c r="W11" i="1"/>
  <c r="W12" i="1"/>
  <c r="W13" i="1"/>
  <c r="W14" i="1"/>
  <c r="W5" i="1"/>
  <c r="O4" i="1"/>
  <c r="S13" i="1"/>
  <c r="S11" i="1"/>
  <c r="S6" i="1"/>
  <c r="S7" i="1"/>
  <c r="S5" i="1"/>
  <c r="D4" i="14" l="1"/>
  <c r="D5" i="14"/>
  <c r="D6" i="14"/>
  <c r="D7" i="14"/>
  <c r="D8" i="14"/>
  <c r="D9" i="14"/>
  <c r="D10" i="14"/>
  <c r="D11" i="14"/>
  <c r="D12" i="14"/>
  <c r="D13" i="14"/>
  <c r="D3" i="14"/>
  <c r="G14" i="1" l="1"/>
  <c r="G13" i="1"/>
  <c r="G12" i="1"/>
  <c r="G11" i="1"/>
  <c r="G10" i="1"/>
  <c r="G9" i="1"/>
  <c r="G8" i="1"/>
  <c r="G7" i="1"/>
  <c r="G6" i="1"/>
  <c r="G5" i="1"/>
  <c r="G4" i="1"/>
  <c r="E3" i="14" s="1"/>
  <c r="G15" i="1" l="1"/>
  <c r="AI5" i="1" l="1"/>
  <c r="AI6" i="1"/>
  <c r="AI7" i="1"/>
  <c r="AI8" i="1"/>
  <c r="AI9" i="1"/>
  <c r="AI10" i="1"/>
  <c r="AI11" i="1"/>
  <c r="AI12" i="1"/>
  <c r="AI13" i="1"/>
  <c r="AI14" i="1"/>
  <c r="AI4" i="1"/>
  <c r="AL5" i="1"/>
  <c r="AL6" i="1"/>
  <c r="AL7" i="1"/>
  <c r="AL8" i="1"/>
  <c r="AL9" i="1"/>
  <c r="AL10" i="1"/>
  <c r="AL11" i="1"/>
  <c r="AL12" i="1"/>
  <c r="AL13" i="1"/>
  <c r="AL14" i="1"/>
  <c r="AL4" i="1"/>
  <c r="AA13" i="1"/>
  <c r="AA12" i="1"/>
  <c r="AA11" i="1"/>
  <c r="AA10" i="1"/>
  <c r="AA5" i="1"/>
  <c r="AA6" i="1"/>
  <c r="AA7" i="1"/>
  <c r="AA8" i="1"/>
  <c r="AE5" i="1"/>
  <c r="AE6" i="1"/>
  <c r="AE7" i="1"/>
  <c r="AE8" i="1"/>
  <c r="AE9" i="1"/>
  <c r="AE10" i="1"/>
  <c r="AE11" i="1"/>
  <c r="AE12" i="1"/>
  <c r="AE13" i="1"/>
  <c r="AE14" i="1"/>
  <c r="AE4" i="1"/>
  <c r="O5" i="1"/>
  <c r="E4" i="14" s="1"/>
  <c r="O6" i="1"/>
  <c r="O9" i="1"/>
  <c r="E8" i="14" s="1"/>
  <c r="O10" i="1"/>
  <c r="O13" i="1"/>
  <c r="O14" i="1"/>
  <c r="E13" i="14" s="1"/>
  <c r="O7" i="1"/>
  <c r="K10" i="1"/>
  <c r="K7" i="1"/>
  <c r="AQ5" i="1" l="1"/>
  <c r="AR5" i="1" s="1"/>
  <c r="AS5" i="1" s="1"/>
  <c r="F6" i="14"/>
  <c r="AQ9" i="1"/>
  <c r="AR9" i="1" s="1"/>
  <c r="AS9" i="1" s="1"/>
  <c r="AQ4" i="1"/>
  <c r="AR4" i="1" s="1"/>
  <c r="AQ7" i="1"/>
  <c r="AR7" i="1" s="1"/>
  <c r="AS7" i="1" s="1"/>
  <c r="AQ14" i="1"/>
  <c r="AR14" i="1" s="1"/>
  <c r="AS14" i="1" s="1"/>
  <c r="AQ10" i="1"/>
  <c r="AR10" i="1" s="1"/>
  <c r="AS10" i="1" s="1"/>
  <c r="F3" i="14"/>
  <c r="F13" i="14"/>
  <c r="F9" i="14"/>
  <c r="F12" i="14"/>
  <c r="F8" i="14"/>
  <c r="E9" i="14"/>
  <c r="F5" i="14"/>
  <c r="F4" i="14"/>
  <c r="AI15" i="1"/>
  <c r="K13" i="1"/>
  <c r="AQ13" i="1" s="1"/>
  <c r="AA15" i="1"/>
  <c r="K6" i="1"/>
  <c r="AQ6" i="1" s="1"/>
  <c r="AR6" i="1" s="1"/>
  <c r="AS6" i="1" s="1"/>
  <c r="O12" i="1"/>
  <c r="E11" i="14" s="1"/>
  <c r="O8" i="1"/>
  <c r="E7" i="14" s="1"/>
  <c r="F11" i="14"/>
  <c r="F7" i="14"/>
  <c r="AL15" i="1"/>
  <c r="O11" i="1"/>
  <c r="AQ11" i="1" s="1"/>
  <c r="AR11" i="1" s="1"/>
  <c r="AS11" i="1" s="1"/>
  <c r="F10" i="14"/>
  <c r="AE15" i="1"/>
  <c r="AS4" i="1" l="1"/>
  <c r="G12" i="14"/>
  <c r="AR13" i="1"/>
  <c r="AS13" i="1" s="1"/>
  <c r="AQ8" i="1"/>
  <c r="AR8" i="1" s="1"/>
  <c r="AS8" i="1" s="1"/>
  <c r="AQ12" i="1"/>
  <c r="AR12" i="1" s="1"/>
  <c r="AS12" i="1" s="1"/>
  <c r="K15" i="1"/>
  <c r="O15" i="1"/>
  <c r="W15" i="1"/>
  <c r="F14" i="14" s="1"/>
  <c r="AR15" i="1" l="1"/>
  <c r="AR17" i="1" s="1"/>
  <c r="AS15" i="1"/>
  <c r="AS17" i="1" s="1"/>
  <c r="B15" i="1"/>
  <c r="D15" i="1" l="1"/>
  <c r="G3" i="14" l="1"/>
  <c r="E12" i="14" l="1"/>
  <c r="E10" i="14"/>
  <c r="E6" i="14"/>
  <c r="E5" i="14"/>
  <c r="S15" i="1" l="1"/>
  <c r="E14" i="14" l="1"/>
  <c r="G4" i="14"/>
  <c r="G7" i="14"/>
  <c r="G11" i="14"/>
  <c r="G5" i="14"/>
  <c r="G9" i="14"/>
  <c r="G13" i="14"/>
  <c r="G8" i="14"/>
  <c r="G6" i="14"/>
  <c r="G10" i="14" l="1"/>
  <c r="C15" i="1"/>
  <c r="D14" i="14" s="1"/>
  <c r="AQ15" i="1" l="1"/>
  <c r="AQ17" i="1" l="1"/>
  <c r="E18" i="14" s="1"/>
  <c r="G14" i="14"/>
  <c r="H12" i="14" l="1"/>
  <c r="E15" i="14"/>
  <c r="F15" i="14"/>
  <c r="H5" i="14"/>
  <c r="H8" i="14"/>
  <c r="H11" i="14"/>
  <c r="H6" i="14"/>
  <c r="H10" i="14"/>
  <c r="H13" i="14"/>
  <c r="H7" i="14"/>
  <c r="H9" i="14"/>
  <c r="H4" i="14"/>
  <c r="D15" i="14"/>
  <c r="H3" i="14"/>
</calcChain>
</file>

<file path=xl/sharedStrings.xml><?xml version="1.0" encoding="utf-8"?>
<sst xmlns="http://schemas.openxmlformats.org/spreadsheetml/2006/main" count="115" uniqueCount="66">
  <si>
    <t>DEPÓSITO 5</t>
  </si>
  <si>
    <t>DEPÓSITO 6</t>
  </si>
  <si>
    <t>DEPÓSITO 8</t>
  </si>
  <si>
    <t>DEPÓSITO 10</t>
  </si>
  <si>
    <t>DEPÓSITO 11</t>
  </si>
  <si>
    <t>DEPÓSITO 12</t>
  </si>
  <si>
    <t>DEPÓSITO 13</t>
  </si>
  <si>
    <t>DEPÓSITO 9.1</t>
  </si>
  <si>
    <t>DEPÓSITO 9.4</t>
  </si>
  <si>
    <t>DEPÓSITO 9.ML1</t>
  </si>
  <si>
    <t>LO</t>
  </si>
  <si>
    <t>LG</t>
  </si>
  <si>
    <t>TOTAL ANUAL</t>
  </si>
  <si>
    <t>precio/act</t>
  </si>
  <si>
    <t>precio/vía</t>
  </si>
  <si>
    <t>nº vías</t>
  </si>
  <si>
    <t>COCHERA PTA ARGANDA</t>
  </si>
  <si>
    <t>LE1. Limpieza de foso de tornos</t>
  </si>
  <si>
    <t>LE2. Desengrasado de vías mantenimiento</t>
  </si>
  <si>
    <t xml:space="preserve">LOp </t>
  </si>
  <si>
    <t>frecuencia anual</t>
  </si>
  <si>
    <t xml:space="preserve">nº </t>
  </si>
  <si>
    <t>precio
/púlp</t>
  </si>
  <si>
    <t>LE4. Desengrasado de vías estacionamiento</t>
  </si>
  <si>
    <t>precio/zona</t>
  </si>
  <si>
    <t>frecuencia
anual</t>
  </si>
  <si>
    <t>nº zonas</t>
  </si>
  <si>
    <t>nº fosos</t>
  </si>
  <si>
    <t>LE3. Desengrasado de vías M4</t>
  </si>
  <si>
    <t>Fijo</t>
  </si>
  <si>
    <t>LE5. Púlpitos y zonas altas</t>
  </si>
  <si>
    <t>LE6. Techos y luminarias oficinas</t>
  </si>
  <si>
    <t>LE7. Abrillantado de suelos</t>
  </si>
  <si>
    <t>LE8. Viales</t>
  </si>
  <si>
    <t>LE9. Desengr. de suelos productivos</t>
  </si>
  <si>
    <t>Otros (dotación, DDD …)</t>
  </si>
  <si>
    <r>
      <t>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</si>
  <si>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r>
      <t>precio/m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</si>
  <si>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t>Condicionantes Oferta</t>
  </si>
  <si>
    <t>Instrucciones para cumplimentar la Tabla Económica</t>
  </si>
  <si>
    <t>Indicar el precio unitario de las Limpiezas Generales y Especiales.</t>
  </si>
  <si>
    <t>Cumplimentar sólo las casillas sombreadas en verde claro con valores mayores de cero.</t>
  </si>
  <si>
    <t>Pestaña "Condicionantes Oferta" resume el cumplimiento de los condicionates citados. El incumplimiento de lo reflejado en este apartado implicará la exclusión de la oferta del procedimiento</t>
  </si>
  <si>
    <t>Coste Fijo (LO +  Lop + Otros)</t>
  </si>
  <si>
    <t>≤ 15%</t>
  </si>
  <si>
    <t xml:space="preserve">Coste por Depósito </t>
  </si>
  <si>
    <t>Coste Variable 1 (LG + LE1 + LE2+ LE3 +LE9)</t>
  </si>
  <si>
    <t>Variable 2</t>
  </si>
  <si>
    <t>Variable 1</t>
  </si>
  <si>
    <t>Coste Variable 2 (LE4 + LE5 + LE6 + LE7 + LE8)</t>
  </si>
  <si>
    <t>IVA</t>
  </si>
  <si>
    <t>TOTAL ANUAL + IVA</t>
  </si>
  <si>
    <t>TOTAL ANUAL (SIN IVA)</t>
  </si>
  <si>
    <t xml:space="preserve">TOTAL ANUAL </t>
  </si>
  <si>
    <t>Reflejar el precio anual sin IVA por cada tipo de operación y depósito.</t>
  </si>
  <si>
    <t>Los condicionantes de la oferta para el LOTE B son:</t>
  </si>
  <si>
    <t>LOTE B</t>
  </si>
  <si>
    <t>TOTAL LOTE B</t>
  </si>
  <si>
    <t>TOTAL 4 AÑOS LOTE B</t>
  </si>
  <si>
    <t>TOTAL  ANUAL LOTE B</t>
  </si>
  <si>
    <t>TOTAL 4 AÑOS LOTE B (SIN IVA)</t>
  </si>
  <si>
    <t>No cumplimentar el fichero Excel de acuerdo con estas instrucciones implicará que la oferta no sea válida y en consecuencia sea excluida del procedimiento</t>
  </si>
  <si>
    <t>Coste Depósito 9.ML1</t>
  </si>
  <si>
    <t>≤ 3,5%</t>
  </si>
  <si>
    <t>≤ 80,49%</t>
  </si>
  <si>
    <t>≤ 10,49%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</si>
</sst>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44" fontId="0" fillId="2" borderId="26" xfId="0" applyNumberFormat="1" applyFill="1" applyBorder="1" applyAlignment="1">
      <alignment horizontal="center" vertical="center"/>
    </xf>
    <xf numFmtId="165" fontId="0" fillId="2" borderId="26" xfId="1" applyNumberFormat="1" applyFont="1" applyFill="1" applyBorder="1" applyAlignment="1">
      <alignment horizontal="center" vertical="center"/>
    </xf>
    <xf numFmtId="44" fontId="0" fillId="2" borderId="6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44" fontId="0" fillId="2" borderId="15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44" fontId="2" fillId="2" borderId="17" xfId="0" applyNumberFormat="1" applyFont="1" applyFill="1" applyBorder="1" applyAlignment="1">
      <alignment horizontal="center" vertical="center"/>
    </xf>
    <xf numFmtId="44" fontId="2" fillId="2" borderId="20" xfId="0" applyNumberFormat="1" applyFont="1" applyFill="1" applyBorder="1" applyAlignment="1">
      <alignment horizontal="center" vertical="center"/>
    </xf>
    <xf numFmtId="44" fontId="2" fillId="2" borderId="25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2" fontId="0" fillId="2" borderId="22" xfId="0" applyNumberForma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 vertical="center"/>
    </xf>
    <xf numFmtId="10" fontId="0" fillId="2" borderId="0" xfId="0" applyNumberForma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NumberFormat="1" applyFill="1" applyBorder="1" applyAlignment="1">
      <alignment horizontal="center" vertical="center" wrapText="1"/>
    </xf>
    <xf numFmtId="44" fontId="0" fillId="2" borderId="0" xfId="0" applyNumberFormat="1" applyFill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164" fontId="0" fillId="2" borderId="0" xfId="0" applyNumberFormat="1" applyFill="1" applyBorder="1" applyAlignment="1">
      <alignment vertical="center"/>
    </xf>
    <xf numFmtId="164" fontId="0" fillId="2" borderId="0" xfId="0" applyNumberFormat="1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4" fontId="0" fillId="2" borderId="15" xfId="2" applyFont="1" applyFill="1" applyBorder="1" applyAlignment="1">
      <alignment horizontal="center" vertical="center"/>
    </xf>
    <xf numFmtId="44" fontId="2" fillId="2" borderId="2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3" borderId="23" xfId="0" applyNumberFormat="1" applyFont="1" applyFill="1" applyBorder="1" applyAlignment="1">
      <alignment horizontal="center" vertical="center" wrapText="1"/>
    </xf>
    <xf numFmtId="0" fontId="5" fillId="3" borderId="16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2" borderId="30" xfId="0" applyFill="1" applyBorder="1" applyAlignment="1">
      <alignment vertical="center"/>
    </xf>
    <xf numFmtId="44" fontId="2" fillId="2" borderId="31" xfId="2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164" fontId="0" fillId="3" borderId="34" xfId="0" applyNumberForma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164" fontId="0" fillId="3" borderId="36" xfId="0" applyNumberFormat="1" applyFill="1" applyBorder="1" applyAlignment="1">
      <alignment horizontal="center" vertical="center"/>
    </xf>
    <xf numFmtId="44" fontId="0" fillId="2" borderId="27" xfId="2" applyFont="1" applyFill="1" applyBorder="1" applyAlignment="1">
      <alignment horizontal="center" vertical="center"/>
    </xf>
    <xf numFmtId="44" fontId="0" fillId="2" borderId="28" xfId="2" applyFont="1" applyFill="1" applyBorder="1" applyAlignment="1">
      <alignment horizontal="center" vertical="center"/>
    </xf>
    <xf numFmtId="44" fontId="0" fillId="3" borderId="15" xfId="2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4" fontId="0" fillId="3" borderId="15" xfId="0" applyNumberForma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0" fillId="2" borderId="1" xfId="0" applyFont="1" applyFill="1" applyBorder="1" applyAlignment="1">
      <alignment vertical="center"/>
    </xf>
    <xf numFmtId="44" fontId="0" fillId="2" borderId="1" xfId="0" applyNumberFormat="1" applyFont="1" applyFill="1" applyBorder="1" applyAlignment="1">
      <alignment horizontal="center" vertical="center"/>
    </xf>
    <xf numFmtId="44" fontId="0" fillId="2" borderId="1" xfId="0" applyNumberFormat="1" applyFont="1" applyFill="1" applyBorder="1"/>
    <xf numFmtId="0" fontId="0" fillId="2" borderId="1" xfId="0" applyFont="1" applyFill="1" applyBorder="1"/>
    <xf numFmtId="0" fontId="0" fillId="2" borderId="16" xfId="0" applyFont="1" applyFill="1" applyBorder="1"/>
    <xf numFmtId="44" fontId="0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8" fillId="2" borderId="0" xfId="0" applyFont="1" applyFill="1"/>
    <xf numFmtId="44" fontId="0" fillId="4" borderId="3" xfId="0" applyNumberFormat="1" applyFill="1" applyBorder="1" applyAlignment="1" applyProtection="1">
      <alignment horizontal="center" vertical="center"/>
      <protection locked="0"/>
    </xf>
    <xf numFmtId="44" fontId="0" fillId="4" borderId="26" xfId="2" applyFont="1" applyFill="1" applyBorder="1" applyAlignment="1" applyProtection="1">
      <alignment horizontal="center" vertical="center"/>
      <protection locked="0"/>
    </xf>
    <xf numFmtId="10" fontId="0" fillId="2" borderId="1" xfId="3" applyNumberFormat="1" applyFont="1" applyFill="1" applyBorder="1"/>
    <xf numFmtId="44" fontId="2" fillId="5" borderId="17" xfId="2" applyFont="1" applyFill="1" applyBorder="1" applyAlignment="1">
      <alignment horizontal="center" vertical="center"/>
    </xf>
    <xf numFmtId="164" fontId="2" fillId="5" borderId="17" xfId="0" applyNumberFormat="1" applyFont="1" applyFill="1" applyBorder="1" applyAlignment="1">
      <alignment horizontal="center" vertical="center"/>
    </xf>
    <xf numFmtId="44" fontId="0" fillId="2" borderId="3" xfId="2" applyFont="1" applyFill="1" applyBorder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164" fontId="2" fillId="5" borderId="19" xfId="0" applyNumberFormat="1" applyFont="1" applyFill="1" applyBorder="1" applyAlignment="1">
      <alignment horizontal="center" vertical="center"/>
    </xf>
    <xf numFmtId="164" fontId="2" fillId="5" borderId="20" xfId="0" applyNumberFormat="1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44" fontId="0" fillId="4" borderId="2" xfId="2" applyFont="1" applyFill="1" applyBorder="1" applyAlignment="1" applyProtection="1">
      <alignment horizontal="center" vertical="center"/>
      <protection locked="0"/>
    </xf>
    <xf numFmtId="44" fontId="0" fillId="4" borderId="1" xfId="2" applyFont="1" applyFill="1" applyBorder="1" applyAlignment="1" applyProtection="1">
      <alignment horizontal="center" vertical="center"/>
      <protection locked="0"/>
    </xf>
    <xf numFmtId="0" fontId="5" fillId="3" borderId="37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20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3"/>
  <sheetViews>
    <sheetView zoomScaleNormal="100" workbookViewId="0">
      <selection activeCell="C7" sqref="C7:G11"/>
    </sheetView>
  </sheetViews>
  <sheetFormatPr baseColWidth="10" defaultColWidth="11.5703125" defaultRowHeight="15" x14ac:dyDescent="0.25"/>
  <cols>
    <col min="1" max="16384" width="11.5703125" style="73"/>
  </cols>
  <sheetData>
    <row r="2" spans="2:10" x14ac:dyDescent="0.25">
      <c r="B2" s="84" t="s">
        <v>39</v>
      </c>
    </row>
    <row r="3" spans="2:10" x14ac:dyDescent="0.25">
      <c r="B3" s="73" t="s">
        <v>54</v>
      </c>
    </row>
    <row r="4" spans="2:10" x14ac:dyDescent="0.25">
      <c r="B4" s="73" t="s">
        <v>40</v>
      </c>
    </row>
    <row r="5" spans="2:10" x14ac:dyDescent="0.25">
      <c r="B5" s="73" t="s">
        <v>41</v>
      </c>
    </row>
    <row r="6" spans="2:10" x14ac:dyDescent="0.25">
      <c r="B6" s="73" t="s">
        <v>55</v>
      </c>
    </row>
    <row r="7" spans="2:10" x14ac:dyDescent="0.25">
      <c r="C7" s="73" t="s">
        <v>43</v>
      </c>
      <c r="G7" s="85" t="s">
        <v>64</v>
      </c>
    </row>
    <row r="8" spans="2:10" x14ac:dyDescent="0.25">
      <c r="C8" s="73" t="s">
        <v>46</v>
      </c>
      <c r="G8" s="85" t="s">
        <v>65</v>
      </c>
    </row>
    <row r="9" spans="2:10" x14ac:dyDescent="0.25">
      <c r="C9" s="73" t="s">
        <v>49</v>
      </c>
      <c r="G9" s="85" t="s">
        <v>65</v>
      </c>
    </row>
    <row r="10" spans="2:10" x14ac:dyDescent="0.25">
      <c r="C10" s="73" t="s">
        <v>45</v>
      </c>
      <c r="G10" s="85" t="s">
        <v>44</v>
      </c>
    </row>
    <row r="11" spans="2:10" x14ac:dyDescent="0.25">
      <c r="C11" s="73" t="s">
        <v>62</v>
      </c>
      <c r="G11" s="85" t="s">
        <v>63</v>
      </c>
    </row>
    <row r="12" spans="2:10" ht="30" customHeight="1" x14ac:dyDescent="0.25">
      <c r="B12" s="92" t="s">
        <v>42</v>
      </c>
      <c r="C12" s="92"/>
      <c r="D12" s="92"/>
      <c r="E12" s="92"/>
      <c r="F12" s="92"/>
      <c r="G12" s="92"/>
      <c r="H12" s="92"/>
      <c r="I12" s="92"/>
      <c r="J12" s="92"/>
    </row>
    <row r="13" spans="2:10" ht="31.5" customHeight="1" x14ac:dyDescent="0.25">
      <c r="B13" s="92" t="s">
        <v>61</v>
      </c>
      <c r="C13" s="92"/>
      <c r="D13" s="92"/>
      <c r="E13" s="92"/>
      <c r="F13" s="92"/>
      <c r="G13" s="92"/>
      <c r="H13" s="92"/>
      <c r="I13" s="92"/>
      <c r="J13" s="92"/>
    </row>
  </sheetData>
  <sheetProtection algorithmName="SHA-512" hashValue="OjC/2ahxQVhc9tZco5T1GFWUn+1U9Kx7gMZQQRmUbpz5qdK3MMl83eg5VCGc+p8ddaQSEVjbuUjez43lSbfofQ==" saltValue="7kzFAnFubJSs38mA1Ui0Ww==" spinCount="100000" sheet="1" objects="1" scenarios="1"/>
  <mergeCells count="2">
    <mergeCell ref="B12:J12"/>
    <mergeCell ref="B13:J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AS2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9" sqref="D9"/>
    </sheetView>
  </sheetViews>
  <sheetFormatPr baseColWidth="10" defaultColWidth="9.140625" defaultRowHeight="15" x14ac:dyDescent="0.25"/>
  <cols>
    <col min="1" max="1" width="23" style="4" bestFit="1" customWidth="1"/>
    <col min="2" max="4" width="14.5703125" style="3" customWidth="1"/>
    <col min="5" max="6" width="13" style="3" customWidth="1"/>
    <col min="7" max="7" width="14.5703125" style="3" customWidth="1"/>
    <col min="8" max="8" width="10" style="3" customWidth="1"/>
    <col min="9" max="9" width="10.85546875" style="3" customWidth="1"/>
    <col min="10" max="10" width="10" style="3" customWidth="1"/>
    <col min="11" max="11" width="14.5703125" style="3" customWidth="1"/>
    <col min="12" max="12" width="9.140625" style="3"/>
    <col min="13" max="13" width="12.7109375" style="3" bestFit="1" customWidth="1"/>
    <col min="14" max="14" width="13.140625" style="4" bestFit="1" customWidth="1"/>
    <col min="15" max="15" width="14.5703125" style="4" customWidth="1"/>
    <col min="16" max="16" width="9.140625" style="4"/>
    <col min="17" max="17" width="10.28515625" style="4" customWidth="1"/>
    <col min="18" max="18" width="10.140625" style="4" customWidth="1"/>
    <col min="19" max="19" width="14.5703125" style="4" customWidth="1"/>
    <col min="20" max="20" width="9.140625" style="3"/>
    <col min="21" max="22" width="10.42578125" style="3" customWidth="1"/>
    <col min="23" max="23" width="14.5703125" style="4" customWidth="1"/>
    <col min="24" max="24" width="9.140625" style="4"/>
    <col min="25" max="25" width="10.7109375" style="4" customWidth="1"/>
    <col min="26" max="26" width="11.7109375" style="4" customWidth="1"/>
    <col min="27" max="27" width="14.5703125" style="4" customWidth="1"/>
    <col min="28" max="28" width="9.140625" style="4"/>
    <col min="29" max="30" width="12.42578125" style="4" customWidth="1"/>
    <col min="31" max="31" width="14.5703125" style="4" customWidth="1"/>
    <col min="32" max="32" width="12.42578125" style="3" customWidth="1"/>
    <col min="33" max="33" width="10.42578125" style="3" customWidth="1"/>
    <col min="34" max="34" width="11" style="4" customWidth="1"/>
    <col min="35" max="35" width="14.5703125" style="4" customWidth="1"/>
    <col min="36" max="36" width="10.28515625" style="4" bestFit="1" customWidth="1"/>
    <col min="37" max="37" width="11.7109375" style="4" customWidth="1"/>
    <col min="38" max="38" width="14.5703125" style="4" customWidth="1"/>
    <col min="39" max="39" width="8.5703125" style="4" customWidth="1"/>
    <col min="40" max="41" width="9.140625" style="4"/>
    <col min="42" max="42" width="14.5703125" style="4" bestFit="1" customWidth="1"/>
    <col min="43" max="45" width="23" style="4" customWidth="1"/>
    <col min="46" max="16384" width="9.140625" style="4"/>
  </cols>
  <sheetData>
    <row r="1" spans="1:45" ht="15.75" thickBot="1" x14ac:dyDescent="0.25">
      <c r="A1" s="1"/>
      <c r="B1" s="2"/>
      <c r="C1" s="2"/>
      <c r="D1" s="2"/>
      <c r="E1" s="2"/>
      <c r="F1" s="2"/>
    </row>
    <row r="2" spans="1:45" s="37" customFormat="1" x14ac:dyDescent="0.25">
      <c r="A2" s="107" t="s">
        <v>56</v>
      </c>
      <c r="B2" s="107" t="s">
        <v>10</v>
      </c>
      <c r="C2" s="107" t="s">
        <v>19</v>
      </c>
      <c r="D2" s="109" t="s">
        <v>35</v>
      </c>
      <c r="E2" s="100" t="s">
        <v>11</v>
      </c>
      <c r="F2" s="101"/>
      <c r="G2" s="102"/>
      <c r="H2" s="100" t="s">
        <v>17</v>
      </c>
      <c r="I2" s="101"/>
      <c r="J2" s="101"/>
      <c r="K2" s="102"/>
      <c r="L2" s="100" t="s">
        <v>18</v>
      </c>
      <c r="M2" s="101"/>
      <c r="N2" s="101"/>
      <c r="O2" s="102"/>
      <c r="P2" s="100" t="s">
        <v>28</v>
      </c>
      <c r="Q2" s="101"/>
      <c r="R2" s="101"/>
      <c r="S2" s="102"/>
      <c r="T2" s="100" t="s">
        <v>23</v>
      </c>
      <c r="U2" s="101"/>
      <c r="V2" s="101"/>
      <c r="W2" s="102"/>
      <c r="X2" s="100" t="s">
        <v>30</v>
      </c>
      <c r="Y2" s="101"/>
      <c r="Z2" s="101"/>
      <c r="AA2" s="102"/>
      <c r="AB2" s="100" t="s">
        <v>31</v>
      </c>
      <c r="AC2" s="101"/>
      <c r="AD2" s="101"/>
      <c r="AE2" s="102"/>
      <c r="AF2" s="100" t="s">
        <v>32</v>
      </c>
      <c r="AG2" s="101"/>
      <c r="AH2" s="101"/>
      <c r="AI2" s="102"/>
      <c r="AJ2" s="100" t="s">
        <v>33</v>
      </c>
      <c r="AK2" s="101"/>
      <c r="AL2" s="102"/>
      <c r="AM2" s="100" t="s">
        <v>34</v>
      </c>
      <c r="AN2" s="101"/>
      <c r="AO2" s="101"/>
      <c r="AP2" s="102"/>
      <c r="AQ2" s="105" t="s">
        <v>12</v>
      </c>
      <c r="AR2" s="105" t="s">
        <v>50</v>
      </c>
      <c r="AS2" s="95" t="s">
        <v>51</v>
      </c>
    </row>
    <row r="3" spans="1:45" s="37" customFormat="1" ht="45.75" thickBot="1" x14ac:dyDescent="0.3">
      <c r="A3" s="108"/>
      <c r="B3" s="108"/>
      <c r="C3" s="108"/>
      <c r="D3" s="110"/>
      <c r="E3" s="38" t="s">
        <v>13</v>
      </c>
      <c r="F3" s="39" t="s">
        <v>20</v>
      </c>
      <c r="G3" s="40" t="s">
        <v>53</v>
      </c>
      <c r="H3" s="38" t="s">
        <v>27</v>
      </c>
      <c r="I3" s="39" t="s">
        <v>20</v>
      </c>
      <c r="J3" s="41" t="s">
        <v>13</v>
      </c>
      <c r="K3" s="40" t="s">
        <v>53</v>
      </c>
      <c r="L3" s="38" t="s">
        <v>15</v>
      </c>
      <c r="M3" s="39" t="s">
        <v>20</v>
      </c>
      <c r="N3" s="39" t="s">
        <v>14</v>
      </c>
      <c r="O3" s="40" t="s">
        <v>12</v>
      </c>
      <c r="P3" s="38" t="s">
        <v>15</v>
      </c>
      <c r="Q3" s="39" t="s">
        <v>20</v>
      </c>
      <c r="R3" s="39" t="s">
        <v>14</v>
      </c>
      <c r="S3" s="40" t="s">
        <v>12</v>
      </c>
      <c r="T3" s="38" t="s">
        <v>15</v>
      </c>
      <c r="U3" s="39" t="s">
        <v>20</v>
      </c>
      <c r="V3" s="39" t="s">
        <v>14</v>
      </c>
      <c r="W3" s="40" t="s">
        <v>12</v>
      </c>
      <c r="X3" s="42" t="s">
        <v>21</v>
      </c>
      <c r="Y3" s="39" t="s">
        <v>20</v>
      </c>
      <c r="Z3" s="39" t="s">
        <v>22</v>
      </c>
      <c r="AA3" s="40" t="s">
        <v>12</v>
      </c>
      <c r="AB3" s="42" t="s">
        <v>36</v>
      </c>
      <c r="AC3" s="39" t="s">
        <v>20</v>
      </c>
      <c r="AD3" s="39" t="s">
        <v>37</v>
      </c>
      <c r="AE3" s="40" t="s">
        <v>12</v>
      </c>
      <c r="AF3" s="42" t="s">
        <v>36</v>
      </c>
      <c r="AG3" s="39" t="s">
        <v>20</v>
      </c>
      <c r="AH3" s="39" t="s">
        <v>37</v>
      </c>
      <c r="AI3" s="40" t="s">
        <v>12</v>
      </c>
      <c r="AJ3" s="38" t="s">
        <v>20</v>
      </c>
      <c r="AK3" s="39" t="s">
        <v>13</v>
      </c>
      <c r="AL3" s="40" t="s">
        <v>12</v>
      </c>
      <c r="AM3" s="50" t="s">
        <v>26</v>
      </c>
      <c r="AN3" s="51" t="s">
        <v>24</v>
      </c>
      <c r="AO3" s="52" t="s">
        <v>25</v>
      </c>
      <c r="AP3" s="53" t="s">
        <v>12</v>
      </c>
      <c r="AQ3" s="106"/>
      <c r="AR3" s="106"/>
      <c r="AS3" s="96"/>
    </row>
    <row r="4" spans="1:45" x14ac:dyDescent="0.25">
      <c r="A4" s="5" t="s">
        <v>0</v>
      </c>
      <c r="B4" s="86"/>
      <c r="C4" s="86"/>
      <c r="D4" s="86"/>
      <c r="E4" s="87"/>
      <c r="F4" s="7">
        <v>12</v>
      </c>
      <c r="G4" s="8">
        <f t="shared" ref="G4:G14" si="0">+F4*E4</f>
        <v>0</v>
      </c>
      <c r="H4" s="46"/>
      <c r="I4" s="47"/>
      <c r="J4" s="103"/>
      <c r="K4" s="70"/>
      <c r="L4" s="9">
        <v>7</v>
      </c>
      <c r="M4" s="10">
        <v>4</v>
      </c>
      <c r="N4" s="103"/>
      <c r="O4" s="8">
        <f>L4*M4*$N$4</f>
        <v>0</v>
      </c>
      <c r="P4" s="46"/>
      <c r="Q4" s="47"/>
      <c r="R4" s="103"/>
      <c r="S4" s="70"/>
      <c r="T4" s="46"/>
      <c r="U4" s="47"/>
      <c r="V4" s="103"/>
      <c r="W4" s="70"/>
      <c r="X4" s="9">
        <v>1</v>
      </c>
      <c r="Y4" s="10">
        <v>0.5</v>
      </c>
      <c r="Z4" s="103"/>
      <c r="AA4" s="45">
        <f>X4*Y4*$Z$4</f>
        <v>0</v>
      </c>
      <c r="AB4" s="11">
        <v>800</v>
      </c>
      <c r="AC4" s="10">
        <v>0.5</v>
      </c>
      <c r="AD4" s="103"/>
      <c r="AE4" s="45">
        <f>AB4*AC4*$AD$4</f>
        <v>0</v>
      </c>
      <c r="AF4" s="11">
        <v>800</v>
      </c>
      <c r="AG4" s="10">
        <v>0.5</v>
      </c>
      <c r="AH4" s="103"/>
      <c r="AI4" s="45">
        <f t="shared" ref="AI4:AI14" si="1">AF4*AG4*$AH$4</f>
        <v>0</v>
      </c>
      <c r="AJ4" s="9">
        <v>12</v>
      </c>
      <c r="AK4" s="103"/>
      <c r="AL4" s="67">
        <f>AJ4*$AK$4</f>
        <v>0</v>
      </c>
      <c r="AM4" s="59"/>
      <c r="AN4" s="60"/>
      <c r="AO4" s="97"/>
      <c r="AP4" s="61"/>
      <c r="AQ4" s="6">
        <f>B4+C4+G4+K4+O4+S4+W4+AE4+AA4+AL4+AP4+AI4+D4</f>
        <v>0</v>
      </c>
      <c r="AR4" s="91">
        <f>+AQ4*0.21</f>
        <v>0</v>
      </c>
      <c r="AS4" s="91">
        <f>+AR4+AQ4</f>
        <v>0</v>
      </c>
    </row>
    <row r="5" spans="1:45" x14ac:dyDescent="0.25">
      <c r="A5" s="12" t="s">
        <v>1</v>
      </c>
      <c r="B5" s="86"/>
      <c r="C5" s="86"/>
      <c r="D5" s="86"/>
      <c r="E5" s="87"/>
      <c r="F5" s="7">
        <v>12</v>
      </c>
      <c r="G5" s="13">
        <f t="shared" si="0"/>
        <v>0</v>
      </c>
      <c r="H5" s="48"/>
      <c r="I5" s="49"/>
      <c r="J5" s="104"/>
      <c r="K5" s="71"/>
      <c r="L5" s="14">
        <v>8</v>
      </c>
      <c r="M5" s="15">
        <v>12</v>
      </c>
      <c r="N5" s="104"/>
      <c r="O5" s="13">
        <f t="shared" ref="O5:O14" si="2">L5*M5*$N$4</f>
        <v>0</v>
      </c>
      <c r="P5" s="14">
        <v>1</v>
      </c>
      <c r="Q5" s="15">
        <v>12</v>
      </c>
      <c r="R5" s="104"/>
      <c r="S5" s="13">
        <f>+$R$4*Q5*P5</f>
        <v>0</v>
      </c>
      <c r="T5" s="14">
        <v>8</v>
      </c>
      <c r="U5" s="15">
        <v>0.5</v>
      </c>
      <c r="V5" s="104"/>
      <c r="W5" s="13">
        <f>+$V$4*U5*T5</f>
        <v>0</v>
      </c>
      <c r="X5" s="14">
        <v>3</v>
      </c>
      <c r="Y5" s="15">
        <v>0.5</v>
      </c>
      <c r="Z5" s="104"/>
      <c r="AA5" s="43">
        <f>X5*Y5*$Z$4</f>
        <v>0</v>
      </c>
      <c r="AB5" s="16">
        <v>750</v>
      </c>
      <c r="AC5" s="15">
        <v>0.5</v>
      </c>
      <c r="AD5" s="104"/>
      <c r="AE5" s="43">
        <f t="shared" ref="AE5:AE14" si="3">AB5*AC5*$AD$4</f>
        <v>0</v>
      </c>
      <c r="AF5" s="16">
        <v>750</v>
      </c>
      <c r="AG5" s="15">
        <v>0.5</v>
      </c>
      <c r="AH5" s="104"/>
      <c r="AI5" s="43">
        <f t="shared" si="1"/>
        <v>0</v>
      </c>
      <c r="AJ5" s="14">
        <v>12</v>
      </c>
      <c r="AK5" s="104"/>
      <c r="AL5" s="68">
        <f t="shared" ref="AL5:AL14" si="4">AJ5*$AK$4</f>
        <v>0</v>
      </c>
      <c r="AM5" s="62"/>
      <c r="AN5" s="58"/>
      <c r="AO5" s="98"/>
      <c r="AP5" s="63"/>
      <c r="AQ5" s="6">
        <f t="shared" ref="AQ5:AQ14" si="5">B5+C5+G5+K5+O5+S5+W5+AE5+AA5+AL5+AP5+AI5+D5</f>
        <v>0</v>
      </c>
      <c r="AR5" s="91">
        <f t="shared" ref="AR5:AR7" si="6">+AQ5*0.21</f>
        <v>0</v>
      </c>
      <c r="AS5" s="91">
        <f t="shared" ref="AS5:AS7" si="7">+AR5+AQ5</f>
        <v>0</v>
      </c>
    </row>
    <row r="6" spans="1:45" x14ac:dyDescent="0.25">
      <c r="A6" s="12" t="s">
        <v>2</v>
      </c>
      <c r="B6" s="86"/>
      <c r="C6" s="86"/>
      <c r="D6" s="86"/>
      <c r="E6" s="87"/>
      <c r="F6" s="7">
        <v>12</v>
      </c>
      <c r="G6" s="13">
        <f t="shared" si="0"/>
        <v>0</v>
      </c>
      <c r="H6" s="14">
        <v>1</v>
      </c>
      <c r="I6" s="15">
        <v>4</v>
      </c>
      <c r="J6" s="104"/>
      <c r="K6" s="13">
        <f>$J$4*I6*H6</f>
        <v>0</v>
      </c>
      <c r="L6" s="14">
        <v>8</v>
      </c>
      <c r="M6" s="15">
        <v>12</v>
      </c>
      <c r="N6" s="104"/>
      <c r="O6" s="13">
        <f t="shared" si="2"/>
        <v>0</v>
      </c>
      <c r="P6" s="14">
        <v>1</v>
      </c>
      <c r="Q6" s="15">
        <v>12</v>
      </c>
      <c r="R6" s="104"/>
      <c r="S6" s="13">
        <f t="shared" ref="S6:S7" si="8">+$R$4*Q6*P6</f>
        <v>0</v>
      </c>
      <c r="T6" s="14">
        <v>23</v>
      </c>
      <c r="U6" s="15">
        <v>0.5</v>
      </c>
      <c r="V6" s="104"/>
      <c r="W6" s="13">
        <f t="shared" ref="W6:W14" si="9">+$V$4*U6*T6</f>
        <v>0</v>
      </c>
      <c r="X6" s="14">
        <v>3</v>
      </c>
      <c r="Y6" s="15">
        <v>0.5</v>
      </c>
      <c r="Z6" s="104"/>
      <c r="AA6" s="43">
        <f>X6*Y6*$Z$4</f>
        <v>0</v>
      </c>
      <c r="AB6" s="16">
        <v>1750</v>
      </c>
      <c r="AC6" s="15">
        <v>0.5</v>
      </c>
      <c r="AD6" s="104"/>
      <c r="AE6" s="43">
        <f t="shared" si="3"/>
        <v>0</v>
      </c>
      <c r="AF6" s="16">
        <v>1750</v>
      </c>
      <c r="AG6" s="15">
        <v>0.5</v>
      </c>
      <c r="AH6" s="104"/>
      <c r="AI6" s="43">
        <f t="shared" si="1"/>
        <v>0</v>
      </c>
      <c r="AJ6" s="14">
        <v>12</v>
      </c>
      <c r="AK6" s="104"/>
      <c r="AL6" s="68">
        <f t="shared" si="4"/>
        <v>0</v>
      </c>
      <c r="AM6" s="62"/>
      <c r="AN6" s="58"/>
      <c r="AO6" s="98"/>
      <c r="AP6" s="63"/>
      <c r="AQ6" s="6">
        <f t="shared" si="5"/>
        <v>0</v>
      </c>
      <c r="AR6" s="91">
        <f t="shared" si="6"/>
        <v>0</v>
      </c>
      <c r="AS6" s="91">
        <f t="shared" si="7"/>
        <v>0</v>
      </c>
    </row>
    <row r="7" spans="1:45" x14ac:dyDescent="0.25">
      <c r="A7" s="12" t="s">
        <v>7</v>
      </c>
      <c r="B7" s="86"/>
      <c r="C7" s="86"/>
      <c r="D7" s="86"/>
      <c r="E7" s="87"/>
      <c r="F7" s="7">
        <v>12</v>
      </c>
      <c r="G7" s="13">
        <f t="shared" si="0"/>
        <v>0</v>
      </c>
      <c r="H7" s="14">
        <v>1</v>
      </c>
      <c r="I7" s="15">
        <v>4</v>
      </c>
      <c r="J7" s="104"/>
      <c r="K7" s="13">
        <f>$J$4*I7*H7</f>
        <v>0</v>
      </c>
      <c r="L7" s="14">
        <v>4</v>
      </c>
      <c r="M7" s="15">
        <v>12</v>
      </c>
      <c r="N7" s="104"/>
      <c r="O7" s="13">
        <f t="shared" si="2"/>
        <v>0</v>
      </c>
      <c r="P7" s="14">
        <v>1</v>
      </c>
      <c r="Q7" s="15">
        <v>12</v>
      </c>
      <c r="R7" s="104"/>
      <c r="S7" s="13">
        <f t="shared" si="8"/>
        <v>0</v>
      </c>
      <c r="T7" s="14">
        <v>12</v>
      </c>
      <c r="U7" s="15">
        <v>0.5</v>
      </c>
      <c r="V7" s="104"/>
      <c r="W7" s="13">
        <f t="shared" si="9"/>
        <v>0</v>
      </c>
      <c r="X7" s="14">
        <v>2</v>
      </c>
      <c r="Y7" s="15">
        <v>0.5</v>
      </c>
      <c r="Z7" s="104"/>
      <c r="AA7" s="43">
        <f>X7*Y7*$Z$4</f>
        <v>0</v>
      </c>
      <c r="AB7" s="16">
        <v>1370</v>
      </c>
      <c r="AC7" s="15">
        <v>0.5</v>
      </c>
      <c r="AD7" s="104"/>
      <c r="AE7" s="43">
        <f t="shared" si="3"/>
        <v>0</v>
      </c>
      <c r="AF7" s="16">
        <v>1367</v>
      </c>
      <c r="AG7" s="15">
        <v>0.5</v>
      </c>
      <c r="AH7" s="104"/>
      <c r="AI7" s="43">
        <f t="shared" si="1"/>
        <v>0</v>
      </c>
      <c r="AJ7" s="14">
        <v>12</v>
      </c>
      <c r="AK7" s="104"/>
      <c r="AL7" s="68">
        <f t="shared" si="4"/>
        <v>0</v>
      </c>
      <c r="AM7" s="62"/>
      <c r="AN7" s="58"/>
      <c r="AO7" s="98"/>
      <c r="AP7" s="63"/>
      <c r="AQ7" s="6">
        <f t="shared" si="5"/>
        <v>0</v>
      </c>
      <c r="AR7" s="91">
        <f t="shared" si="6"/>
        <v>0</v>
      </c>
      <c r="AS7" s="91">
        <f t="shared" si="7"/>
        <v>0</v>
      </c>
    </row>
    <row r="8" spans="1:45" x14ac:dyDescent="0.25">
      <c r="A8" s="12" t="s">
        <v>8</v>
      </c>
      <c r="B8" s="86"/>
      <c r="C8" s="86"/>
      <c r="D8" s="86"/>
      <c r="E8" s="87"/>
      <c r="F8" s="7">
        <v>12</v>
      </c>
      <c r="G8" s="13">
        <f t="shared" si="0"/>
        <v>0</v>
      </c>
      <c r="H8" s="48"/>
      <c r="I8" s="49"/>
      <c r="J8" s="104"/>
      <c r="K8" s="71"/>
      <c r="L8" s="14">
        <v>4</v>
      </c>
      <c r="M8" s="15">
        <v>12</v>
      </c>
      <c r="N8" s="104"/>
      <c r="O8" s="13">
        <f t="shared" si="2"/>
        <v>0</v>
      </c>
      <c r="P8" s="48"/>
      <c r="Q8" s="49"/>
      <c r="R8" s="104"/>
      <c r="S8" s="71"/>
      <c r="T8" s="14">
        <v>8</v>
      </c>
      <c r="U8" s="15">
        <v>0.5</v>
      </c>
      <c r="V8" s="104"/>
      <c r="W8" s="13">
        <f t="shared" si="9"/>
        <v>0</v>
      </c>
      <c r="X8" s="14">
        <v>2</v>
      </c>
      <c r="Y8" s="15">
        <v>0.5</v>
      </c>
      <c r="Z8" s="104"/>
      <c r="AA8" s="43">
        <f>X8*Y8*$Z$4</f>
        <v>0</v>
      </c>
      <c r="AB8" s="16">
        <v>700</v>
      </c>
      <c r="AC8" s="15">
        <v>0.5</v>
      </c>
      <c r="AD8" s="104"/>
      <c r="AE8" s="43">
        <f t="shared" si="3"/>
        <v>0</v>
      </c>
      <c r="AF8" s="16">
        <v>700</v>
      </c>
      <c r="AG8" s="15">
        <v>0.5</v>
      </c>
      <c r="AH8" s="104"/>
      <c r="AI8" s="43">
        <f t="shared" si="1"/>
        <v>0</v>
      </c>
      <c r="AJ8" s="14">
        <v>12</v>
      </c>
      <c r="AK8" s="104"/>
      <c r="AL8" s="68">
        <f t="shared" si="4"/>
        <v>0</v>
      </c>
      <c r="AM8" s="62"/>
      <c r="AN8" s="58"/>
      <c r="AO8" s="98"/>
      <c r="AP8" s="63"/>
      <c r="AQ8" s="6">
        <f t="shared" si="5"/>
        <v>0</v>
      </c>
      <c r="AR8" s="91">
        <f t="shared" ref="AR8:AR14" si="10">+AQ8*0.21</f>
        <v>0</v>
      </c>
      <c r="AS8" s="91">
        <f t="shared" ref="AS8:AS14" si="11">+AR8+AQ8</f>
        <v>0</v>
      </c>
    </row>
    <row r="9" spans="1:45" x14ac:dyDescent="0.25">
      <c r="A9" s="12" t="s">
        <v>9</v>
      </c>
      <c r="B9" s="86"/>
      <c r="C9" s="86"/>
      <c r="D9" s="86"/>
      <c r="E9" s="87"/>
      <c r="F9" s="7">
        <v>12</v>
      </c>
      <c r="G9" s="13">
        <f t="shared" si="0"/>
        <v>0</v>
      </c>
      <c r="H9" s="48"/>
      <c r="I9" s="49"/>
      <c r="J9" s="104"/>
      <c r="K9" s="71"/>
      <c r="L9" s="14">
        <v>3</v>
      </c>
      <c r="M9" s="15">
        <v>12</v>
      </c>
      <c r="N9" s="104"/>
      <c r="O9" s="13">
        <f t="shared" si="2"/>
        <v>0</v>
      </c>
      <c r="P9" s="48"/>
      <c r="Q9" s="49"/>
      <c r="R9" s="104"/>
      <c r="S9" s="71"/>
      <c r="T9" s="14">
        <v>6</v>
      </c>
      <c r="U9" s="15">
        <v>0.5</v>
      </c>
      <c r="V9" s="104"/>
      <c r="W9" s="13">
        <f t="shared" si="9"/>
        <v>0</v>
      </c>
      <c r="X9" s="48"/>
      <c r="Y9" s="49"/>
      <c r="Z9" s="104"/>
      <c r="AA9" s="69"/>
      <c r="AB9" s="16">
        <v>250</v>
      </c>
      <c r="AC9" s="15">
        <v>0.5</v>
      </c>
      <c r="AD9" s="104"/>
      <c r="AE9" s="43">
        <f t="shared" si="3"/>
        <v>0</v>
      </c>
      <c r="AF9" s="16">
        <v>250</v>
      </c>
      <c r="AG9" s="15">
        <v>0.5</v>
      </c>
      <c r="AH9" s="104"/>
      <c r="AI9" s="43">
        <f t="shared" si="1"/>
        <v>0</v>
      </c>
      <c r="AJ9" s="14">
        <v>12</v>
      </c>
      <c r="AK9" s="104"/>
      <c r="AL9" s="68">
        <f t="shared" si="4"/>
        <v>0</v>
      </c>
      <c r="AM9" s="62"/>
      <c r="AN9" s="58"/>
      <c r="AO9" s="98"/>
      <c r="AP9" s="63"/>
      <c r="AQ9" s="6">
        <f t="shared" si="5"/>
        <v>0</v>
      </c>
      <c r="AR9" s="91">
        <f t="shared" si="10"/>
        <v>0</v>
      </c>
      <c r="AS9" s="91">
        <f t="shared" si="11"/>
        <v>0</v>
      </c>
    </row>
    <row r="10" spans="1:45" x14ac:dyDescent="0.25">
      <c r="A10" s="12" t="s">
        <v>3</v>
      </c>
      <c r="B10" s="86"/>
      <c r="C10" s="86"/>
      <c r="D10" s="86"/>
      <c r="E10" s="87"/>
      <c r="F10" s="7">
        <v>12</v>
      </c>
      <c r="G10" s="13">
        <f t="shared" si="0"/>
        <v>0</v>
      </c>
      <c r="H10" s="14">
        <v>1</v>
      </c>
      <c r="I10" s="15">
        <v>4</v>
      </c>
      <c r="J10" s="104"/>
      <c r="K10" s="13">
        <f>$J$4*I10*H10</f>
        <v>0</v>
      </c>
      <c r="L10" s="14">
        <v>10</v>
      </c>
      <c r="M10" s="15">
        <v>8</v>
      </c>
      <c r="N10" s="104"/>
      <c r="O10" s="13">
        <f t="shared" si="2"/>
        <v>0</v>
      </c>
      <c r="P10" s="48"/>
      <c r="Q10" s="49"/>
      <c r="R10" s="104"/>
      <c r="S10" s="71"/>
      <c r="T10" s="14">
        <v>16</v>
      </c>
      <c r="U10" s="15">
        <v>0.5</v>
      </c>
      <c r="V10" s="104"/>
      <c r="W10" s="13">
        <f t="shared" si="9"/>
        <v>0</v>
      </c>
      <c r="X10" s="14">
        <v>3</v>
      </c>
      <c r="Y10" s="15">
        <v>0.5</v>
      </c>
      <c r="Z10" s="104"/>
      <c r="AA10" s="43">
        <f>X10*Y10*$Z$4</f>
        <v>0</v>
      </c>
      <c r="AB10" s="16">
        <v>1260</v>
      </c>
      <c r="AC10" s="15">
        <v>0.5</v>
      </c>
      <c r="AD10" s="104"/>
      <c r="AE10" s="43">
        <f t="shared" si="3"/>
        <v>0</v>
      </c>
      <c r="AF10" s="16">
        <v>1260</v>
      </c>
      <c r="AG10" s="15">
        <v>0.5</v>
      </c>
      <c r="AH10" s="104"/>
      <c r="AI10" s="43">
        <f t="shared" si="1"/>
        <v>0</v>
      </c>
      <c r="AJ10" s="14">
        <v>12</v>
      </c>
      <c r="AK10" s="104"/>
      <c r="AL10" s="68">
        <f t="shared" si="4"/>
        <v>0</v>
      </c>
      <c r="AM10" s="62"/>
      <c r="AN10" s="58"/>
      <c r="AO10" s="98"/>
      <c r="AP10" s="63"/>
      <c r="AQ10" s="6">
        <f t="shared" si="5"/>
        <v>0</v>
      </c>
      <c r="AR10" s="91">
        <f t="shared" si="10"/>
        <v>0</v>
      </c>
      <c r="AS10" s="91">
        <f t="shared" si="11"/>
        <v>0</v>
      </c>
    </row>
    <row r="11" spans="1:45" x14ac:dyDescent="0.25">
      <c r="A11" s="12" t="s">
        <v>4</v>
      </c>
      <c r="B11" s="86"/>
      <c r="C11" s="86"/>
      <c r="D11" s="86"/>
      <c r="E11" s="87"/>
      <c r="F11" s="7">
        <v>12</v>
      </c>
      <c r="G11" s="13">
        <f t="shared" si="0"/>
        <v>0</v>
      </c>
      <c r="H11" s="48"/>
      <c r="I11" s="49"/>
      <c r="J11" s="104"/>
      <c r="K11" s="71"/>
      <c r="L11" s="14">
        <v>4</v>
      </c>
      <c r="M11" s="15">
        <v>2</v>
      </c>
      <c r="N11" s="104"/>
      <c r="O11" s="13">
        <f t="shared" si="2"/>
        <v>0</v>
      </c>
      <c r="P11" s="14">
        <v>1</v>
      </c>
      <c r="Q11" s="15">
        <v>12</v>
      </c>
      <c r="R11" s="104"/>
      <c r="S11" s="13">
        <f t="shared" ref="S11" si="12">+$R$4*Q11*P11</f>
        <v>0</v>
      </c>
      <c r="T11" s="14">
        <v>12</v>
      </c>
      <c r="U11" s="15">
        <v>0.5</v>
      </c>
      <c r="V11" s="104"/>
      <c r="W11" s="13">
        <f t="shared" si="9"/>
        <v>0</v>
      </c>
      <c r="X11" s="14">
        <v>2</v>
      </c>
      <c r="Y11" s="15">
        <v>0.5</v>
      </c>
      <c r="Z11" s="104"/>
      <c r="AA11" s="43">
        <f>X11*Y11*$Z$4</f>
        <v>0</v>
      </c>
      <c r="AB11" s="16">
        <v>1000</v>
      </c>
      <c r="AC11" s="15">
        <v>0.5</v>
      </c>
      <c r="AD11" s="104"/>
      <c r="AE11" s="43">
        <f t="shared" si="3"/>
        <v>0</v>
      </c>
      <c r="AF11" s="16">
        <v>1000</v>
      </c>
      <c r="AG11" s="15">
        <v>0.5</v>
      </c>
      <c r="AH11" s="104"/>
      <c r="AI11" s="43">
        <f t="shared" si="1"/>
        <v>0</v>
      </c>
      <c r="AJ11" s="14">
        <v>12</v>
      </c>
      <c r="AK11" s="104"/>
      <c r="AL11" s="68">
        <f t="shared" si="4"/>
        <v>0</v>
      </c>
      <c r="AM11" s="62"/>
      <c r="AN11" s="58"/>
      <c r="AO11" s="98"/>
      <c r="AP11" s="63"/>
      <c r="AQ11" s="6">
        <f t="shared" si="5"/>
        <v>0</v>
      </c>
      <c r="AR11" s="91">
        <f t="shared" si="10"/>
        <v>0</v>
      </c>
      <c r="AS11" s="91">
        <f t="shared" si="11"/>
        <v>0</v>
      </c>
    </row>
    <row r="12" spans="1:45" x14ac:dyDescent="0.25">
      <c r="A12" s="12" t="s">
        <v>5</v>
      </c>
      <c r="B12" s="86"/>
      <c r="C12" s="86"/>
      <c r="D12" s="86"/>
      <c r="E12" s="87"/>
      <c r="F12" s="7">
        <v>12</v>
      </c>
      <c r="G12" s="13">
        <f t="shared" si="0"/>
        <v>0</v>
      </c>
      <c r="H12" s="48"/>
      <c r="I12" s="49"/>
      <c r="J12" s="104"/>
      <c r="K12" s="71"/>
      <c r="L12" s="14">
        <v>6</v>
      </c>
      <c r="M12" s="15">
        <v>12</v>
      </c>
      <c r="N12" s="104"/>
      <c r="O12" s="13">
        <f t="shared" si="2"/>
        <v>0</v>
      </c>
      <c r="P12" s="48"/>
      <c r="Q12" s="49"/>
      <c r="R12" s="104"/>
      <c r="S12" s="72"/>
      <c r="T12" s="14">
        <v>18</v>
      </c>
      <c r="U12" s="15">
        <v>0.5</v>
      </c>
      <c r="V12" s="104"/>
      <c r="W12" s="13">
        <f t="shared" si="9"/>
        <v>0</v>
      </c>
      <c r="X12" s="14">
        <v>3</v>
      </c>
      <c r="Y12" s="15">
        <v>0.5</v>
      </c>
      <c r="Z12" s="104"/>
      <c r="AA12" s="43">
        <f>X12*Y12*$Z$4</f>
        <v>0</v>
      </c>
      <c r="AB12" s="16">
        <v>1070</v>
      </c>
      <c r="AC12" s="15">
        <v>0.5</v>
      </c>
      <c r="AD12" s="104"/>
      <c r="AE12" s="43">
        <f t="shared" si="3"/>
        <v>0</v>
      </c>
      <c r="AF12" s="16">
        <v>1070</v>
      </c>
      <c r="AG12" s="15">
        <v>0.5</v>
      </c>
      <c r="AH12" s="104"/>
      <c r="AI12" s="43">
        <f t="shared" si="1"/>
        <v>0</v>
      </c>
      <c r="AJ12" s="14">
        <v>12</v>
      </c>
      <c r="AK12" s="104"/>
      <c r="AL12" s="68">
        <f t="shared" si="4"/>
        <v>0</v>
      </c>
      <c r="AM12" s="62"/>
      <c r="AN12" s="58"/>
      <c r="AO12" s="98"/>
      <c r="AP12" s="63"/>
      <c r="AQ12" s="6">
        <f t="shared" si="5"/>
        <v>0</v>
      </c>
      <c r="AR12" s="91">
        <f>+AQ12*0.21</f>
        <v>0</v>
      </c>
      <c r="AS12" s="91">
        <f t="shared" si="11"/>
        <v>0</v>
      </c>
    </row>
    <row r="13" spans="1:45" x14ac:dyDescent="0.25">
      <c r="A13" s="12" t="s">
        <v>6</v>
      </c>
      <c r="B13" s="86"/>
      <c r="C13" s="86"/>
      <c r="D13" s="86"/>
      <c r="E13" s="87"/>
      <c r="F13" s="7">
        <v>12</v>
      </c>
      <c r="G13" s="13">
        <f t="shared" si="0"/>
        <v>0</v>
      </c>
      <c r="H13" s="14">
        <v>1</v>
      </c>
      <c r="I13" s="15">
        <v>4</v>
      </c>
      <c r="J13" s="104"/>
      <c r="K13" s="13">
        <f>$J$4*I13*H13</f>
        <v>0</v>
      </c>
      <c r="L13" s="14">
        <v>4</v>
      </c>
      <c r="M13" s="15">
        <v>12</v>
      </c>
      <c r="N13" s="104"/>
      <c r="O13" s="13">
        <f t="shared" si="2"/>
        <v>0</v>
      </c>
      <c r="P13" s="14">
        <v>1</v>
      </c>
      <c r="Q13" s="15">
        <v>12</v>
      </c>
      <c r="R13" s="104"/>
      <c r="S13" s="13">
        <f t="shared" ref="S13" si="13">+$R$4*Q13*P13</f>
        <v>0</v>
      </c>
      <c r="T13" s="14">
        <v>12</v>
      </c>
      <c r="U13" s="15">
        <v>0.5</v>
      </c>
      <c r="V13" s="104"/>
      <c r="W13" s="13">
        <f t="shared" si="9"/>
        <v>0</v>
      </c>
      <c r="X13" s="14">
        <v>2</v>
      </c>
      <c r="Y13" s="15">
        <v>0.5</v>
      </c>
      <c r="Z13" s="104"/>
      <c r="AA13" s="43">
        <f>X13*Y13*$Z$4</f>
        <v>0</v>
      </c>
      <c r="AB13" s="16">
        <v>1860</v>
      </c>
      <c r="AC13" s="15">
        <v>0.5</v>
      </c>
      <c r="AD13" s="104"/>
      <c r="AE13" s="43">
        <f t="shared" si="3"/>
        <v>0</v>
      </c>
      <c r="AF13" s="16">
        <v>1860</v>
      </c>
      <c r="AG13" s="15">
        <v>0.5</v>
      </c>
      <c r="AH13" s="104"/>
      <c r="AI13" s="43">
        <f t="shared" si="1"/>
        <v>0</v>
      </c>
      <c r="AJ13" s="14">
        <v>12</v>
      </c>
      <c r="AK13" s="104"/>
      <c r="AL13" s="68">
        <f t="shared" si="4"/>
        <v>0</v>
      </c>
      <c r="AM13" s="62"/>
      <c r="AN13" s="58"/>
      <c r="AO13" s="98"/>
      <c r="AP13" s="63"/>
      <c r="AQ13" s="6">
        <f t="shared" si="5"/>
        <v>0</v>
      </c>
      <c r="AR13" s="91">
        <f t="shared" si="10"/>
        <v>0</v>
      </c>
      <c r="AS13" s="91">
        <f t="shared" si="11"/>
        <v>0</v>
      </c>
    </row>
    <row r="14" spans="1:45" ht="15.75" thickBot="1" x14ac:dyDescent="0.3">
      <c r="A14" s="12" t="s">
        <v>16</v>
      </c>
      <c r="B14" s="86"/>
      <c r="C14" s="86"/>
      <c r="D14" s="86"/>
      <c r="E14" s="87"/>
      <c r="F14" s="7">
        <v>12</v>
      </c>
      <c r="G14" s="13">
        <f t="shared" si="0"/>
        <v>0</v>
      </c>
      <c r="H14" s="48"/>
      <c r="I14" s="49"/>
      <c r="J14" s="104"/>
      <c r="K14" s="71"/>
      <c r="L14" s="14">
        <v>5</v>
      </c>
      <c r="M14" s="15">
        <v>4</v>
      </c>
      <c r="N14" s="104"/>
      <c r="O14" s="13">
        <f t="shared" si="2"/>
        <v>0</v>
      </c>
      <c r="P14" s="48"/>
      <c r="Q14" s="49"/>
      <c r="R14" s="104"/>
      <c r="S14" s="72"/>
      <c r="T14" s="14">
        <v>4</v>
      </c>
      <c r="U14" s="15">
        <v>0.5</v>
      </c>
      <c r="V14" s="104"/>
      <c r="W14" s="13">
        <f t="shared" si="9"/>
        <v>0</v>
      </c>
      <c r="X14" s="48"/>
      <c r="Y14" s="49"/>
      <c r="Z14" s="104"/>
      <c r="AA14" s="69"/>
      <c r="AB14" s="16">
        <v>250</v>
      </c>
      <c r="AC14" s="15">
        <v>0.5</v>
      </c>
      <c r="AD14" s="104"/>
      <c r="AE14" s="43">
        <f t="shared" si="3"/>
        <v>0</v>
      </c>
      <c r="AF14" s="16">
        <v>250</v>
      </c>
      <c r="AG14" s="15">
        <v>0.5</v>
      </c>
      <c r="AH14" s="104"/>
      <c r="AI14" s="43">
        <f t="shared" si="1"/>
        <v>0</v>
      </c>
      <c r="AJ14" s="14">
        <v>12</v>
      </c>
      <c r="AK14" s="104"/>
      <c r="AL14" s="68">
        <f t="shared" si="4"/>
        <v>0</v>
      </c>
      <c r="AM14" s="64"/>
      <c r="AN14" s="65"/>
      <c r="AO14" s="99"/>
      <c r="AP14" s="66"/>
      <c r="AQ14" s="6">
        <f t="shared" si="5"/>
        <v>0</v>
      </c>
      <c r="AR14" s="91">
        <f t="shared" si="10"/>
        <v>0</v>
      </c>
      <c r="AS14" s="91">
        <f t="shared" si="11"/>
        <v>0</v>
      </c>
    </row>
    <row r="15" spans="1:45" s="27" customFormat="1" ht="15.75" thickBot="1" x14ac:dyDescent="0.3">
      <c r="A15" s="17" t="s">
        <v>57</v>
      </c>
      <c r="B15" s="18">
        <f>SUM(B4:B14)</f>
        <v>0</v>
      </c>
      <c r="C15" s="18">
        <f>SUM(C4:C14)</f>
        <v>0</v>
      </c>
      <c r="D15" s="18">
        <f>SUM(D4:D14)</f>
        <v>0</v>
      </c>
      <c r="E15" s="19"/>
      <c r="F15" s="19"/>
      <c r="G15" s="20">
        <f>SUM(G4:G14)</f>
        <v>0</v>
      </c>
      <c r="H15" s="21"/>
      <c r="I15" s="22"/>
      <c r="J15" s="23"/>
      <c r="K15" s="20">
        <f>SUM(K4:K14)</f>
        <v>0</v>
      </c>
      <c r="L15" s="21"/>
      <c r="M15" s="22"/>
      <c r="N15" s="23"/>
      <c r="O15" s="20">
        <f>SUM(O4:O14)</f>
        <v>0</v>
      </c>
      <c r="P15" s="21"/>
      <c r="Q15" s="22"/>
      <c r="R15" s="22"/>
      <c r="S15" s="20">
        <f>SUM(S4:S14)</f>
        <v>0</v>
      </c>
      <c r="T15" s="21"/>
      <c r="U15" s="22"/>
      <c r="V15" s="24"/>
      <c r="W15" s="20">
        <f>SUM(W4:W14)</f>
        <v>0</v>
      </c>
      <c r="X15" s="21"/>
      <c r="Y15" s="22"/>
      <c r="Z15" s="24"/>
      <c r="AA15" s="44">
        <f>SUM(AA4:AA14)</f>
        <v>0</v>
      </c>
      <c r="AB15" s="25"/>
      <c r="AC15" s="22"/>
      <c r="AD15" s="24"/>
      <c r="AE15" s="44">
        <f>SUM(AE4:AE14)</f>
        <v>0</v>
      </c>
      <c r="AF15" s="25"/>
      <c r="AG15" s="22"/>
      <c r="AH15" s="24"/>
      <c r="AI15" s="44">
        <f>SUM(AI4:AI14)</f>
        <v>0</v>
      </c>
      <c r="AJ15" s="21"/>
      <c r="AK15" s="24"/>
      <c r="AL15" s="44">
        <f>SUM(AL4:AL14)</f>
        <v>0</v>
      </c>
      <c r="AM15" s="54"/>
      <c r="AN15" s="55"/>
      <c r="AO15" s="56"/>
      <c r="AP15" s="57"/>
      <c r="AQ15" s="89">
        <f>B15+C15+G15+K15+O15+S15+W15+AE15+AA15+AL15+AP15+AI15+D15</f>
        <v>0</v>
      </c>
      <c r="AR15" s="89">
        <f>+SUM(AR4:AR14)</f>
        <v>0</v>
      </c>
      <c r="AS15" s="89">
        <f>+SUM(AS4:AS14)</f>
        <v>0</v>
      </c>
    </row>
    <row r="16" spans="1:45" ht="15.75" thickBot="1" x14ac:dyDescent="0.3">
      <c r="T16" s="4"/>
      <c r="U16" s="4"/>
      <c r="V16" s="4"/>
    </row>
    <row r="17" spans="1:45" ht="15.75" thickBot="1" x14ac:dyDescent="0.3">
      <c r="B17" s="4"/>
      <c r="C17" s="4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9"/>
      <c r="AG17" s="29"/>
      <c r="AH17" s="28"/>
      <c r="AI17" s="28"/>
      <c r="AJ17" s="28"/>
      <c r="AK17" s="28"/>
      <c r="AL17" s="28"/>
      <c r="AM17" s="28"/>
      <c r="AN17" s="28"/>
      <c r="AO17" s="93" t="s">
        <v>58</v>
      </c>
      <c r="AP17" s="94"/>
      <c r="AQ17" s="90">
        <f>AQ15*4</f>
        <v>0</v>
      </c>
      <c r="AR17" s="90">
        <f t="shared" ref="AR17:AS17" si="14">AR15*4</f>
        <v>0</v>
      </c>
      <c r="AS17" s="90">
        <f t="shared" si="14"/>
        <v>0</v>
      </c>
    </row>
    <row r="18" spans="1:45" x14ac:dyDescent="0.25">
      <c r="B18" s="4"/>
      <c r="C18" s="4"/>
      <c r="D18" s="4"/>
      <c r="E18" s="4"/>
      <c r="F18" s="4"/>
      <c r="G18" s="4"/>
      <c r="H18" s="4"/>
      <c r="I18" s="30"/>
      <c r="J18" s="29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29"/>
      <c r="Y18" s="30"/>
      <c r="Z18" s="30"/>
      <c r="AA18" s="30"/>
      <c r="AB18" s="29"/>
      <c r="AC18" s="30"/>
      <c r="AD18" s="30"/>
      <c r="AE18" s="30"/>
      <c r="AF18" s="31"/>
      <c r="AG18" s="31"/>
      <c r="AH18" s="30"/>
      <c r="AI18" s="30"/>
      <c r="AJ18" s="29"/>
      <c r="AK18" s="30"/>
      <c r="AL18" s="30"/>
      <c r="AM18" s="30"/>
      <c r="AN18" s="30"/>
      <c r="AO18" s="30"/>
      <c r="AP18" s="30"/>
      <c r="AQ18" s="32"/>
      <c r="AR18" s="28"/>
    </row>
    <row r="19" spans="1:45" x14ac:dyDescent="0.25">
      <c r="A19" s="28"/>
      <c r="B19" s="29"/>
      <c r="C19" s="29"/>
      <c r="D19" s="29"/>
      <c r="E19" s="29"/>
      <c r="F19" s="29"/>
      <c r="G19" s="29"/>
      <c r="H19" s="29"/>
      <c r="I19" s="33"/>
      <c r="J19" s="33"/>
      <c r="S19" s="28"/>
      <c r="T19" s="26"/>
      <c r="U19" s="29"/>
      <c r="V19" s="29"/>
      <c r="W19" s="28"/>
      <c r="X19" s="28"/>
      <c r="Y19" s="28"/>
      <c r="Z19" s="28"/>
      <c r="AA19" s="28"/>
      <c r="AB19" s="28"/>
      <c r="AC19" s="28"/>
      <c r="AD19" s="28"/>
      <c r="AE19" s="28"/>
      <c r="AF19" s="33"/>
      <c r="AG19" s="29"/>
      <c r="AH19" s="32"/>
      <c r="AI19" s="32"/>
      <c r="AJ19" s="28"/>
      <c r="AK19" s="28"/>
      <c r="AL19" s="28"/>
      <c r="AM19" s="28"/>
      <c r="AN19" s="28"/>
      <c r="AO19" s="28"/>
      <c r="AP19" s="28"/>
      <c r="AQ19" s="28"/>
      <c r="AR19" s="28"/>
    </row>
    <row r="20" spans="1:45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S20" s="28"/>
      <c r="T20" s="29"/>
      <c r="U20" s="29"/>
      <c r="V20" s="29"/>
      <c r="W20" s="28"/>
      <c r="X20" s="28"/>
      <c r="Y20" s="28"/>
      <c r="Z20" s="28"/>
      <c r="AA20" s="28"/>
      <c r="AB20" s="28"/>
      <c r="AC20" s="28"/>
      <c r="AD20" s="28"/>
      <c r="AE20" s="28"/>
      <c r="AF20" s="29"/>
      <c r="AG20" s="29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5" x14ac:dyDescent="0.25">
      <c r="A21" s="34"/>
      <c r="B21" s="33"/>
      <c r="C21" s="33"/>
      <c r="D21" s="33"/>
      <c r="E21" s="33"/>
      <c r="F21" s="33"/>
      <c r="G21" s="33"/>
      <c r="H21" s="33"/>
      <c r="I21" s="33"/>
      <c r="J21" s="33"/>
      <c r="S21" s="28"/>
      <c r="T21" s="29"/>
      <c r="U21" s="29"/>
      <c r="V21" s="29"/>
      <c r="W21" s="28"/>
      <c r="X21" s="28"/>
      <c r="Y21" s="28"/>
      <c r="Z21" s="28"/>
      <c r="AA21" s="28"/>
      <c r="AB21" s="28"/>
      <c r="AC21" s="28"/>
      <c r="AD21" s="28"/>
      <c r="AE21" s="28"/>
      <c r="AF21" s="29"/>
      <c r="AG21" s="29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</row>
    <row r="22" spans="1:45" x14ac:dyDescent="0.25">
      <c r="A22" s="34"/>
      <c r="B22" s="33"/>
      <c r="C22" s="33"/>
      <c r="D22" s="33"/>
      <c r="E22" s="33"/>
      <c r="F22" s="33"/>
      <c r="G22" s="33"/>
      <c r="H22" s="33"/>
      <c r="I22" s="33"/>
      <c r="J22" s="33"/>
      <c r="S22" s="28"/>
      <c r="T22" s="29"/>
      <c r="U22" s="29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9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</row>
    <row r="23" spans="1:45" x14ac:dyDescent="0.25">
      <c r="A23" s="34"/>
      <c r="B23" s="33"/>
      <c r="C23" s="33"/>
      <c r="D23" s="33"/>
      <c r="E23" s="33"/>
      <c r="F23" s="33"/>
      <c r="G23" s="33"/>
      <c r="H23" s="33"/>
      <c r="I23" s="33"/>
      <c r="J23" s="33"/>
      <c r="S23" s="28"/>
      <c r="T23" s="29"/>
      <c r="U23" s="29"/>
      <c r="V23" s="29"/>
      <c r="W23" s="28"/>
      <c r="X23" s="28"/>
      <c r="Y23" s="28"/>
      <c r="Z23" s="28"/>
      <c r="AA23" s="28"/>
      <c r="AB23" s="28"/>
      <c r="AC23" s="28"/>
      <c r="AD23" s="28"/>
      <c r="AE23" s="28"/>
      <c r="AF23" s="29"/>
      <c r="AG23" s="29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</row>
    <row r="24" spans="1:45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</row>
    <row r="25" spans="1:45" x14ac:dyDescent="0.25">
      <c r="A25" s="35"/>
      <c r="B25" s="36"/>
      <c r="C25" s="36"/>
      <c r="D25" s="36"/>
      <c r="E25" s="36"/>
      <c r="F25" s="36"/>
      <c r="G25" s="36"/>
      <c r="H25" s="36"/>
      <c r="I25" s="36"/>
      <c r="J25" s="36"/>
    </row>
    <row r="26" spans="1:45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</row>
    <row r="27" spans="1:45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</row>
    <row r="28" spans="1:45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</row>
    <row r="29" spans="1:45" x14ac:dyDescent="0.25">
      <c r="A29" s="35"/>
      <c r="B29" s="36"/>
      <c r="C29" s="36"/>
      <c r="D29" s="36"/>
      <c r="E29" s="36"/>
      <c r="F29" s="36"/>
      <c r="G29" s="36"/>
      <c r="H29" s="36"/>
      <c r="I29" s="36"/>
      <c r="J29" s="36"/>
    </row>
  </sheetData>
  <sheetProtection algorithmName="SHA-512" hashValue="PhbysfJ1OtSRlLCuTfrit1g1K/x3Yh0oMxvg5fEqm97HvIHXv3r/lQly62e//ybot78Rlp9MR1m+WDna6QgEOA==" saltValue="Z3x+Di5RWueRrz4VhJHUVQ==" spinCount="100000" sheet="1" objects="1" scenarios="1"/>
  <mergeCells count="27">
    <mergeCell ref="X2:AA2"/>
    <mergeCell ref="AJ2:AL2"/>
    <mergeCell ref="V4:V14"/>
    <mergeCell ref="J4:J14"/>
    <mergeCell ref="N4:N14"/>
    <mergeCell ref="Z4:Z14"/>
    <mergeCell ref="L2:O2"/>
    <mergeCell ref="P2:S2"/>
    <mergeCell ref="T2:W2"/>
    <mergeCell ref="AD4:AD14"/>
    <mergeCell ref="AB2:AE2"/>
    <mergeCell ref="AH4:AH14"/>
    <mergeCell ref="A2:A3"/>
    <mergeCell ref="B2:B3"/>
    <mergeCell ref="C2:C3"/>
    <mergeCell ref="H2:K2"/>
    <mergeCell ref="R4:R14"/>
    <mergeCell ref="D2:D3"/>
    <mergeCell ref="E2:G2"/>
    <mergeCell ref="AO17:AP17"/>
    <mergeCell ref="AS2:AS3"/>
    <mergeCell ref="AO4:AO14"/>
    <mergeCell ref="AM2:AP2"/>
    <mergeCell ref="AF2:AI2"/>
    <mergeCell ref="AK4:AK14"/>
    <mergeCell ref="AQ2:AQ3"/>
    <mergeCell ref="AR2:AR3"/>
  </mergeCells>
  <pageMargins left="0.70866141732283472" right="0.70866141732283472" top="0.74803149606299213" bottom="0.74803149606299213" header="0.31496062992125984" footer="0.31496062992125984"/>
  <pageSetup paperSize="8" scale="78" orientation="landscape" r:id="rId1"/>
  <colBreaks count="2" manualBreakCount="2">
    <brk id="19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8"/>
  <sheetViews>
    <sheetView tabSelected="1" zoomScaleNormal="100" workbookViewId="0">
      <selection activeCell="E22" sqref="E22"/>
    </sheetView>
  </sheetViews>
  <sheetFormatPr baseColWidth="10" defaultColWidth="11.5703125" defaultRowHeight="15" x14ac:dyDescent="0.25"/>
  <cols>
    <col min="1" max="1" width="2.28515625" style="73" customWidth="1"/>
    <col min="2" max="2" width="11.5703125" style="73"/>
    <col min="3" max="3" width="21.42578125" style="73" bestFit="1" customWidth="1"/>
    <col min="4" max="6" width="19.28515625" style="73" customWidth="1"/>
    <col min="7" max="7" width="22" style="73" bestFit="1" customWidth="1"/>
    <col min="8" max="8" width="21" style="73" bestFit="1" customWidth="1"/>
    <col min="9" max="16384" width="11.5703125" style="73"/>
  </cols>
  <sheetData>
    <row r="1" spans="2:14" x14ac:dyDescent="0.25">
      <c r="D1" s="74"/>
      <c r="E1" s="74"/>
      <c r="F1" s="74"/>
    </row>
    <row r="2" spans="2:14" x14ac:dyDescent="0.25">
      <c r="B2" s="77" t="s">
        <v>56</v>
      </c>
      <c r="C2" s="75"/>
      <c r="D2" s="76" t="s">
        <v>29</v>
      </c>
      <c r="E2" s="76" t="s">
        <v>48</v>
      </c>
      <c r="F2" s="76" t="s">
        <v>47</v>
      </c>
      <c r="G2" s="76" t="s">
        <v>52</v>
      </c>
      <c r="H2" s="77" t="s">
        <v>38</v>
      </c>
      <c r="J2" s="73" t="s">
        <v>43</v>
      </c>
      <c r="N2" s="73" t="s">
        <v>64</v>
      </c>
    </row>
    <row r="3" spans="2:14" x14ac:dyDescent="0.25">
      <c r="B3" s="111"/>
      <c r="C3" s="78" t="s">
        <v>0</v>
      </c>
      <c r="D3" s="79">
        <f>+'Tabla Económica'!B4+'Tabla Económica'!C4+'Tabla Económica'!D4</f>
        <v>0</v>
      </c>
      <c r="E3" s="79">
        <f>+'Tabla Económica'!G4+'Tabla Económica'!K4+'Tabla Económica'!O4+'Tabla Económica'!S4+'Tabla Económica'!AP4</f>
        <v>0</v>
      </c>
      <c r="F3" s="79">
        <f>+'Tabla Económica'!AL4+'Tabla Económica'!AI4+'Tabla Económica'!AE4+'Tabla Económica'!AA4+'Tabla Económica'!W4</f>
        <v>0</v>
      </c>
      <c r="G3" s="80">
        <f>+'Tabla Económica'!AQ4</f>
        <v>0</v>
      </c>
      <c r="H3" s="88" t="e">
        <f>+G3/$G$14</f>
        <v>#DIV/0!</v>
      </c>
      <c r="J3" s="73" t="s">
        <v>46</v>
      </c>
      <c r="N3" s="73" t="s">
        <v>65</v>
      </c>
    </row>
    <row r="4" spans="2:14" x14ac:dyDescent="0.25">
      <c r="B4" s="111"/>
      <c r="C4" s="78" t="s">
        <v>1</v>
      </c>
      <c r="D4" s="79">
        <f>+'Tabla Económica'!B5+'Tabla Económica'!C5+'Tabla Económica'!D5</f>
        <v>0</v>
      </c>
      <c r="E4" s="79">
        <f>+'Tabla Económica'!G5+'Tabla Económica'!K5+'Tabla Económica'!O5+'Tabla Económica'!S5+'Tabla Económica'!AP5</f>
        <v>0</v>
      </c>
      <c r="F4" s="79">
        <f>+'Tabla Económica'!AL5+'Tabla Económica'!AI5+'Tabla Económica'!AE5+'Tabla Económica'!AA5+'Tabla Económica'!W5</f>
        <v>0</v>
      </c>
      <c r="G4" s="80">
        <f>+'Tabla Económica'!AQ5</f>
        <v>0</v>
      </c>
      <c r="H4" s="88" t="e">
        <f t="shared" ref="H4:H12" si="0">+G4/$G$14</f>
        <v>#DIV/0!</v>
      </c>
      <c r="J4" s="73" t="s">
        <v>49</v>
      </c>
      <c r="N4" s="73" t="s">
        <v>65</v>
      </c>
    </row>
    <row r="5" spans="2:14" x14ac:dyDescent="0.25">
      <c r="B5" s="111"/>
      <c r="C5" s="78" t="s">
        <v>2</v>
      </c>
      <c r="D5" s="79">
        <f>+'Tabla Económica'!B6+'Tabla Económica'!C6+'Tabla Económica'!D6</f>
        <v>0</v>
      </c>
      <c r="E5" s="79">
        <f>+'Tabla Económica'!G6+'Tabla Económica'!K6+'Tabla Económica'!O6+'Tabla Económica'!S6+'Tabla Económica'!AP6</f>
        <v>0</v>
      </c>
      <c r="F5" s="79">
        <f>+'Tabla Económica'!AL6+'Tabla Económica'!AI6+'Tabla Económica'!AE6+'Tabla Económica'!AA6+'Tabla Económica'!W6</f>
        <v>0</v>
      </c>
      <c r="G5" s="80">
        <f>+'Tabla Económica'!AQ6</f>
        <v>0</v>
      </c>
      <c r="H5" s="88" t="e">
        <f t="shared" si="0"/>
        <v>#DIV/0!</v>
      </c>
      <c r="J5" s="73" t="s">
        <v>45</v>
      </c>
      <c r="N5" s="73" t="s">
        <v>44</v>
      </c>
    </row>
    <row r="6" spans="2:14" x14ac:dyDescent="0.25">
      <c r="B6" s="111"/>
      <c r="C6" s="78" t="s">
        <v>7</v>
      </c>
      <c r="D6" s="79">
        <f>+'Tabla Económica'!B7+'Tabla Económica'!C7+'Tabla Económica'!D7</f>
        <v>0</v>
      </c>
      <c r="E6" s="79">
        <f>+'Tabla Económica'!G7+'Tabla Económica'!K7+'Tabla Económica'!O7+'Tabla Económica'!S7+'Tabla Económica'!AP7</f>
        <v>0</v>
      </c>
      <c r="F6" s="79">
        <f>+'Tabla Económica'!AL7+'Tabla Económica'!AI7+'Tabla Económica'!AE7+'Tabla Económica'!AA7+'Tabla Económica'!W7</f>
        <v>0</v>
      </c>
      <c r="G6" s="80">
        <f>+'Tabla Económica'!AQ7</f>
        <v>0</v>
      </c>
      <c r="H6" s="88" t="e">
        <f t="shared" si="0"/>
        <v>#DIV/0!</v>
      </c>
      <c r="J6" s="73" t="s">
        <v>62</v>
      </c>
      <c r="N6" s="85" t="s">
        <v>63</v>
      </c>
    </row>
    <row r="7" spans="2:14" x14ac:dyDescent="0.25">
      <c r="B7" s="111"/>
      <c r="C7" s="81" t="s">
        <v>8</v>
      </c>
      <c r="D7" s="79">
        <f>+'Tabla Económica'!B8+'Tabla Económica'!C8+'Tabla Económica'!D8</f>
        <v>0</v>
      </c>
      <c r="E7" s="79">
        <f>+'Tabla Económica'!G8+'Tabla Económica'!K8+'Tabla Económica'!O8+'Tabla Económica'!S8+'Tabla Económica'!AP8</f>
        <v>0</v>
      </c>
      <c r="F7" s="79">
        <f>+'Tabla Económica'!AL8+'Tabla Económica'!AI8+'Tabla Económica'!AE8+'Tabla Económica'!AA8+'Tabla Económica'!W8</f>
        <v>0</v>
      </c>
      <c r="G7" s="80">
        <f>+'Tabla Económica'!AQ8</f>
        <v>0</v>
      </c>
      <c r="H7" s="88" t="e">
        <f t="shared" si="0"/>
        <v>#DIV/0!</v>
      </c>
    </row>
    <row r="8" spans="2:14" x14ac:dyDescent="0.25">
      <c r="B8" s="111"/>
      <c r="C8" s="81" t="s">
        <v>9</v>
      </c>
      <c r="D8" s="79">
        <f>+'Tabla Económica'!B9+'Tabla Económica'!C9+'Tabla Económica'!D9</f>
        <v>0</v>
      </c>
      <c r="E8" s="79">
        <f>+'Tabla Económica'!G9+'Tabla Económica'!K9+'Tabla Económica'!O9+'Tabla Económica'!S9+'Tabla Económica'!AP9</f>
        <v>0</v>
      </c>
      <c r="F8" s="79">
        <f>+'Tabla Económica'!AL9+'Tabla Económica'!AI9+'Tabla Económica'!AE9+'Tabla Económica'!AA9+'Tabla Económica'!W9</f>
        <v>0</v>
      </c>
      <c r="G8" s="80">
        <f>+'Tabla Económica'!AQ9</f>
        <v>0</v>
      </c>
      <c r="H8" s="88" t="e">
        <f t="shared" si="0"/>
        <v>#DIV/0!</v>
      </c>
    </row>
    <row r="9" spans="2:14" x14ac:dyDescent="0.25">
      <c r="B9" s="111"/>
      <c r="C9" s="81" t="s">
        <v>3</v>
      </c>
      <c r="D9" s="79">
        <f>+'Tabla Económica'!B10+'Tabla Económica'!C10+'Tabla Económica'!D10</f>
        <v>0</v>
      </c>
      <c r="E9" s="79">
        <f>+'Tabla Económica'!G10+'Tabla Económica'!K10+'Tabla Económica'!O10+'Tabla Económica'!S10+'Tabla Económica'!AP10</f>
        <v>0</v>
      </c>
      <c r="F9" s="79">
        <f>+'Tabla Económica'!AL10+'Tabla Económica'!AI10+'Tabla Económica'!AE10+'Tabla Económica'!AA10+'Tabla Económica'!W10</f>
        <v>0</v>
      </c>
      <c r="G9" s="80">
        <f>+'Tabla Económica'!AQ10</f>
        <v>0</v>
      </c>
      <c r="H9" s="88" t="e">
        <f t="shared" si="0"/>
        <v>#DIV/0!</v>
      </c>
    </row>
    <row r="10" spans="2:14" x14ac:dyDescent="0.25">
      <c r="B10" s="111"/>
      <c r="C10" s="81" t="s">
        <v>4</v>
      </c>
      <c r="D10" s="79">
        <f>+'Tabla Económica'!B11+'Tabla Económica'!C11+'Tabla Económica'!D11</f>
        <v>0</v>
      </c>
      <c r="E10" s="79">
        <f>+'Tabla Económica'!G11+'Tabla Económica'!K11+'Tabla Económica'!O11+'Tabla Económica'!S11+'Tabla Económica'!AP11</f>
        <v>0</v>
      </c>
      <c r="F10" s="79">
        <f>+'Tabla Económica'!AL11+'Tabla Económica'!AI11+'Tabla Económica'!AE11+'Tabla Económica'!AA11+'Tabla Económica'!W11</f>
        <v>0</v>
      </c>
      <c r="G10" s="80">
        <f>+'Tabla Económica'!AQ11</f>
        <v>0</v>
      </c>
      <c r="H10" s="88" t="e">
        <f t="shared" si="0"/>
        <v>#DIV/0!</v>
      </c>
    </row>
    <row r="11" spans="2:14" x14ac:dyDescent="0.25">
      <c r="B11" s="111"/>
      <c r="C11" s="81" t="s">
        <v>5</v>
      </c>
      <c r="D11" s="79">
        <f>+'Tabla Económica'!B12+'Tabla Económica'!C12+'Tabla Económica'!D12</f>
        <v>0</v>
      </c>
      <c r="E11" s="79">
        <f>+'Tabla Económica'!G12+'Tabla Económica'!K12+'Tabla Económica'!O12+'Tabla Económica'!S12+'Tabla Económica'!AP12</f>
        <v>0</v>
      </c>
      <c r="F11" s="79">
        <f>+'Tabla Económica'!AL12+'Tabla Económica'!AI12+'Tabla Económica'!AE12+'Tabla Económica'!AA12+'Tabla Económica'!W12</f>
        <v>0</v>
      </c>
      <c r="G11" s="80">
        <f>+'Tabla Económica'!AQ12</f>
        <v>0</v>
      </c>
      <c r="H11" s="88" t="e">
        <f t="shared" si="0"/>
        <v>#DIV/0!</v>
      </c>
    </row>
    <row r="12" spans="2:14" x14ac:dyDescent="0.25">
      <c r="B12" s="111"/>
      <c r="C12" s="81" t="s">
        <v>6</v>
      </c>
      <c r="D12" s="79">
        <f>+'Tabla Económica'!B13+'Tabla Económica'!C13+'Tabla Económica'!D13</f>
        <v>0</v>
      </c>
      <c r="E12" s="79">
        <f>+'Tabla Económica'!G13+'Tabla Económica'!K13+'Tabla Económica'!O13+'Tabla Económica'!S13+'Tabla Económica'!AP13</f>
        <v>0</v>
      </c>
      <c r="F12" s="79">
        <f>+'Tabla Económica'!AL13+'Tabla Económica'!AI13+'Tabla Económica'!AE13+'Tabla Económica'!AA13+'Tabla Económica'!W13</f>
        <v>0</v>
      </c>
      <c r="G12" s="80">
        <f>+'Tabla Económica'!AQ13</f>
        <v>0</v>
      </c>
      <c r="H12" s="88" t="e">
        <f t="shared" si="0"/>
        <v>#DIV/0!</v>
      </c>
    </row>
    <row r="13" spans="2:14" x14ac:dyDescent="0.25">
      <c r="B13" s="111"/>
      <c r="C13" s="81" t="s">
        <v>16</v>
      </c>
      <c r="D13" s="79">
        <f>+'Tabla Económica'!B14+'Tabla Económica'!C14+'Tabla Económica'!D14</f>
        <v>0</v>
      </c>
      <c r="E13" s="79">
        <f>+'Tabla Económica'!G14+'Tabla Económica'!K14+'Tabla Económica'!O14+'Tabla Económica'!S14+'Tabla Económica'!AP14</f>
        <v>0</v>
      </c>
      <c r="F13" s="79">
        <f>+'Tabla Económica'!AL14+'Tabla Económica'!AI14+'Tabla Económica'!AE14+'Tabla Económica'!AA14+'Tabla Económica'!W14</f>
        <v>0</v>
      </c>
      <c r="G13" s="80">
        <f>+'Tabla Económica'!AQ14</f>
        <v>0</v>
      </c>
      <c r="H13" s="88" t="e">
        <f>+G13/$G$14</f>
        <v>#DIV/0!</v>
      </c>
    </row>
    <row r="14" spans="2:14" x14ac:dyDescent="0.25">
      <c r="B14" s="111"/>
      <c r="C14" s="82" t="s">
        <v>59</v>
      </c>
      <c r="D14" s="83">
        <f>+'Tabla Económica'!B15+'Tabla Económica'!C15+'Tabla Económica'!D15</f>
        <v>0</v>
      </c>
      <c r="E14" s="83">
        <f>+'Tabla Económica'!G15+'Tabla Económica'!K15+'Tabla Económica'!O15+'Tabla Económica'!S15+'Tabla Económica'!AP15</f>
        <v>0</v>
      </c>
      <c r="F14" s="83">
        <f>+'Tabla Económica'!AL15+'Tabla Económica'!AI15+'Tabla Económica'!AE15+'Tabla Económica'!AA15+'Tabla Económica'!W15</f>
        <v>0</v>
      </c>
      <c r="G14" s="80">
        <f>+'Tabla Económica'!AQ15</f>
        <v>0</v>
      </c>
    </row>
    <row r="15" spans="2:14" x14ac:dyDescent="0.25">
      <c r="B15" s="75"/>
      <c r="C15" s="77" t="s">
        <v>38</v>
      </c>
      <c r="D15" s="88" t="e">
        <f>+ROUND(D14/G14, 4)</f>
        <v>#DIV/0!</v>
      </c>
      <c r="E15" s="88" t="e">
        <f>+ROUND(E14/G14,4)</f>
        <v>#DIV/0!</v>
      </c>
      <c r="F15" s="88" t="e">
        <f>+ROUND(F14/G14,4)</f>
        <v>#DIV/0!</v>
      </c>
    </row>
    <row r="17" spans="3:5" ht="15.75" thickBot="1" x14ac:dyDescent="0.3"/>
    <row r="18" spans="3:5" ht="15.75" thickBot="1" x14ac:dyDescent="0.3">
      <c r="C18" s="93" t="s">
        <v>60</v>
      </c>
      <c r="D18" s="94"/>
      <c r="E18" s="90">
        <f>'Tabla Económica'!AQ17</f>
        <v>0</v>
      </c>
    </row>
  </sheetData>
  <sheetProtection algorithmName="SHA-512" hashValue="g074UK55z//ZqWmSxf00jQpenURKx69i/N0gaxHxzYYupgKJpdf47ciOIBzD/2ywsN3wsBGNpAxJguC8J8q/3Q==" saltValue="n5EE1GBdWL1Q9CmSFt6VcA==" spinCount="100000" sheet="1" objects="1" scenarios="1"/>
  <mergeCells count="2">
    <mergeCell ref="B3:B14"/>
    <mergeCell ref="C18:D18"/>
  </mergeCells>
  <conditionalFormatting sqref="D15">
    <cfRule type="cellIs" dxfId="19" priority="22" operator="equal">
      <formula>0.8049</formula>
    </cfRule>
    <cfRule type="cellIs" dxfId="18" priority="23" operator="lessThan">
      <formula>0.8049</formula>
    </cfRule>
    <cfRule type="cellIs" dxfId="17" priority="24" operator="greaterThan">
      <formula>0.8049</formula>
    </cfRule>
  </conditionalFormatting>
  <conditionalFormatting sqref="E15:F15">
    <cfRule type="cellIs" dxfId="16" priority="19" operator="equal">
      <formula>0.1049</formula>
    </cfRule>
    <cfRule type="cellIs" dxfId="15" priority="20" operator="lessThan">
      <formula>0.1049</formula>
    </cfRule>
    <cfRule type="cellIs" dxfId="14" priority="21" operator="greaterThan">
      <formula>0.1049</formula>
    </cfRule>
  </conditionalFormatting>
  <conditionalFormatting sqref="E18">
    <cfRule type="cellIs" dxfId="0" priority="12" operator="greaterThan">
      <formula>7047007</formula>
    </cfRule>
    <cfRule type="cellIs" dxfId="1" priority="1" operator="greaterThan">
      <formula>7047007</formula>
    </cfRule>
  </conditionalFormatting>
  <conditionalFormatting sqref="H8">
    <cfRule type="cellIs" dxfId="13" priority="16" operator="equal">
      <formula>0.035</formula>
    </cfRule>
    <cfRule type="cellIs" dxfId="12" priority="17" operator="lessThan">
      <formula>0.035</formula>
    </cfRule>
    <cfRule type="cellIs" dxfId="11" priority="18" operator="greaterThan">
      <formula>0.035</formula>
    </cfRule>
  </conditionalFormatting>
  <conditionalFormatting sqref="H3">
    <cfRule type="cellIs" dxfId="10" priority="10" operator="greaterThan">
      <formula>0.15</formula>
    </cfRule>
    <cfRule type="cellIs" dxfId="9" priority="9" operator="lessThan">
      <formula>0.15</formula>
    </cfRule>
    <cfRule type="cellIs" dxfId="8" priority="8" operator="equal">
      <formula>0.15</formula>
    </cfRule>
  </conditionalFormatting>
  <conditionalFormatting sqref="H4:H7">
    <cfRule type="cellIs" dxfId="7" priority="5" operator="equal">
      <formula>0.15</formula>
    </cfRule>
    <cfRule type="cellIs" dxfId="6" priority="6" operator="lessThan">
      <formula>0.15</formula>
    </cfRule>
    <cfRule type="cellIs" dxfId="5" priority="7" operator="greaterThan">
      <formula>0.15</formula>
    </cfRule>
  </conditionalFormatting>
  <conditionalFormatting sqref="H9:H13">
    <cfRule type="cellIs" dxfId="4" priority="2" operator="equal">
      <formula>0.15</formula>
    </cfRule>
    <cfRule type="cellIs" dxfId="3" priority="3" operator="lessThan">
      <formula>0.15</formula>
    </cfRule>
    <cfRule type="cellIs" dxfId="2" priority="4" operator="greaterThan">
      <formula>0.15</formula>
    </cfRule>
  </conditionalFormatting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Tabla Económica</vt:lpstr>
      <vt:lpstr>Condicionantes 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2020-02-26T13:18:40Z</dcterms:modified>
</cp:coreProperties>
</file>