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estion Medioambiental\06. GESTIÓN DE RESIDUOS\4 CONTRATOS\14. contrato 2021\01. Elaboración y lanzamiento concurso\2021_03 Nueva doc tras consulta\"/>
    </mc:Choice>
  </mc:AlternateContent>
  <xr:revisionPtr revIDLastSave="0" documentId="13_ncr:1_{791D79FC-2FF0-4E39-A5AF-AD4F1B8F16AB}" xr6:coauthVersionLast="36" xr6:coauthVersionMax="36" xr10:uidLastSave="{00000000-0000-0000-0000-000000000000}"/>
  <bookViews>
    <workbookView xWindow="0" yWindow="0" windowWidth="23040" windowHeight="8055" xr2:uid="{27C9E323-A428-4EC9-8BED-8CB40384B469}"/>
  </bookViews>
  <sheets>
    <sheet name="Costes y abono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7" i="1" l="1"/>
  <c r="H14" i="1" l="1"/>
  <c r="I89" i="1" l="1"/>
  <c r="I91" i="1" l="1"/>
  <c r="I93" i="1" l="1"/>
  <c r="I95" i="1" s="1"/>
  <c r="I97" i="1" l="1"/>
  <c r="N18" i="1"/>
  <c r="H7" i="1"/>
  <c r="I99" i="1" l="1"/>
  <c r="I101" i="1" s="1"/>
  <c r="I103" i="1" s="1"/>
  <c r="N50" i="1"/>
  <c r="H78" i="1"/>
  <c r="N7" i="1" l="1"/>
  <c r="N8" i="1"/>
  <c r="N9" i="1"/>
  <c r="N10" i="1"/>
  <c r="N11" i="1"/>
  <c r="N12" i="1"/>
  <c r="N13" i="1"/>
  <c r="N14" i="1"/>
  <c r="N15" i="1"/>
  <c r="N16" i="1"/>
  <c r="N17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1" i="1"/>
  <c r="N52" i="1"/>
  <c r="N53" i="1"/>
  <c r="N54" i="1"/>
  <c r="N55" i="1"/>
  <c r="N56" i="1"/>
  <c r="H8" i="1" l="1"/>
  <c r="H9" i="1"/>
  <c r="H10" i="1"/>
  <c r="H11" i="1"/>
  <c r="H12" i="1"/>
  <c r="H13" i="1"/>
  <c r="H15" i="1"/>
  <c r="H16" i="1"/>
  <c r="H17" i="1"/>
  <c r="H18" i="1"/>
  <c r="H19" i="1"/>
  <c r="H20" i="1"/>
  <c r="H21" i="1"/>
  <c r="H22" i="1"/>
  <c r="H23" i="1"/>
  <c r="H26" i="1"/>
  <c r="H24" i="1"/>
  <c r="H25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9" i="1"/>
  <c r="H80" i="1"/>
  <c r="H81" i="1"/>
  <c r="H82" i="1"/>
  <c r="H83" i="1"/>
  <c r="H84" i="1"/>
  <c r="H6" i="1"/>
  <c r="H89" i="1" l="1"/>
  <c r="N6" i="1"/>
  <c r="N58" i="1" s="1"/>
  <c r="H91" i="1" l="1"/>
  <c r="H93" i="1" s="1"/>
  <c r="H95" i="1" l="1"/>
  <c r="H97" i="1"/>
  <c r="H99" i="1" l="1"/>
  <c r="L105" i="1" s="1"/>
  <c r="H101" i="1" l="1"/>
  <c r="H103" i="1" s="1"/>
</calcChain>
</file>

<file path=xl/sharedStrings.xml><?xml version="1.0" encoding="utf-8"?>
<sst xmlns="http://schemas.openxmlformats.org/spreadsheetml/2006/main" count="228" uniqueCount="113">
  <si>
    <t>TABLA A - COSTES (GESTIÓN Y TRANSPORTE)</t>
  </si>
  <si>
    <t>TABLA B - ABONOS (GESTIÓN)</t>
  </si>
  <si>
    <t>Acondicionamiento</t>
  </si>
  <si>
    <t>Tn estimadas/año</t>
  </si>
  <si>
    <t>Viajes/año</t>
  </si>
  <si>
    <r>
      <rPr>
        <b/>
        <sz val="15"/>
        <rFont val="Arial"/>
        <family val="2"/>
      </rPr>
      <t>€</t>
    </r>
    <r>
      <rPr>
        <b/>
        <sz val="12"/>
        <rFont val="Arial"/>
        <family val="2"/>
      </rPr>
      <t xml:space="preserve">/Tn
</t>
    </r>
    <r>
      <rPr>
        <b/>
        <sz val="10"/>
        <rFont val="Arial"/>
        <family val="2"/>
      </rPr>
      <t>(Gestión)</t>
    </r>
  </si>
  <si>
    <r>
      <rPr>
        <b/>
        <sz val="15"/>
        <rFont val="Arial"/>
        <family val="2"/>
      </rPr>
      <t>€</t>
    </r>
    <r>
      <rPr>
        <b/>
        <sz val="12"/>
        <rFont val="Arial"/>
        <family val="2"/>
      </rPr>
      <t>/viaje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>(Transporte)</t>
    </r>
  </si>
  <si>
    <r>
      <rPr>
        <b/>
        <sz val="15"/>
        <rFont val="Arial"/>
        <family val="2"/>
      </rPr>
      <t>€</t>
    </r>
    <r>
      <rPr>
        <b/>
        <sz val="12"/>
        <rFont val="Arial"/>
        <family val="2"/>
      </rPr>
      <t>/año</t>
    </r>
  </si>
  <si>
    <r>
      <rPr>
        <b/>
        <sz val="15"/>
        <rFont val="Arial"/>
        <family val="2"/>
      </rPr>
      <t>€</t>
    </r>
    <r>
      <rPr>
        <b/>
        <sz val="12"/>
        <rFont val="Arial"/>
        <family val="2"/>
      </rPr>
      <t xml:space="preserve">/Tn </t>
    </r>
    <r>
      <rPr>
        <b/>
        <sz val="10"/>
        <rFont val="Arial"/>
        <family val="2"/>
      </rPr>
      <t>(Gestión)</t>
    </r>
  </si>
  <si>
    <t>a</t>
  </si>
  <si>
    <t>b</t>
  </si>
  <si>
    <t>c</t>
  </si>
  <si>
    <t>d</t>
  </si>
  <si>
    <t>(a*c)+(b*d)</t>
  </si>
  <si>
    <t>a*b</t>
  </si>
  <si>
    <t xml:space="preserve">Absorbentes contaminados  </t>
  </si>
  <si>
    <t>Aceite</t>
  </si>
  <si>
    <t xml:space="preserve">Aerosoles </t>
  </si>
  <si>
    <t>Aguas con hidrocarburos</t>
  </si>
  <si>
    <t>Asimilables a urbanos</t>
  </si>
  <si>
    <t>Baterías de plomo</t>
  </si>
  <si>
    <t>Bidones vacíos contaminados</t>
  </si>
  <si>
    <t xml:space="preserve">Carbón activo </t>
  </si>
  <si>
    <t>Caucho</t>
  </si>
  <si>
    <t>Chatarra de cobre</t>
  </si>
  <si>
    <t>Chatarra férrica</t>
  </si>
  <si>
    <t>Disolvente no halogenado</t>
  </si>
  <si>
    <t>Envases vacíos contaminados</t>
  </si>
  <si>
    <t>Escombros</t>
  </si>
  <si>
    <t>Extintores</t>
  </si>
  <si>
    <t>Filtros de aceite</t>
  </si>
  <si>
    <t>Gasoil</t>
  </si>
  <si>
    <t>Grasas</t>
  </si>
  <si>
    <t xml:space="preserve">Lodos depuradora </t>
  </si>
  <si>
    <t>Lodos separadores agua-aceite</t>
  </si>
  <si>
    <t>Lodos con restos de pintura</t>
  </si>
  <si>
    <t>Lunas</t>
  </si>
  <si>
    <t>Madera</t>
  </si>
  <si>
    <t>Mat. aislamiento con amianto</t>
  </si>
  <si>
    <t>Mercurio</t>
  </si>
  <si>
    <t>Natas de pintura</t>
  </si>
  <si>
    <t xml:space="preserve">Papel y Cartón </t>
  </si>
  <si>
    <t>Bombona</t>
  </si>
  <si>
    <t>Plásticos</t>
  </si>
  <si>
    <t>Polvo de granalla</t>
  </si>
  <si>
    <t>Polvo de lijado</t>
  </si>
  <si>
    <t>Prod. químicos fuera de uso</t>
  </si>
  <si>
    <t>Residuos biosanitarios</t>
  </si>
  <si>
    <t>Tierras contaminadas</t>
  </si>
  <si>
    <t>LEYENDA</t>
  </si>
  <si>
    <t>Residuo no peligroso</t>
  </si>
  <si>
    <t>Residuo peligroso</t>
  </si>
  <si>
    <t>Cabinas SF6</t>
  </si>
  <si>
    <t>A granel</t>
  </si>
  <si>
    <t>Chatarra de aluminio</t>
  </si>
  <si>
    <t>Equipos desechados con PCB</t>
  </si>
  <si>
    <t>Equipos eléc.-electrónicos RNP</t>
  </si>
  <si>
    <t>Equipos eléc.-electrónicos RP</t>
  </si>
  <si>
    <t>Big-bag</t>
  </si>
  <si>
    <t>Fitosanitarios líquidos</t>
  </si>
  <si>
    <t>Fitosanitarios sólidos</t>
  </si>
  <si>
    <t>Gases fluorados</t>
  </si>
  <si>
    <t>GRG</t>
  </si>
  <si>
    <t>Jumbo</t>
  </si>
  <si>
    <t>Trafos con aceite sin PCB</t>
  </si>
  <si>
    <t>Trafos secos</t>
  </si>
  <si>
    <t>Vidrio</t>
  </si>
  <si>
    <t>Iglú</t>
  </si>
  <si>
    <t>Aceite con PCB</t>
  </si>
  <si>
    <t>Tóner y cartuchos de tinta</t>
  </si>
  <si>
    <t>Barniz/pintura</t>
  </si>
  <si>
    <t>Cajón</t>
  </si>
  <si>
    <t>Bidón</t>
  </si>
  <si>
    <t>Cubas(1000-2000l)</t>
  </si>
  <si>
    <t xml:space="preserve">A granel </t>
  </si>
  <si>
    <t xml:space="preserve">Bidón </t>
  </si>
  <si>
    <t>Arqueta/depósito</t>
  </si>
  <si>
    <t>Contenedor 7m3 con tapa</t>
  </si>
  <si>
    <t>Compactador</t>
  </si>
  <si>
    <t>Contenedor específico</t>
  </si>
  <si>
    <r>
      <t>Contenedor 7m</t>
    </r>
    <r>
      <rPr>
        <vertAlign val="superscript"/>
        <sz val="12"/>
        <rFont val="Arial"/>
        <family val="2"/>
      </rPr>
      <t xml:space="preserve">3 </t>
    </r>
  </si>
  <si>
    <r>
      <t>Contenedor 30m</t>
    </r>
    <r>
      <rPr>
        <vertAlign val="superscript"/>
        <sz val="12"/>
        <rFont val="Arial"/>
        <family val="2"/>
      </rPr>
      <t>3</t>
    </r>
  </si>
  <si>
    <r>
      <t>Contenedor 30m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(expurgo)</t>
    </r>
  </si>
  <si>
    <t>TOTAL ABONOS</t>
  </si>
  <si>
    <t>LER</t>
  </si>
  <si>
    <t>070104</t>
  </si>
  <si>
    <t>070411</t>
  </si>
  <si>
    <t>070413</t>
  </si>
  <si>
    <t>080111</t>
  </si>
  <si>
    <t>081328</t>
  </si>
  <si>
    <t>Analítica de caracterización de residuos con laboratorio certificado de acuerdo normativa</t>
  </si>
  <si>
    <t>Ud / año</t>
  </si>
  <si>
    <t>€ / Ud</t>
  </si>
  <si>
    <t>PML</t>
  </si>
  <si>
    <t>TOTAL OFERTA  *</t>
  </si>
  <si>
    <t>CD y DVD</t>
  </si>
  <si>
    <t>Trafos con PCB</t>
  </si>
  <si>
    <t>Restos de poda</t>
  </si>
  <si>
    <r>
      <t>Contenedor de 30m</t>
    </r>
    <r>
      <rPr>
        <vertAlign val="superscript"/>
        <sz val="12"/>
        <rFont val="Arial"/>
        <family val="2"/>
      </rPr>
      <t>3</t>
    </r>
  </si>
  <si>
    <r>
      <t>Cabinas SF</t>
    </r>
    <r>
      <rPr>
        <vertAlign val="subscript"/>
        <sz val="12"/>
        <rFont val="Arial"/>
        <family val="2"/>
      </rPr>
      <t>6</t>
    </r>
  </si>
  <si>
    <t>Chatarra de carriles/ruedas</t>
  </si>
  <si>
    <t>Gastos generales</t>
  </si>
  <si>
    <t>Beneficio industrial</t>
  </si>
  <si>
    <t>TOTAL Base Imponible</t>
  </si>
  <si>
    <t>Presupuesto Base de Licitación</t>
  </si>
  <si>
    <t>IVA</t>
  </si>
  <si>
    <t>Presupuesto de ejecución</t>
  </si>
  <si>
    <t>Costes directos</t>
  </si>
  <si>
    <t>Costes indirectos</t>
  </si>
  <si>
    <t>NOTAS:</t>
  </si>
  <si>
    <r>
      <rPr>
        <b/>
        <sz val="12"/>
        <rFont val="Arial"/>
        <family val="2"/>
      </rPr>
      <t xml:space="preserve">- </t>
    </r>
    <r>
      <rPr>
        <sz val="12"/>
        <rFont val="Arial"/>
        <family val="2"/>
      </rPr>
      <t>Deben rellenarse completamente ambas tablas sin dejar ninguna casilla en blanco. En el caso de la tabla de costes, los valores deben estar comprendidos entre 0 y el PML establecido para cada residuo.</t>
    </r>
  </si>
  <si>
    <t xml:space="preserve">- La casilla denominada "Total Oferta" será la diferencia entre los totales de la Tabla A menos la Tabla B </t>
  </si>
  <si>
    <t>-  Se deberán tener en cuenta las Notas del apartado “27. Evaluación de las ofertas”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</si>
</sst>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\ &quot;€&quot;"/>
    <numFmt numFmtId="166" formatCode="#,##0.00\ _€"/>
  </numFmts>
  <fonts count="16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sz val="12"/>
      <color theme="1"/>
      <name val="Calibri"/>
      <family val="2"/>
      <scheme val="minor"/>
    </font>
    <font>
      <vertAlign val="superscript"/>
      <sz val="12"/>
      <name val="Arial"/>
      <family val="2"/>
    </font>
    <font>
      <sz val="12"/>
      <color theme="1"/>
      <name val="Arial"/>
      <family val="2"/>
    </font>
    <font>
      <vertAlign val="subscript"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56">
    <xf numFmtId="0" fontId="0" fillId="0" borderId="0" xfId="0"/>
    <xf numFmtId="43" fontId="4" fillId="3" borderId="14" xfId="0" applyNumberFormat="1" applyFont="1" applyFill="1" applyBorder="1" applyAlignment="1" applyProtection="1">
      <alignment horizontal="center" vertical="center"/>
      <protection locked="0"/>
    </xf>
    <xf numFmtId="43" fontId="4" fillId="3" borderId="16" xfId="0" applyNumberFormat="1" applyFont="1" applyFill="1" applyBorder="1" applyAlignment="1" applyProtection="1">
      <alignment horizontal="center" vertical="center"/>
      <protection locked="0"/>
    </xf>
    <xf numFmtId="43" fontId="4" fillId="3" borderId="18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1" fillId="0" borderId="0" xfId="0" applyFont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  <xf numFmtId="2" fontId="4" fillId="0" borderId="0" xfId="0" applyNumberFormat="1" applyFont="1" applyFill="1" applyBorder="1" applyProtection="1"/>
    <xf numFmtId="0" fontId="4" fillId="0" borderId="0" xfId="0" applyFont="1" applyFill="1" applyBorder="1" applyProtection="1"/>
    <xf numFmtId="0" fontId="4" fillId="0" borderId="0" xfId="0" applyFont="1" applyProtection="1"/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41" xfId="0" applyNumberFormat="1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left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3" fontId="4" fillId="2" borderId="14" xfId="0" applyNumberFormat="1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43" fontId="4" fillId="4" borderId="29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Protection="1"/>
    <xf numFmtId="0" fontId="4" fillId="2" borderId="15" xfId="0" applyFont="1" applyFill="1" applyBorder="1" applyAlignment="1" applyProtection="1">
      <alignment horizontal="left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3" fontId="4" fillId="2" borderId="16" xfId="0" applyNumberFormat="1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vertical="center" wrapText="1"/>
    </xf>
    <xf numFmtId="43" fontId="4" fillId="4" borderId="42" xfId="0" applyNumberFormat="1" applyFont="1" applyFill="1" applyBorder="1" applyAlignment="1" applyProtection="1">
      <alignment horizontal="center" vertical="center"/>
    </xf>
    <xf numFmtId="0" fontId="4" fillId="7" borderId="36" xfId="0" applyFont="1" applyFill="1" applyBorder="1" applyAlignment="1" applyProtection="1">
      <alignment vertical="center" wrapText="1"/>
    </xf>
    <xf numFmtId="0" fontId="4" fillId="7" borderId="32" xfId="0" applyFont="1" applyFill="1" applyBorder="1" applyAlignment="1" applyProtection="1">
      <alignment horizontal="center" vertical="center" wrapText="1"/>
    </xf>
    <xf numFmtId="0" fontId="8" fillId="5" borderId="15" xfId="0" applyFont="1" applyFill="1" applyBorder="1" applyAlignment="1" applyProtection="1">
      <alignment vertical="center" wrapText="1"/>
    </xf>
    <xf numFmtId="0" fontId="8" fillId="5" borderId="36" xfId="0" applyFont="1" applyFill="1" applyBorder="1" applyAlignment="1" applyProtection="1">
      <alignment horizontal="left" vertical="center" wrapText="1"/>
    </xf>
    <xf numFmtId="0" fontId="4" fillId="0" borderId="0" xfId="0" applyFont="1" applyFill="1" applyProtection="1"/>
    <xf numFmtId="4" fontId="4" fillId="0" borderId="0" xfId="0" applyNumberFormat="1" applyFont="1" applyFill="1" applyProtection="1"/>
    <xf numFmtId="0" fontId="12" fillId="7" borderId="15" xfId="0" applyFont="1" applyFill="1" applyBorder="1" applyAlignment="1" applyProtection="1">
      <alignment vertical="center" wrapText="1"/>
    </xf>
    <xf numFmtId="0" fontId="8" fillId="5" borderId="32" xfId="0" quotePrefix="1" applyFont="1" applyFill="1" applyBorder="1" applyAlignment="1" applyProtection="1">
      <alignment horizontal="center" vertical="center" wrapText="1"/>
    </xf>
    <xf numFmtId="0" fontId="4" fillId="7" borderId="32" xfId="0" quotePrefix="1" applyFont="1" applyFill="1" applyBorder="1" applyAlignment="1" applyProtection="1">
      <alignment horizontal="center" vertical="center" wrapText="1"/>
    </xf>
    <xf numFmtId="0" fontId="8" fillId="5" borderId="36" xfId="0" applyFont="1" applyFill="1" applyBorder="1" applyAlignment="1" applyProtection="1">
      <alignment vertic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2" fillId="7" borderId="36" xfId="0" applyFont="1" applyFill="1" applyBorder="1" applyAlignment="1" applyProtection="1">
      <alignment vertical="center" wrapText="1"/>
    </xf>
    <xf numFmtId="0" fontId="12" fillId="7" borderId="32" xfId="0" applyFont="1" applyFill="1" applyBorder="1" applyAlignment="1" applyProtection="1">
      <alignment horizontal="center" vertical="center" wrapText="1"/>
    </xf>
    <xf numFmtId="0" fontId="8" fillId="5" borderId="17" xfId="0" applyFont="1" applyFill="1" applyBorder="1" applyAlignment="1" applyProtection="1">
      <alignment vertical="center" wrapText="1"/>
    </xf>
    <xf numFmtId="4" fontId="4" fillId="2" borderId="18" xfId="0" applyNumberFormat="1" applyFont="1" applyFill="1" applyBorder="1" applyAlignment="1" applyProtection="1">
      <alignment horizontal="center" vertical="center" wrapText="1"/>
    </xf>
    <xf numFmtId="43" fontId="4" fillId="4" borderId="19" xfId="0" applyNumberFormat="1" applyFont="1" applyFill="1" applyBorder="1" applyAlignment="1" applyProtection="1">
      <alignment horizontal="center" vertical="center"/>
    </xf>
    <xf numFmtId="0" fontId="4" fillId="0" borderId="20" xfId="0" applyFont="1" applyFill="1" applyBorder="1" applyProtection="1"/>
    <xf numFmtId="0" fontId="4" fillId="0" borderId="24" xfId="0" applyFont="1" applyFill="1" applyBorder="1" applyProtection="1"/>
    <xf numFmtId="0" fontId="8" fillId="5" borderId="39" xfId="0" applyFont="1" applyFill="1" applyBorder="1" applyAlignment="1" applyProtection="1">
      <alignment vertic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left" vertical="center" wrapText="1"/>
    </xf>
    <xf numFmtId="3" fontId="4" fillId="2" borderId="1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43" fontId="4" fillId="0" borderId="0" xfId="0" applyNumberFormat="1" applyFont="1" applyFill="1" applyBorder="1" applyAlignment="1" applyProtection="1">
      <alignment horizontal="center" vertical="center"/>
    </xf>
    <xf numFmtId="43" fontId="4" fillId="4" borderId="25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11" fillId="8" borderId="25" xfId="0" applyFont="1" applyFill="1" applyBorder="1" applyAlignment="1" applyProtection="1">
      <alignment horizontal="center"/>
    </xf>
    <xf numFmtId="43" fontId="3" fillId="4" borderId="21" xfId="0" applyNumberFormat="1" applyFont="1" applyFill="1" applyBorder="1" applyAlignment="1" applyProtection="1">
      <alignment horizontal="center"/>
    </xf>
    <xf numFmtId="0" fontId="4" fillId="0" borderId="13" xfId="0" applyFont="1" applyFill="1" applyBorder="1" applyAlignment="1" applyProtection="1">
      <alignment wrapText="1"/>
    </xf>
    <xf numFmtId="0" fontId="4" fillId="0" borderId="28" xfId="0" applyFont="1" applyFill="1" applyBorder="1" applyAlignment="1" applyProtection="1">
      <alignment wrapText="1"/>
    </xf>
    <xf numFmtId="0" fontId="4" fillId="5" borderId="29" xfId="0" applyFont="1" applyFill="1" applyBorder="1" applyProtection="1"/>
    <xf numFmtId="0" fontId="4" fillId="0" borderId="17" xfId="0" applyFont="1" applyFill="1" applyBorder="1" applyAlignment="1" applyProtection="1">
      <alignment wrapText="1"/>
    </xf>
    <xf numFmtId="0" fontId="4" fillId="0" borderId="26" xfId="0" applyFont="1" applyFill="1" applyBorder="1" applyAlignment="1" applyProtection="1">
      <alignment wrapText="1"/>
    </xf>
    <xf numFmtId="0" fontId="4" fillId="7" borderId="19" xfId="0" applyFont="1" applyFill="1" applyBorder="1" applyProtection="1"/>
    <xf numFmtId="165" fontId="4" fillId="0" borderId="0" xfId="0" applyNumberFormat="1" applyFont="1" applyFill="1" applyProtection="1"/>
    <xf numFmtId="0" fontId="4" fillId="0" borderId="0" xfId="0" applyFont="1" applyBorder="1" applyProtection="1"/>
    <xf numFmtId="0" fontId="4" fillId="0" borderId="0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Protection="1"/>
    <xf numFmtId="0" fontId="4" fillId="0" borderId="0" xfId="0" applyFont="1" applyAlignment="1" applyProtection="1">
      <alignment wrapText="1"/>
    </xf>
    <xf numFmtId="2" fontId="4" fillId="3" borderId="0" xfId="0" applyNumberFormat="1" applyFont="1" applyFill="1" applyBorder="1" applyProtection="1"/>
    <xf numFmtId="0" fontId="4" fillId="0" borderId="23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10" fontId="4" fillId="0" borderId="0" xfId="0" applyNumberFormat="1" applyFont="1" applyBorder="1" applyProtection="1"/>
    <xf numFmtId="43" fontId="11" fillId="6" borderId="21" xfId="0" applyNumberFormat="1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43" fontId="11" fillId="6" borderId="21" xfId="0" applyNumberFormat="1" applyFont="1" applyFill="1" applyBorder="1" applyAlignment="1" applyProtection="1">
      <alignment horizontal="center" vertical="center"/>
    </xf>
    <xf numFmtId="166" fontId="4" fillId="2" borderId="40" xfId="0" applyNumberFormat="1" applyFont="1" applyFill="1" applyBorder="1" applyProtection="1"/>
    <xf numFmtId="166" fontId="4" fillId="2" borderId="32" xfId="0" applyNumberFormat="1" applyFont="1" applyFill="1" applyBorder="1" applyProtection="1"/>
    <xf numFmtId="166" fontId="4" fillId="2" borderId="34" xfId="0" applyNumberFormat="1" applyFont="1" applyFill="1" applyBorder="1" applyProtection="1"/>
    <xf numFmtId="166" fontId="4" fillId="0" borderId="0" xfId="0" applyNumberFormat="1" applyFont="1" applyFill="1" applyProtection="1"/>
    <xf numFmtId="166" fontId="4" fillId="2" borderId="25" xfId="0" applyNumberFormat="1" applyFont="1" applyFill="1" applyBorder="1" applyProtection="1"/>
    <xf numFmtId="166" fontId="4" fillId="0" borderId="0" xfId="0" applyNumberFormat="1" applyFont="1" applyFill="1" applyBorder="1" applyProtection="1"/>
    <xf numFmtId="166" fontId="4" fillId="0" borderId="25" xfId="0" applyNumberFormat="1" applyFont="1" applyFill="1" applyBorder="1" applyProtection="1"/>
    <xf numFmtId="166" fontId="3" fillId="0" borderId="0" xfId="0" applyNumberFormat="1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center"/>
    </xf>
    <xf numFmtId="9" fontId="4" fillId="2" borderId="25" xfId="0" applyNumberFormat="1" applyFont="1" applyFill="1" applyBorder="1" applyAlignment="1" applyProtection="1">
      <alignment horizontal="center"/>
    </xf>
    <xf numFmtId="43" fontId="4" fillId="4" borderId="43" xfId="0" applyNumberFormat="1" applyFont="1" applyFill="1" applyBorder="1" applyAlignment="1" applyProtection="1">
      <alignment horizontal="center" vertical="center"/>
    </xf>
    <xf numFmtId="43" fontId="4" fillId="4" borderId="44" xfId="0" applyNumberFormat="1" applyFont="1" applyFill="1" applyBorder="1" applyAlignment="1" applyProtection="1">
      <alignment horizontal="center" vertical="center"/>
    </xf>
    <xf numFmtId="43" fontId="4" fillId="4" borderId="45" xfId="0" applyNumberFormat="1" applyFont="1" applyFill="1" applyBorder="1" applyAlignment="1" applyProtection="1">
      <alignment horizontal="center" vertical="center"/>
    </xf>
    <xf numFmtId="10" fontId="4" fillId="3" borderId="25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</xf>
    <xf numFmtId="43" fontId="11" fillId="3" borderId="0" xfId="0" applyNumberFormat="1" applyFont="1" applyFill="1" applyBorder="1" applyAlignment="1" applyProtection="1">
      <alignment horizontal="center" vertical="center"/>
    </xf>
    <xf numFmtId="0" fontId="4" fillId="7" borderId="33" xfId="0" applyFont="1" applyFill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horizontal="center" vertical="center" wrapText="1"/>
    </xf>
    <xf numFmtId="0" fontId="4" fillId="7" borderId="31" xfId="0" applyFont="1" applyFill="1" applyBorder="1" applyAlignment="1" applyProtection="1">
      <alignment horizontal="center" vertical="center" wrapText="1"/>
    </xf>
    <xf numFmtId="0" fontId="8" fillId="5" borderId="33" xfId="0" applyFont="1" applyFill="1" applyBorder="1" applyAlignment="1" applyProtection="1">
      <alignment horizontal="center" vertical="center" wrapText="1"/>
    </xf>
    <xf numFmtId="0" fontId="8" fillId="5" borderId="31" xfId="0" applyFont="1" applyFill="1" applyBorder="1" applyAlignment="1" applyProtection="1">
      <alignment horizontal="center" vertical="center" wrapText="1"/>
    </xf>
    <xf numFmtId="0" fontId="4" fillId="7" borderId="30" xfId="0" applyFont="1" applyFill="1" applyBorder="1" applyAlignment="1" applyProtection="1">
      <alignment horizontal="center" vertical="center" wrapText="1"/>
    </xf>
    <xf numFmtId="0" fontId="8" fillId="5" borderId="27" xfId="0" applyFont="1" applyFill="1" applyBorder="1" applyAlignment="1" applyProtection="1">
      <alignment horizontal="center" vertical="center" wrapText="1"/>
    </xf>
    <xf numFmtId="0" fontId="8" fillId="5" borderId="36" xfId="0" applyFont="1" applyFill="1" applyBorder="1" applyAlignment="1" applyProtection="1">
      <alignment horizontal="left" vertical="center" wrapText="1"/>
    </xf>
    <xf numFmtId="0" fontId="4" fillId="7" borderId="35" xfId="0" applyFont="1" applyFill="1" applyBorder="1" applyAlignment="1" applyProtection="1">
      <alignment vertical="center" wrapText="1"/>
    </xf>
    <xf numFmtId="0" fontId="0" fillId="7" borderId="36" xfId="0" applyFill="1" applyBorder="1" applyAlignment="1" applyProtection="1">
      <alignment vertical="center" wrapText="1"/>
    </xf>
    <xf numFmtId="0" fontId="4" fillId="7" borderId="36" xfId="0" applyFont="1" applyFill="1" applyBorder="1" applyAlignment="1" applyProtection="1">
      <alignment vertical="center" wrapText="1"/>
    </xf>
    <xf numFmtId="0" fontId="4" fillId="7" borderId="36" xfId="0" applyFont="1" applyFill="1" applyBorder="1" applyAlignment="1" applyProtection="1">
      <alignment horizontal="left" vertical="center" wrapText="1"/>
    </xf>
    <xf numFmtId="0" fontId="8" fillId="5" borderId="36" xfId="0" applyFont="1" applyFill="1" applyBorder="1" applyAlignment="1" applyProtection="1">
      <alignment vertical="center" wrapText="1"/>
    </xf>
    <xf numFmtId="0" fontId="9" fillId="5" borderId="36" xfId="0" applyFont="1" applyFill="1" applyBorder="1" applyAlignment="1" applyProtection="1">
      <alignment vertical="center" wrapText="1"/>
    </xf>
    <xf numFmtId="0" fontId="4" fillId="7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left" vertical="center" wrapText="1"/>
    </xf>
    <xf numFmtId="0" fontId="4" fillId="7" borderId="33" xfId="0" quotePrefix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0" borderId="16" xfId="0" quotePrefix="1" applyFont="1" applyFill="1" applyBorder="1" applyAlignment="1" applyProtection="1">
      <alignment horizontal="left" vertical="center" wrapText="1"/>
    </xf>
    <xf numFmtId="0" fontId="3" fillId="0" borderId="16" xfId="0" applyFont="1" applyFill="1" applyBorder="1" applyAlignment="1" applyProtection="1">
      <alignment horizontal="left" vertical="center" wrapText="1"/>
    </xf>
    <xf numFmtId="0" fontId="14" fillId="2" borderId="20" xfId="0" applyFont="1" applyFill="1" applyBorder="1" applyAlignment="1" applyProtection="1">
      <alignment horizontal="center"/>
    </xf>
    <xf numFmtId="0" fontId="14" fillId="2" borderId="24" xfId="0" applyFont="1" applyFill="1" applyBorder="1" applyAlignment="1" applyProtection="1">
      <alignment horizontal="center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wrapText="1"/>
    </xf>
    <xf numFmtId="0" fontId="3" fillId="0" borderId="24" xfId="0" applyFont="1" applyFill="1" applyBorder="1" applyAlignment="1" applyProtection="1">
      <alignment horizontal="center" wrapText="1"/>
    </xf>
    <xf numFmtId="0" fontId="3" fillId="0" borderId="21" xfId="0" applyFont="1" applyFill="1" applyBorder="1" applyAlignment="1" applyProtection="1">
      <alignment horizontal="center" wrapText="1"/>
    </xf>
    <xf numFmtId="164" fontId="3" fillId="2" borderId="20" xfId="0" applyNumberFormat="1" applyFont="1" applyFill="1" applyBorder="1" applyAlignment="1" applyProtection="1">
      <alignment horizontal="center"/>
    </xf>
    <xf numFmtId="164" fontId="3" fillId="2" borderId="24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center"/>
    </xf>
    <xf numFmtId="164" fontId="3" fillId="2" borderId="22" xfId="0" applyNumberFormat="1" applyFont="1" applyFill="1" applyBorder="1" applyAlignment="1" applyProtection="1">
      <alignment horizontal="center"/>
    </xf>
    <xf numFmtId="0" fontId="4" fillId="0" borderId="16" xfId="0" quotePrefix="1" applyFont="1" applyFill="1" applyBorder="1" applyAlignment="1" applyProtection="1">
      <alignment horizontal="left" vertical="center" wrapText="1"/>
    </xf>
    <xf numFmtId="0" fontId="4" fillId="0" borderId="16" xfId="0" applyFont="1" applyFill="1" applyBorder="1" applyAlignment="1" applyProtection="1">
      <alignment horizontal="left" vertical="center" wrapText="1"/>
    </xf>
    <xf numFmtId="0" fontId="4" fillId="0" borderId="16" xfId="0" quotePrefix="1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0" fontId="4" fillId="0" borderId="20" xfId="0" applyFont="1" applyFill="1" applyBorder="1" applyAlignment="1" applyProtection="1">
      <alignment horizontal="left" wrapText="1"/>
    </xf>
    <xf numFmtId="0" fontId="4" fillId="0" borderId="24" xfId="0" applyFont="1" applyFill="1" applyBorder="1" applyAlignment="1" applyProtection="1">
      <alignment horizontal="left" wrapText="1"/>
    </xf>
    <xf numFmtId="0" fontId="4" fillId="0" borderId="21" xfId="0" applyFont="1" applyFill="1" applyBorder="1" applyAlignment="1" applyProtection="1">
      <alignment horizontal="left" wrapText="1"/>
    </xf>
    <xf numFmtId="0" fontId="4" fillId="0" borderId="20" xfId="0" applyFont="1" applyFill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</cellXfs>
  <cellStyles count="2">
    <cellStyle name="Euro" xfId="1" xr:uid="{7E62E2C6-2ADF-4F7E-B3EE-EB9ECE00165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A702-9C8D-4AC3-A5C7-7BB63DFE4B75}">
  <dimension ref="A1:S154"/>
  <sheetViews>
    <sheetView showGridLines="0" tabSelected="1" zoomScale="55" zoomScaleNormal="55" workbookViewId="0">
      <selection activeCell="F70" sqref="F70"/>
    </sheetView>
  </sheetViews>
  <sheetFormatPr baseColWidth="10" defaultColWidth="11.42578125" defaultRowHeight="15" x14ac:dyDescent="0.2"/>
  <cols>
    <col min="1" max="1" width="46.28515625" style="71" customWidth="1"/>
    <col min="2" max="2" width="17.42578125" style="71" customWidth="1"/>
    <col min="3" max="3" width="36.5703125" style="10" customWidth="1"/>
    <col min="4" max="4" width="20.85546875" style="10" customWidth="1"/>
    <col min="5" max="5" width="16.140625" style="10" customWidth="1"/>
    <col min="6" max="6" width="15.7109375" style="10" customWidth="1"/>
    <col min="7" max="7" width="22.28515625" style="10" customWidth="1"/>
    <col min="8" max="8" width="19.85546875" style="10" bestFit="1" customWidth="1"/>
    <col min="9" max="9" width="17.140625" style="10" customWidth="1"/>
    <col min="10" max="10" width="35.42578125" style="10" customWidth="1"/>
    <col min="11" max="11" width="62.5703125" style="10" customWidth="1"/>
    <col min="12" max="12" width="23.28515625" style="10" customWidth="1"/>
    <col min="13" max="13" width="18.28515625" style="10" bestFit="1" customWidth="1"/>
    <col min="14" max="14" width="20.28515625" style="10" customWidth="1"/>
    <col min="15" max="20" width="25" style="10" customWidth="1"/>
    <col min="21" max="16384" width="11.42578125" style="10"/>
  </cols>
  <sheetData>
    <row r="1" spans="1:16" s="4" customFormat="1" ht="45" customHeight="1" x14ac:dyDescent="0.35">
      <c r="A1" s="116" t="s">
        <v>0</v>
      </c>
      <c r="B1" s="116"/>
      <c r="C1" s="116"/>
      <c r="D1" s="116"/>
      <c r="E1" s="116"/>
      <c r="F1" s="116"/>
      <c r="G1" s="116"/>
      <c r="H1" s="116"/>
      <c r="K1" s="116" t="s">
        <v>1</v>
      </c>
      <c r="L1" s="116"/>
      <c r="M1" s="116"/>
      <c r="N1" s="116"/>
      <c r="O1" s="5"/>
      <c r="P1" s="5"/>
    </row>
    <row r="2" spans="1:16" s="9" customFormat="1" ht="24" thickBot="1" x14ac:dyDescent="0.4">
      <c r="A2" s="6"/>
      <c r="B2" s="7"/>
      <c r="C2" s="8"/>
      <c r="D2" s="8"/>
      <c r="E2" s="8"/>
      <c r="F2" s="8"/>
      <c r="G2" s="8"/>
      <c r="H2" s="8"/>
      <c r="I2" s="8"/>
      <c r="J2" s="4"/>
    </row>
    <row r="3" spans="1:16" ht="15.75" customHeight="1" x14ac:dyDescent="0.35">
      <c r="A3" s="117"/>
      <c r="B3" s="119" t="s">
        <v>84</v>
      </c>
      <c r="C3" s="119" t="s">
        <v>2</v>
      </c>
      <c r="D3" s="130" t="s">
        <v>3</v>
      </c>
      <c r="E3" s="130" t="s">
        <v>4</v>
      </c>
      <c r="F3" s="122" t="s">
        <v>5</v>
      </c>
      <c r="G3" s="122" t="s">
        <v>6</v>
      </c>
      <c r="H3" s="128" t="s">
        <v>7</v>
      </c>
      <c r="I3" s="132" t="s">
        <v>93</v>
      </c>
      <c r="J3" s="4"/>
      <c r="K3" s="117"/>
      <c r="L3" s="124" t="s">
        <v>3</v>
      </c>
      <c r="M3" s="122" t="s">
        <v>8</v>
      </c>
      <c r="N3" s="126" t="s">
        <v>7</v>
      </c>
    </row>
    <row r="4" spans="1:16" ht="15.75" customHeight="1" x14ac:dyDescent="0.35">
      <c r="A4" s="118"/>
      <c r="B4" s="120"/>
      <c r="C4" s="120"/>
      <c r="D4" s="131"/>
      <c r="E4" s="131"/>
      <c r="F4" s="123"/>
      <c r="G4" s="123"/>
      <c r="H4" s="129"/>
      <c r="I4" s="133"/>
      <c r="J4" s="4"/>
      <c r="K4" s="118"/>
      <c r="L4" s="125"/>
      <c r="M4" s="123"/>
      <c r="N4" s="127"/>
    </row>
    <row r="5" spans="1:16" ht="24" thickBot="1" x14ac:dyDescent="0.4">
      <c r="A5" s="118"/>
      <c r="B5" s="121"/>
      <c r="C5" s="121"/>
      <c r="D5" s="11" t="s">
        <v>9</v>
      </c>
      <c r="E5" s="11" t="s">
        <v>10</v>
      </c>
      <c r="F5" s="12" t="s">
        <v>11</v>
      </c>
      <c r="G5" s="12" t="s">
        <v>12</v>
      </c>
      <c r="H5" s="13" t="s">
        <v>13</v>
      </c>
      <c r="I5" s="133"/>
      <c r="J5" s="4"/>
      <c r="K5" s="118"/>
      <c r="L5" s="14" t="s">
        <v>9</v>
      </c>
      <c r="M5" s="12" t="s">
        <v>10</v>
      </c>
      <c r="N5" s="15" t="s">
        <v>14</v>
      </c>
    </row>
    <row r="6" spans="1:16" ht="18" customHeight="1" x14ac:dyDescent="0.35">
      <c r="A6" s="107" t="s">
        <v>15</v>
      </c>
      <c r="B6" s="104">
        <v>150202</v>
      </c>
      <c r="C6" s="16" t="s">
        <v>58</v>
      </c>
      <c r="D6" s="17">
        <v>13.120999999999999</v>
      </c>
      <c r="E6" s="18">
        <v>44</v>
      </c>
      <c r="F6" s="1"/>
      <c r="G6" s="1"/>
      <c r="H6" s="93">
        <f>(F6*D6)+(G6*E6)</f>
        <v>0</v>
      </c>
      <c r="I6" s="83">
        <v>4942</v>
      </c>
      <c r="J6" s="4"/>
      <c r="K6" s="19" t="s">
        <v>15</v>
      </c>
      <c r="L6" s="17">
        <v>21.05</v>
      </c>
      <c r="M6" s="1"/>
      <c r="N6" s="20">
        <f>SUM(L6*M6)</f>
        <v>0</v>
      </c>
      <c r="P6" s="21"/>
    </row>
    <row r="7" spans="1:16" ht="18" customHeight="1" x14ac:dyDescent="0.35">
      <c r="A7" s="108"/>
      <c r="B7" s="101"/>
      <c r="C7" s="22" t="s">
        <v>80</v>
      </c>
      <c r="D7" s="23">
        <v>7.93</v>
      </c>
      <c r="E7" s="24">
        <v>7</v>
      </c>
      <c r="F7" s="2"/>
      <c r="G7" s="2"/>
      <c r="H7" s="94">
        <f>(F7*D7)+(G7*E7)</f>
        <v>0</v>
      </c>
      <c r="I7" s="84">
        <v>2982</v>
      </c>
      <c r="J7" s="4"/>
      <c r="K7" s="25" t="s">
        <v>16</v>
      </c>
      <c r="L7" s="23">
        <v>49.589999999999989</v>
      </c>
      <c r="M7" s="2"/>
      <c r="N7" s="26">
        <f t="shared" ref="N7:N56" si="0">SUM(L7*M7)</f>
        <v>0</v>
      </c>
    </row>
    <row r="8" spans="1:16" ht="18" customHeight="1" x14ac:dyDescent="0.35">
      <c r="A8" s="27" t="s">
        <v>16</v>
      </c>
      <c r="B8" s="28">
        <v>130208</v>
      </c>
      <c r="C8" s="22" t="s">
        <v>73</v>
      </c>
      <c r="D8" s="23">
        <v>49.589999999999989</v>
      </c>
      <c r="E8" s="24">
        <v>42</v>
      </c>
      <c r="F8" s="2"/>
      <c r="G8" s="2"/>
      <c r="H8" s="94">
        <f t="shared" ref="H8:H70" si="1">(F8*D8)+(G8*E8)</f>
        <v>0</v>
      </c>
      <c r="I8" s="84">
        <v>0</v>
      </c>
      <c r="J8" s="4"/>
      <c r="K8" s="25" t="s">
        <v>68</v>
      </c>
      <c r="L8" s="23">
        <v>0.08</v>
      </c>
      <c r="M8" s="2"/>
      <c r="N8" s="26">
        <f t="shared" si="0"/>
        <v>0</v>
      </c>
    </row>
    <row r="9" spans="1:16" ht="18" customHeight="1" x14ac:dyDescent="0.35">
      <c r="A9" s="27" t="s">
        <v>68</v>
      </c>
      <c r="B9" s="28">
        <v>130301</v>
      </c>
      <c r="C9" s="22" t="s">
        <v>72</v>
      </c>
      <c r="D9" s="23">
        <v>0.08</v>
      </c>
      <c r="E9" s="24">
        <v>1</v>
      </c>
      <c r="F9" s="2"/>
      <c r="G9" s="2"/>
      <c r="H9" s="94">
        <f t="shared" si="1"/>
        <v>0</v>
      </c>
      <c r="I9" s="84">
        <v>85</v>
      </c>
      <c r="J9" s="4"/>
      <c r="K9" s="25" t="s">
        <v>17</v>
      </c>
      <c r="L9" s="23">
        <v>2.1399999999999997</v>
      </c>
      <c r="M9" s="2"/>
      <c r="N9" s="26">
        <f t="shared" si="0"/>
        <v>0</v>
      </c>
    </row>
    <row r="10" spans="1:16" ht="18" customHeight="1" x14ac:dyDescent="0.35">
      <c r="A10" s="27" t="s">
        <v>17</v>
      </c>
      <c r="B10" s="28">
        <v>160504</v>
      </c>
      <c r="C10" s="22" t="s">
        <v>72</v>
      </c>
      <c r="D10" s="23">
        <v>2.1399999999999997</v>
      </c>
      <c r="E10" s="24">
        <v>26</v>
      </c>
      <c r="F10" s="2"/>
      <c r="G10" s="2"/>
      <c r="H10" s="94">
        <f t="shared" si="1"/>
        <v>0</v>
      </c>
      <c r="I10" s="84">
        <v>4090</v>
      </c>
      <c r="J10" s="4"/>
      <c r="K10" s="25" t="s">
        <v>18</v>
      </c>
      <c r="L10" s="23">
        <v>3.008</v>
      </c>
      <c r="M10" s="2"/>
      <c r="N10" s="26">
        <f t="shared" si="0"/>
        <v>0</v>
      </c>
    </row>
    <row r="11" spans="1:16" ht="18" customHeight="1" x14ac:dyDescent="0.35">
      <c r="A11" s="27" t="s">
        <v>18</v>
      </c>
      <c r="B11" s="28">
        <v>130502</v>
      </c>
      <c r="C11" s="22" t="s">
        <v>72</v>
      </c>
      <c r="D11" s="23">
        <v>3.008</v>
      </c>
      <c r="E11" s="24">
        <v>3</v>
      </c>
      <c r="F11" s="2"/>
      <c r="G11" s="2"/>
      <c r="H11" s="94">
        <f t="shared" si="1"/>
        <v>0</v>
      </c>
      <c r="I11" s="84">
        <v>708</v>
      </c>
      <c r="J11" s="4"/>
      <c r="K11" s="29" t="s">
        <v>19</v>
      </c>
      <c r="L11" s="23">
        <v>272.56</v>
      </c>
      <c r="M11" s="2"/>
      <c r="N11" s="26">
        <f t="shared" si="0"/>
        <v>0</v>
      </c>
      <c r="P11" s="21"/>
    </row>
    <row r="12" spans="1:16" ht="18" customHeight="1" x14ac:dyDescent="0.35">
      <c r="A12" s="106" t="s">
        <v>19</v>
      </c>
      <c r="B12" s="102">
        <v>200301</v>
      </c>
      <c r="C12" s="22" t="s">
        <v>63</v>
      </c>
      <c r="D12" s="23">
        <v>155.30000000000001</v>
      </c>
      <c r="E12" s="24">
        <v>134</v>
      </c>
      <c r="F12" s="2"/>
      <c r="G12" s="2"/>
      <c r="H12" s="94">
        <f t="shared" si="1"/>
        <v>0</v>
      </c>
      <c r="I12" s="84">
        <v>20026</v>
      </c>
      <c r="J12" s="4"/>
      <c r="K12" s="25" t="s">
        <v>70</v>
      </c>
      <c r="L12" s="23">
        <v>1.2510000000000001</v>
      </c>
      <c r="M12" s="2"/>
      <c r="N12" s="26">
        <f t="shared" si="0"/>
        <v>0</v>
      </c>
    </row>
    <row r="13" spans="1:16" ht="18" customHeight="1" x14ac:dyDescent="0.35">
      <c r="A13" s="106"/>
      <c r="B13" s="105"/>
      <c r="C13" s="22" t="s">
        <v>80</v>
      </c>
      <c r="D13" s="23">
        <v>86.031000000000006</v>
      </c>
      <c r="E13" s="24">
        <v>95</v>
      </c>
      <c r="F13" s="2"/>
      <c r="G13" s="2"/>
      <c r="H13" s="94">
        <f t="shared" si="1"/>
        <v>0</v>
      </c>
      <c r="I13" s="84">
        <v>12783</v>
      </c>
      <c r="J13" s="4"/>
      <c r="K13" s="25" t="s">
        <v>20</v>
      </c>
      <c r="L13" s="23">
        <v>48.552999999999997</v>
      </c>
      <c r="M13" s="2"/>
      <c r="N13" s="26">
        <f t="shared" si="0"/>
        <v>0</v>
      </c>
    </row>
    <row r="14" spans="1:16" ht="18" customHeight="1" x14ac:dyDescent="0.35">
      <c r="A14" s="106"/>
      <c r="B14" s="105"/>
      <c r="C14" s="22" t="s">
        <v>81</v>
      </c>
      <c r="D14" s="23">
        <v>4.75</v>
      </c>
      <c r="E14" s="24">
        <v>2</v>
      </c>
      <c r="F14" s="2"/>
      <c r="G14" s="2"/>
      <c r="H14" s="94">
        <f t="shared" si="1"/>
        <v>0</v>
      </c>
      <c r="I14" s="84">
        <v>426</v>
      </c>
      <c r="J14" s="4"/>
      <c r="K14" s="25" t="s">
        <v>21</v>
      </c>
      <c r="L14" s="23">
        <v>6.09</v>
      </c>
      <c r="M14" s="2"/>
      <c r="N14" s="26">
        <f t="shared" si="0"/>
        <v>0</v>
      </c>
      <c r="P14" s="21"/>
    </row>
    <row r="15" spans="1:16" ht="18" customHeight="1" x14ac:dyDescent="0.35">
      <c r="A15" s="106"/>
      <c r="B15" s="103"/>
      <c r="C15" s="22" t="s">
        <v>53</v>
      </c>
      <c r="D15" s="23">
        <v>26.48</v>
      </c>
      <c r="E15" s="24">
        <v>10</v>
      </c>
      <c r="F15" s="2"/>
      <c r="G15" s="2"/>
      <c r="H15" s="94">
        <f t="shared" si="1"/>
        <v>0</v>
      </c>
      <c r="I15" s="84">
        <v>2232</v>
      </c>
      <c r="J15" s="4"/>
      <c r="K15" s="25" t="s">
        <v>52</v>
      </c>
      <c r="L15" s="23">
        <v>6.0150000000000006</v>
      </c>
      <c r="M15" s="2"/>
      <c r="N15" s="26">
        <f t="shared" si="0"/>
        <v>0</v>
      </c>
    </row>
    <row r="16" spans="1:16" ht="18" customHeight="1" x14ac:dyDescent="0.35">
      <c r="A16" s="27" t="s">
        <v>70</v>
      </c>
      <c r="B16" s="28">
        <v>80111</v>
      </c>
      <c r="C16" s="22" t="s">
        <v>53</v>
      </c>
      <c r="D16" s="23">
        <v>1.2510000000000001</v>
      </c>
      <c r="E16" s="24">
        <v>2</v>
      </c>
      <c r="F16" s="2"/>
      <c r="G16" s="2"/>
      <c r="H16" s="94">
        <f t="shared" si="1"/>
        <v>0</v>
      </c>
      <c r="I16" s="84">
        <v>460</v>
      </c>
      <c r="J16" s="4"/>
      <c r="K16" s="25" t="s">
        <v>22</v>
      </c>
      <c r="L16" s="23">
        <v>2.1819999999999999</v>
      </c>
      <c r="M16" s="2"/>
      <c r="N16" s="26">
        <f t="shared" si="0"/>
        <v>0</v>
      </c>
    </row>
    <row r="17" spans="1:17" ht="18" customHeight="1" x14ac:dyDescent="0.35">
      <c r="A17" s="27" t="s">
        <v>20</v>
      </c>
      <c r="B17" s="28">
        <v>160601</v>
      </c>
      <c r="C17" s="22" t="s">
        <v>74</v>
      </c>
      <c r="D17" s="23">
        <v>48.552999999999997</v>
      </c>
      <c r="E17" s="24">
        <v>6</v>
      </c>
      <c r="F17" s="2"/>
      <c r="G17" s="2"/>
      <c r="H17" s="94">
        <f t="shared" si="1"/>
        <v>0</v>
      </c>
      <c r="I17" s="84">
        <v>664</v>
      </c>
      <c r="J17" s="4"/>
      <c r="K17" s="29" t="s">
        <v>23</v>
      </c>
      <c r="L17" s="23">
        <v>56.71</v>
      </c>
      <c r="M17" s="2"/>
      <c r="N17" s="26">
        <f t="shared" si="0"/>
        <v>0</v>
      </c>
    </row>
    <row r="18" spans="1:17" ht="18" customHeight="1" x14ac:dyDescent="0.35">
      <c r="A18" s="109" t="s">
        <v>21</v>
      </c>
      <c r="B18" s="99">
        <v>150110</v>
      </c>
      <c r="C18" s="22" t="s">
        <v>74</v>
      </c>
      <c r="D18" s="23">
        <v>4.0720000000000001</v>
      </c>
      <c r="E18" s="24">
        <v>38</v>
      </c>
      <c r="F18" s="2"/>
      <c r="G18" s="2"/>
      <c r="H18" s="94">
        <f t="shared" si="1"/>
        <v>0</v>
      </c>
      <c r="I18" s="84">
        <v>8522</v>
      </c>
      <c r="J18" s="4"/>
      <c r="K18" s="29" t="s">
        <v>54</v>
      </c>
      <c r="L18" s="23">
        <v>4.3600000000000003</v>
      </c>
      <c r="M18" s="2"/>
      <c r="N18" s="26">
        <f>SUM(L18*M18)</f>
        <v>0</v>
      </c>
      <c r="P18" s="21"/>
    </row>
    <row r="19" spans="1:17" ht="18" customHeight="1" x14ac:dyDescent="0.35">
      <c r="A19" s="108"/>
      <c r="B19" s="101"/>
      <c r="C19" s="22" t="s">
        <v>81</v>
      </c>
      <c r="D19" s="23">
        <v>2.02</v>
      </c>
      <c r="E19" s="24">
        <v>2</v>
      </c>
      <c r="F19" s="2"/>
      <c r="G19" s="2"/>
      <c r="H19" s="94">
        <f t="shared" si="1"/>
        <v>0</v>
      </c>
      <c r="I19" s="84">
        <v>801</v>
      </c>
      <c r="J19" s="4"/>
      <c r="K19" s="30" t="s">
        <v>100</v>
      </c>
      <c r="L19" s="23">
        <v>277.32</v>
      </c>
      <c r="M19" s="2"/>
      <c r="N19" s="26">
        <f>SUM(L19*M19)</f>
        <v>0</v>
      </c>
    </row>
    <row r="20" spans="1:17" s="31" customFormat="1" ht="18" customHeight="1" x14ac:dyDescent="0.35">
      <c r="A20" s="27" t="s">
        <v>99</v>
      </c>
      <c r="B20" s="28">
        <v>160213</v>
      </c>
      <c r="C20" s="22" t="s">
        <v>53</v>
      </c>
      <c r="D20" s="23">
        <v>6.0150000000000006</v>
      </c>
      <c r="E20" s="24">
        <v>3</v>
      </c>
      <c r="F20" s="2"/>
      <c r="G20" s="2"/>
      <c r="H20" s="94">
        <f t="shared" si="1"/>
        <v>0</v>
      </c>
      <c r="I20" s="84">
        <v>4729</v>
      </c>
      <c r="J20" s="4"/>
      <c r="K20" s="29" t="s">
        <v>24</v>
      </c>
      <c r="L20" s="23">
        <v>55.27</v>
      </c>
      <c r="M20" s="2"/>
      <c r="N20" s="26">
        <f t="shared" si="0"/>
        <v>0</v>
      </c>
      <c r="P20" s="32"/>
    </row>
    <row r="21" spans="1:17" ht="18" customHeight="1" x14ac:dyDescent="0.35">
      <c r="A21" s="27" t="s">
        <v>22</v>
      </c>
      <c r="B21" s="28">
        <v>61302</v>
      </c>
      <c r="C21" s="22" t="s">
        <v>72</v>
      </c>
      <c r="D21" s="23">
        <v>2.1819999999999999</v>
      </c>
      <c r="E21" s="24">
        <v>2</v>
      </c>
      <c r="F21" s="2"/>
      <c r="G21" s="2"/>
      <c r="H21" s="94">
        <f t="shared" si="1"/>
        <v>0</v>
      </c>
      <c r="I21" s="84">
        <v>562</v>
      </c>
      <c r="J21" s="4"/>
      <c r="K21" s="29" t="s">
        <v>25</v>
      </c>
      <c r="L21" s="23">
        <v>616.38</v>
      </c>
      <c r="M21" s="2"/>
      <c r="N21" s="26">
        <f t="shared" si="0"/>
        <v>0</v>
      </c>
      <c r="P21" s="21"/>
    </row>
    <row r="22" spans="1:17" ht="18" customHeight="1" x14ac:dyDescent="0.35">
      <c r="A22" s="106" t="s">
        <v>23</v>
      </c>
      <c r="B22" s="102">
        <v>160119</v>
      </c>
      <c r="C22" s="22" t="s">
        <v>80</v>
      </c>
      <c r="D22" s="23">
        <v>3.8</v>
      </c>
      <c r="E22" s="24">
        <v>3</v>
      </c>
      <c r="F22" s="2"/>
      <c r="G22" s="2"/>
      <c r="H22" s="94">
        <f t="shared" si="1"/>
        <v>0</v>
      </c>
      <c r="I22" s="84">
        <v>579.49599999999998</v>
      </c>
      <c r="J22" s="4"/>
      <c r="K22" s="25" t="s">
        <v>26</v>
      </c>
      <c r="L22" s="23">
        <v>2.9210000000000003</v>
      </c>
      <c r="M22" s="2"/>
      <c r="N22" s="26">
        <f t="shared" si="0"/>
        <v>0</v>
      </c>
    </row>
    <row r="23" spans="1:17" ht="18" customHeight="1" x14ac:dyDescent="0.35">
      <c r="A23" s="106"/>
      <c r="B23" s="103"/>
      <c r="C23" s="22" t="s">
        <v>53</v>
      </c>
      <c r="D23" s="23">
        <v>52.91</v>
      </c>
      <c r="E23" s="24">
        <v>14</v>
      </c>
      <c r="F23" s="2"/>
      <c r="G23" s="2"/>
      <c r="H23" s="94">
        <f t="shared" si="1"/>
        <v>0</v>
      </c>
      <c r="I23" s="84">
        <v>4431</v>
      </c>
      <c r="J23" s="4"/>
      <c r="K23" s="29" t="s">
        <v>95</v>
      </c>
      <c r="L23" s="23">
        <v>7.1999999999999995E-2</v>
      </c>
      <c r="M23" s="2"/>
      <c r="N23" s="26">
        <f t="shared" si="0"/>
        <v>0</v>
      </c>
    </row>
    <row r="24" spans="1:17" ht="18" customHeight="1" x14ac:dyDescent="0.35">
      <c r="A24" s="111" t="s">
        <v>54</v>
      </c>
      <c r="B24" s="102">
        <v>160118</v>
      </c>
      <c r="C24" s="22" t="s">
        <v>80</v>
      </c>
      <c r="D24" s="23">
        <v>0.1</v>
      </c>
      <c r="E24" s="24">
        <v>1</v>
      </c>
      <c r="F24" s="2"/>
      <c r="G24" s="2"/>
      <c r="H24" s="94">
        <f t="shared" si="1"/>
        <v>0</v>
      </c>
      <c r="I24" s="84">
        <v>110</v>
      </c>
      <c r="J24" s="4"/>
      <c r="K24" s="25" t="s">
        <v>27</v>
      </c>
      <c r="L24" s="23">
        <v>9.39</v>
      </c>
      <c r="M24" s="2"/>
      <c r="N24" s="26">
        <f t="shared" si="0"/>
        <v>0</v>
      </c>
      <c r="P24" s="21"/>
    </row>
    <row r="25" spans="1:17" ht="18" customHeight="1" x14ac:dyDescent="0.35">
      <c r="A25" s="112"/>
      <c r="B25" s="103"/>
      <c r="C25" s="22" t="s">
        <v>53</v>
      </c>
      <c r="D25" s="23">
        <v>4.26</v>
      </c>
      <c r="E25" s="24">
        <v>7</v>
      </c>
      <c r="F25" s="2"/>
      <c r="G25" s="2"/>
      <c r="H25" s="94">
        <f t="shared" si="1"/>
        <v>0</v>
      </c>
      <c r="I25" s="84">
        <v>776</v>
      </c>
      <c r="J25" s="4"/>
      <c r="K25" s="33" t="s">
        <v>55</v>
      </c>
      <c r="L25" s="23">
        <v>0.7</v>
      </c>
      <c r="M25" s="2"/>
      <c r="N25" s="26">
        <f t="shared" si="0"/>
        <v>0</v>
      </c>
    </row>
    <row r="26" spans="1:17" ht="18" customHeight="1" x14ac:dyDescent="0.35">
      <c r="A26" s="30" t="s">
        <v>100</v>
      </c>
      <c r="B26" s="34">
        <v>160117</v>
      </c>
      <c r="C26" s="22" t="s">
        <v>53</v>
      </c>
      <c r="D26" s="23">
        <v>277.32</v>
      </c>
      <c r="E26" s="24">
        <v>16</v>
      </c>
      <c r="F26" s="2"/>
      <c r="G26" s="2"/>
      <c r="H26" s="94">
        <f>(F26*D26)+(G26*E26)</f>
        <v>0</v>
      </c>
      <c r="I26" s="84">
        <v>1773</v>
      </c>
      <c r="J26" s="4"/>
      <c r="K26" s="29" t="s">
        <v>56</v>
      </c>
      <c r="L26" s="23">
        <v>125.01</v>
      </c>
      <c r="M26" s="2"/>
      <c r="N26" s="26">
        <f t="shared" si="0"/>
        <v>0</v>
      </c>
      <c r="P26" s="21"/>
    </row>
    <row r="27" spans="1:17" ht="18" customHeight="1" x14ac:dyDescent="0.35">
      <c r="A27" s="106" t="s">
        <v>24</v>
      </c>
      <c r="B27" s="102">
        <v>160118</v>
      </c>
      <c r="C27" s="22" t="s">
        <v>80</v>
      </c>
      <c r="D27" s="23">
        <v>6.2610000000000001</v>
      </c>
      <c r="E27" s="24">
        <v>10</v>
      </c>
      <c r="F27" s="2"/>
      <c r="G27" s="2"/>
      <c r="H27" s="94">
        <f t="shared" si="1"/>
        <v>0</v>
      </c>
      <c r="I27" s="84">
        <v>1107.8</v>
      </c>
      <c r="J27" s="4"/>
      <c r="K27" s="25" t="s">
        <v>57</v>
      </c>
      <c r="L27" s="23">
        <v>42.46</v>
      </c>
      <c r="M27" s="2"/>
      <c r="N27" s="26">
        <f t="shared" si="0"/>
        <v>0</v>
      </c>
      <c r="P27" s="21"/>
      <c r="Q27" s="21"/>
    </row>
    <row r="28" spans="1:17" ht="18" customHeight="1" x14ac:dyDescent="0.35">
      <c r="A28" s="106"/>
      <c r="B28" s="103"/>
      <c r="C28" s="22" t="s">
        <v>53</v>
      </c>
      <c r="D28" s="23">
        <v>49.01</v>
      </c>
      <c r="E28" s="24">
        <v>15</v>
      </c>
      <c r="F28" s="2"/>
      <c r="G28" s="2"/>
      <c r="H28" s="94">
        <f t="shared" si="1"/>
        <v>0</v>
      </c>
      <c r="I28" s="84">
        <v>1661</v>
      </c>
      <c r="J28" s="4"/>
      <c r="K28" s="29" t="s">
        <v>28</v>
      </c>
      <c r="L28" s="23">
        <v>96.96</v>
      </c>
      <c r="M28" s="2"/>
      <c r="N28" s="26">
        <f t="shared" si="0"/>
        <v>0</v>
      </c>
    </row>
    <row r="29" spans="1:17" ht="18" customHeight="1" x14ac:dyDescent="0.35">
      <c r="A29" s="111" t="s">
        <v>25</v>
      </c>
      <c r="B29" s="102">
        <v>160117</v>
      </c>
      <c r="C29" s="22" t="s">
        <v>80</v>
      </c>
      <c r="D29" s="23">
        <v>66.739999999999995</v>
      </c>
      <c r="E29" s="24">
        <v>44</v>
      </c>
      <c r="F29" s="2"/>
      <c r="G29" s="2"/>
      <c r="H29" s="94">
        <f t="shared" si="1"/>
        <v>0</v>
      </c>
      <c r="I29" s="84">
        <v>5539</v>
      </c>
      <c r="J29" s="4"/>
      <c r="K29" s="29" t="s">
        <v>29</v>
      </c>
      <c r="L29" s="23">
        <v>1.18</v>
      </c>
      <c r="M29" s="2"/>
      <c r="N29" s="26">
        <f t="shared" si="0"/>
        <v>0</v>
      </c>
    </row>
    <row r="30" spans="1:17" ht="18" customHeight="1" x14ac:dyDescent="0.35">
      <c r="A30" s="111"/>
      <c r="B30" s="105"/>
      <c r="C30" s="22" t="s">
        <v>81</v>
      </c>
      <c r="D30" s="23">
        <v>4.8</v>
      </c>
      <c r="E30" s="24">
        <v>1</v>
      </c>
      <c r="F30" s="2"/>
      <c r="G30" s="2"/>
      <c r="H30" s="94">
        <f t="shared" si="1"/>
        <v>0</v>
      </c>
      <c r="I30" s="84">
        <v>127</v>
      </c>
      <c r="J30" s="4"/>
      <c r="K30" s="25" t="s">
        <v>30</v>
      </c>
      <c r="L30" s="23">
        <v>1.5519999999999998</v>
      </c>
      <c r="M30" s="2"/>
      <c r="N30" s="26">
        <f t="shared" si="0"/>
        <v>0</v>
      </c>
    </row>
    <row r="31" spans="1:17" ht="18" customHeight="1" x14ac:dyDescent="0.35">
      <c r="A31" s="112"/>
      <c r="B31" s="103"/>
      <c r="C31" s="22" t="s">
        <v>74</v>
      </c>
      <c r="D31" s="23">
        <v>544.84</v>
      </c>
      <c r="E31" s="24">
        <v>91</v>
      </c>
      <c r="F31" s="2"/>
      <c r="G31" s="2"/>
      <c r="H31" s="94">
        <f t="shared" si="1"/>
        <v>0</v>
      </c>
      <c r="I31" s="84">
        <v>15126.5</v>
      </c>
      <c r="J31" s="4"/>
      <c r="K31" s="25" t="s">
        <v>59</v>
      </c>
      <c r="L31" s="23">
        <v>1.002</v>
      </c>
      <c r="M31" s="2"/>
      <c r="N31" s="26">
        <f t="shared" si="0"/>
        <v>0</v>
      </c>
    </row>
    <row r="32" spans="1:17" ht="18" customHeight="1" x14ac:dyDescent="0.35">
      <c r="A32" s="27" t="s">
        <v>26</v>
      </c>
      <c r="B32" s="35" t="s">
        <v>85</v>
      </c>
      <c r="C32" s="22" t="s">
        <v>72</v>
      </c>
      <c r="D32" s="23">
        <v>2.9210000000000003</v>
      </c>
      <c r="E32" s="24">
        <v>6</v>
      </c>
      <c r="F32" s="2"/>
      <c r="G32" s="2"/>
      <c r="H32" s="94">
        <f t="shared" si="1"/>
        <v>0</v>
      </c>
      <c r="I32" s="84">
        <v>860.7</v>
      </c>
      <c r="J32" s="4"/>
      <c r="K32" s="25" t="s">
        <v>60</v>
      </c>
      <c r="L32" s="23">
        <v>0.5</v>
      </c>
      <c r="M32" s="2"/>
      <c r="N32" s="26">
        <f t="shared" si="0"/>
        <v>0</v>
      </c>
    </row>
    <row r="33" spans="1:17" ht="18" customHeight="1" x14ac:dyDescent="0.35">
      <c r="A33" s="36" t="s">
        <v>95</v>
      </c>
      <c r="B33" s="37">
        <v>200139</v>
      </c>
      <c r="C33" s="22" t="s">
        <v>72</v>
      </c>
      <c r="D33" s="23">
        <v>7.1999999999999995E-2</v>
      </c>
      <c r="E33" s="24">
        <v>1</v>
      </c>
      <c r="F33" s="2"/>
      <c r="G33" s="2"/>
      <c r="H33" s="94">
        <f t="shared" si="1"/>
        <v>0</v>
      </c>
      <c r="I33" s="84">
        <v>119.3</v>
      </c>
      <c r="J33" s="4"/>
      <c r="K33" s="25" t="s">
        <v>61</v>
      </c>
      <c r="L33" s="23">
        <v>1.29</v>
      </c>
      <c r="M33" s="2"/>
      <c r="N33" s="26">
        <f t="shared" si="0"/>
        <v>0</v>
      </c>
    </row>
    <row r="34" spans="1:17" ht="18" customHeight="1" x14ac:dyDescent="0.35">
      <c r="A34" s="109" t="s">
        <v>27</v>
      </c>
      <c r="B34" s="99">
        <v>150110</v>
      </c>
      <c r="C34" s="22" t="s">
        <v>58</v>
      </c>
      <c r="D34" s="23">
        <v>3.492</v>
      </c>
      <c r="E34" s="24">
        <v>34</v>
      </c>
      <c r="F34" s="2"/>
      <c r="G34" s="2"/>
      <c r="H34" s="94">
        <f t="shared" si="1"/>
        <v>0</v>
      </c>
      <c r="I34" s="84">
        <v>4533.7039999999997</v>
      </c>
      <c r="J34" s="4"/>
      <c r="K34" s="25" t="s">
        <v>31</v>
      </c>
      <c r="L34" s="23">
        <v>0.05</v>
      </c>
      <c r="M34" s="2"/>
      <c r="N34" s="26">
        <f t="shared" si="0"/>
        <v>0</v>
      </c>
    </row>
    <row r="35" spans="1:17" ht="18" customHeight="1" x14ac:dyDescent="0.35">
      <c r="A35" s="108"/>
      <c r="B35" s="100"/>
      <c r="C35" s="22" t="s">
        <v>81</v>
      </c>
      <c r="D35" s="23">
        <v>2.2799999999999998</v>
      </c>
      <c r="E35" s="24">
        <v>3</v>
      </c>
      <c r="F35" s="2"/>
      <c r="G35" s="2"/>
      <c r="H35" s="94">
        <f t="shared" si="1"/>
        <v>0</v>
      </c>
      <c r="I35" s="84">
        <v>920.3</v>
      </c>
      <c r="J35" s="4"/>
      <c r="K35" s="25" t="s">
        <v>32</v>
      </c>
      <c r="L35" s="23">
        <v>15.206</v>
      </c>
      <c r="M35" s="2"/>
      <c r="N35" s="26">
        <f t="shared" si="0"/>
        <v>0</v>
      </c>
    </row>
    <row r="36" spans="1:17" ht="18" customHeight="1" x14ac:dyDescent="0.35">
      <c r="A36" s="108"/>
      <c r="B36" s="101"/>
      <c r="C36" s="22" t="s">
        <v>80</v>
      </c>
      <c r="D36" s="23">
        <v>3.62</v>
      </c>
      <c r="E36" s="24">
        <v>3</v>
      </c>
      <c r="F36" s="2"/>
      <c r="G36" s="2"/>
      <c r="H36" s="94">
        <f t="shared" si="1"/>
        <v>0</v>
      </c>
      <c r="I36" s="84">
        <v>1210.0999999999999</v>
      </c>
      <c r="J36" s="4"/>
      <c r="K36" s="25" t="s">
        <v>33</v>
      </c>
      <c r="L36" s="23">
        <v>5.46</v>
      </c>
      <c r="M36" s="2"/>
      <c r="N36" s="26">
        <f t="shared" si="0"/>
        <v>0</v>
      </c>
    </row>
    <row r="37" spans="1:17" ht="18" customHeight="1" x14ac:dyDescent="0.35">
      <c r="A37" s="38" t="s">
        <v>55</v>
      </c>
      <c r="B37" s="39">
        <v>160210</v>
      </c>
      <c r="C37" s="22" t="s">
        <v>53</v>
      </c>
      <c r="D37" s="23">
        <v>0.7</v>
      </c>
      <c r="E37" s="24">
        <v>2</v>
      </c>
      <c r="F37" s="2"/>
      <c r="G37" s="2"/>
      <c r="H37" s="94">
        <f t="shared" si="1"/>
        <v>0</v>
      </c>
      <c r="I37" s="84">
        <v>741.4</v>
      </c>
      <c r="J37" s="4"/>
      <c r="K37" s="25" t="s">
        <v>34</v>
      </c>
      <c r="L37" s="23">
        <v>199.24</v>
      </c>
      <c r="M37" s="2"/>
      <c r="N37" s="26">
        <f t="shared" si="0"/>
        <v>0</v>
      </c>
      <c r="Q37" s="21"/>
    </row>
    <row r="38" spans="1:17" ht="18" customHeight="1" x14ac:dyDescent="0.35">
      <c r="A38" s="111" t="s">
        <v>56</v>
      </c>
      <c r="B38" s="102">
        <v>160214</v>
      </c>
      <c r="C38" s="22" t="s">
        <v>58</v>
      </c>
      <c r="D38" s="23">
        <v>12.984999999999999</v>
      </c>
      <c r="E38" s="24">
        <v>10</v>
      </c>
      <c r="F38" s="2"/>
      <c r="G38" s="2"/>
      <c r="H38" s="94">
        <f t="shared" si="1"/>
        <v>0</v>
      </c>
      <c r="I38" s="84">
        <v>1022.6</v>
      </c>
      <c r="J38" s="4"/>
      <c r="K38" s="25" t="s">
        <v>35</v>
      </c>
      <c r="L38" s="23">
        <v>2.2599999999999998</v>
      </c>
      <c r="M38" s="2"/>
      <c r="N38" s="26">
        <f t="shared" si="0"/>
        <v>0</v>
      </c>
    </row>
    <row r="39" spans="1:17" ht="18" customHeight="1" x14ac:dyDescent="0.35">
      <c r="A39" s="111"/>
      <c r="B39" s="105"/>
      <c r="C39" s="22" t="s">
        <v>80</v>
      </c>
      <c r="D39" s="23">
        <v>56.32</v>
      </c>
      <c r="E39" s="24">
        <v>4</v>
      </c>
      <c r="F39" s="2"/>
      <c r="G39" s="2"/>
      <c r="H39" s="94">
        <f t="shared" si="1"/>
        <v>0</v>
      </c>
      <c r="I39" s="84">
        <v>553.9</v>
      </c>
      <c r="J39" s="4"/>
      <c r="K39" s="29" t="s">
        <v>36</v>
      </c>
      <c r="L39" s="23">
        <v>10.899999999999999</v>
      </c>
      <c r="M39" s="2"/>
      <c r="N39" s="26">
        <f t="shared" si="0"/>
        <v>0</v>
      </c>
    </row>
    <row r="40" spans="1:17" ht="18" customHeight="1" x14ac:dyDescent="0.35">
      <c r="A40" s="111"/>
      <c r="B40" s="105"/>
      <c r="C40" s="22" t="s">
        <v>81</v>
      </c>
      <c r="D40" s="23">
        <v>1.66</v>
      </c>
      <c r="E40" s="24">
        <v>0</v>
      </c>
      <c r="F40" s="2"/>
      <c r="G40" s="2"/>
      <c r="H40" s="94">
        <f t="shared" si="1"/>
        <v>0</v>
      </c>
      <c r="I40" s="84">
        <v>0</v>
      </c>
      <c r="J40" s="4"/>
      <c r="K40" s="29" t="s">
        <v>37</v>
      </c>
      <c r="L40" s="23">
        <v>156</v>
      </c>
      <c r="M40" s="2"/>
      <c r="N40" s="26">
        <f t="shared" si="0"/>
        <v>0</v>
      </c>
    </row>
    <row r="41" spans="1:17" ht="18" customHeight="1" x14ac:dyDescent="0.35">
      <c r="A41" s="112"/>
      <c r="B41" s="103"/>
      <c r="C41" s="22" t="s">
        <v>53</v>
      </c>
      <c r="D41" s="23">
        <v>54.04</v>
      </c>
      <c r="E41" s="24">
        <v>8</v>
      </c>
      <c r="F41" s="2"/>
      <c r="G41" s="2"/>
      <c r="H41" s="94">
        <f t="shared" si="1"/>
        <v>0</v>
      </c>
      <c r="I41" s="84">
        <v>886.2</v>
      </c>
      <c r="J41" s="4"/>
      <c r="K41" s="25" t="s">
        <v>38</v>
      </c>
      <c r="L41" s="23">
        <v>1.3750000000000002</v>
      </c>
      <c r="M41" s="2"/>
      <c r="N41" s="26">
        <f t="shared" si="0"/>
        <v>0</v>
      </c>
    </row>
    <row r="42" spans="1:17" ht="18" customHeight="1" x14ac:dyDescent="0.35">
      <c r="A42" s="109" t="s">
        <v>57</v>
      </c>
      <c r="B42" s="99">
        <v>160213</v>
      </c>
      <c r="C42" s="22" t="s">
        <v>58</v>
      </c>
      <c r="D42" s="23">
        <v>0.16900000000000001</v>
      </c>
      <c r="E42" s="24">
        <v>1</v>
      </c>
      <c r="F42" s="2"/>
      <c r="G42" s="2"/>
      <c r="H42" s="94">
        <f t="shared" si="1"/>
        <v>0</v>
      </c>
      <c r="I42" s="84">
        <v>110.7</v>
      </c>
      <c r="J42" s="4"/>
      <c r="K42" s="25" t="s">
        <v>39</v>
      </c>
      <c r="L42" s="23">
        <v>0.01</v>
      </c>
      <c r="M42" s="2"/>
      <c r="N42" s="26">
        <f t="shared" si="0"/>
        <v>0</v>
      </c>
    </row>
    <row r="43" spans="1:17" ht="18" customHeight="1" x14ac:dyDescent="0.35">
      <c r="A43" s="108"/>
      <c r="B43" s="100"/>
      <c r="C43" s="22" t="s">
        <v>80</v>
      </c>
      <c r="D43" s="23">
        <v>4.08</v>
      </c>
      <c r="E43" s="24">
        <v>3</v>
      </c>
      <c r="F43" s="2"/>
      <c r="G43" s="2"/>
      <c r="H43" s="94">
        <f t="shared" si="1"/>
        <v>0</v>
      </c>
      <c r="I43" s="84">
        <v>332.3</v>
      </c>
      <c r="J43" s="4"/>
      <c r="K43" s="25" t="s">
        <v>40</v>
      </c>
      <c r="L43" s="23">
        <v>0.19</v>
      </c>
      <c r="M43" s="2"/>
      <c r="N43" s="26">
        <f t="shared" si="0"/>
        <v>0</v>
      </c>
    </row>
    <row r="44" spans="1:17" ht="18" customHeight="1" x14ac:dyDescent="0.35">
      <c r="A44" s="108"/>
      <c r="B44" s="101"/>
      <c r="C44" s="22" t="s">
        <v>53</v>
      </c>
      <c r="D44" s="23">
        <v>38.206000000000003</v>
      </c>
      <c r="E44" s="24">
        <v>8</v>
      </c>
      <c r="F44" s="2"/>
      <c r="G44" s="2"/>
      <c r="H44" s="94">
        <f t="shared" si="1"/>
        <v>0</v>
      </c>
      <c r="I44" s="84">
        <v>886.2</v>
      </c>
      <c r="J44" s="4"/>
      <c r="K44" s="29" t="s">
        <v>41</v>
      </c>
      <c r="L44" s="23">
        <v>99.03</v>
      </c>
      <c r="M44" s="2"/>
      <c r="N44" s="26">
        <f t="shared" si="0"/>
        <v>0</v>
      </c>
    </row>
    <row r="45" spans="1:17" ht="18" customHeight="1" x14ac:dyDescent="0.35">
      <c r="A45" s="106" t="s">
        <v>28</v>
      </c>
      <c r="B45" s="102">
        <v>170904</v>
      </c>
      <c r="C45" s="22" t="s">
        <v>80</v>
      </c>
      <c r="D45" s="23">
        <v>77.400000000000006</v>
      </c>
      <c r="E45" s="24">
        <v>33</v>
      </c>
      <c r="F45" s="2"/>
      <c r="G45" s="2"/>
      <c r="H45" s="94">
        <f t="shared" si="1"/>
        <v>0</v>
      </c>
      <c r="I45" s="84">
        <v>6118.7960000000003</v>
      </c>
      <c r="J45" s="4"/>
      <c r="K45" s="29" t="s">
        <v>43</v>
      </c>
      <c r="L45" s="23">
        <v>5</v>
      </c>
      <c r="M45" s="2"/>
      <c r="N45" s="26">
        <f t="shared" si="0"/>
        <v>0</v>
      </c>
      <c r="P45" s="21"/>
    </row>
    <row r="46" spans="1:17" ht="18" customHeight="1" x14ac:dyDescent="0.35">
      <c r="A46" s="106"/>
      <c r="B46" s="103"/>
      <c r="C46" s="22" t="s">
        <v>53</v>
      </c>
      <c r="D46" s="23">
        <v>19.560000000000002</v>
      </c>
      <c r="E46" s="24">
        <v>4</v>
      </c>
      <c r="F46" s="2"/>
      <c r="G46" s="2"/>
      <c r="H46" s="94">
        <f t="shared" si="1"/>
        <v>0</v>
      </c>
      <c r="I46" s="84">
        <v>945.94200000000001</v>
      </c>
      <c r="J46" s="4"/>
      <c r="K46" s="25" t="s">
        <v>44</v>
      </c>
      <c r="L46" s="23">
        <v>0.54400000000000004</v>
      </c>
      <c r="M46" s="2"/>
      <c r="N46" s="26">
        <f t="shared" si="0"/>
        <v>0</v>
      </c>
    </row>
    <row r="47" spans="1:17" ht="18" customHeight="1" x14ac:dyDescent="0.35">
      <c r="A47" s="36" t="s">
        <v>29</v>
      </c>
      <c r="B47" s="37">
        <v>160505</v>
      </c>
      <c r="C47" s="22" t="s">
        <v>53</v>
      </c>
      <c r="D47" s="23">
        <v>1.18</v>
      </c>
      <c r="E47" s="24">
        <v>1</v>
      </c>
      <c r="F47" s="2"/>
      <c r="G47" s="2"/>
      <c r="H47" s="94">
        <f t="shared" si="1"/>
        <v>0</v>
      </c>
      <c r="I47" s="84">
        <v>1227.0999999999999</v>
      </c>
      <c r="J47" s="4"/>
      <c r="K47" s="25" t="s">
        <v>45</v>
      </c>
      <c r="L47" s="23">
        <v>0.01</v>
      </c>
      <c r="M47" s="2"/>
      <c r="N47" s="26">
        <f t="shared" si="0"/>
        <v>0</v>
      </c>
    </row>
    <row r="48" spans="1:17" ht="18" customHeight="1" x14ac:dyDescent="0.35">
      <c r="A48" s="27" t="s">
        <v>30</v>
      </c>
      <c r="B48" s="28">
        <v>160107</v>
      </c>
      <c r="C48" s="22" t="s">
        <v>72</v>
      </c>
      <c r="D48" s="23">
        <v>1.5519999999999998</v>
      </c>
      <c r="E48" s="24">
        <v>13</v>
      </c>
      <c r="F48" s="2"/>
      <c r="G48" s="2"/>
      <c r="H48" s="94">
        <f t="shared" si="1"/>
        <v>0</v>
      </c>
      <c r="I48" s="84">
        <v>1823.8</v>
      </c>
      <c r="J48" s="4"/>
      <c r="K48" s="25" t="s">
        <v>46</v>
      </c>
      <c r="L48" s="23">
        <v>0.83</v>
      </c>
      <c r="M48" s="2"/>
      <c r="N48" s="26">
        <f t="shared" si="0"/>
        <v>0</v>
      </c>
    </row>
    <row r="49" spans="1:14" ht="18" customHeight="1" x14ac:dyDescent="0.35">
      <c r="A49" s="27" t="s">
        <v>59</v>
      </c>
      <c r="B49" s="35" t="s">
        <v>86</v>
      </c>
      <c r="C49" s="22" t="s">
        <v>58</v>
      </c>
      <c r="D49" s="23">
        <v>1.002</v>
      </c>
      <c r="E49" s="24">
        <v>1</v>
      </c>
      <c r="F49" s="2"/>
      <c r="G49" s="2"/>
      <c r="H49" s="94">
        <f t="shared" si="1"/>
        <v>0</v>
      </c>
      <c r="I49" s="84">
        <v>2070.8000000000002</v>
      </c>
      <c r="J49" s="4"/>
      <c r="K49" s="25" t="s">
        <v>47</v>
      </c>
      <c r="L49" s="23">
        <v>9.0999999999999998E-2</v>
      </c>
      <c r="M49" s="2"/>
      <c r="N49" s="26">
        <f t="shared" si="0"/>
        <v>0</v>
      </c>
    </row>
    <row r="50" spans="1:14" ht="18" customHeight="1" x14ac:dyDescent="0.35">
      <c r="A50" s="27" t="s">
        <v>60</v>
      </c>
      <c r="B50" s="35" t="s">
        <v>87</v>
      </c>
      <c r="C50" s="22" t="s">
        <v>58</v>
      </c>
      <c r="D50" s="23">
        <v>0.5</v>
      </c>
      <c r="E50" s="24">
        <v>3</v>
      </c>
      <c r="F50" s="2"/>
      <c r="G50" s="2"/>
      <c r="H50" s="94">
        <f t="shared" si="1"/>
        <v>0</v>
      </c>
      <c r="I50" s="84">
        <v>1244.1300000000001</v>
      </c>
      <c r="J50" s="4"/>
      <c r="K50" s="29" t="s">
        <v>97</v>
      </c>
      <c r="L50" s="23">
        <v>0.01</v>
      </c>
      <c r="M50" s="2"/>
      <c r="N50" s="26">
        <f t="shared" si="0"/>
        <v>0</v>
      </c>
    </row>
    <row r="51" spans="1:14" ht="18" customHeight="1" x14ac:dyDescent="0.35">
      <c r="A51" s="109" t="s">
        <v>61</v>
      </c>
      <c r="B51" s="99">
        <v>140601</v>
      </c>
      <c r="C51" s="22" t="s">
        <v>75</v>
      </c>
      <c r="D51" s="23">
        <v>1.212</v>
      </c>
      <c r="E51" s="24">
        <v>3</v>
      </c>
      <c r="F51" s="2"/>
      <c r="G51" s="2"/>
      <c r="H51" s="94">
        <f t="shared" si="1"/>
        <v>0</v>
      </c>
      <c r="I51" s="84">
        <v>6110.29</v>
      </c>
      <c r="J51" s="4"/>
      <c r="K51" s="25" t="s">
        <v>48</v>
      </c>
      <c r="L51" s="23">
        <v>0.125</v>
      </c>
      <c r="M51" s="2"/>
      <c r="N51" s="26">
        <f t="shared" si="0"/>
        <v>0</v>
      </c>
    </row>
    <row r="52" spans="1:14" ht="18" customHeight="1" x14ac:dyDescent="0.35">
      <c r="A52" s="108"/>
      <c r="B52" s="101"/>
      <c r="C52" s="22" t="s">
        <v>42</v>
      </c>
      <c r="D52" s="23">
        <v>0.08</v>
      </c>
      <c r="E52" s="24">
        <v>1</v>
      </c>
      <c r="F52" s="2"/>
      <c r="G52" s="2"/>
      <c r="H52" s="94">
        <f t="shared" si="1"/>
        <v>0</v>
      </c>
      <c r="I52" s="84">
        <v>153.39600000000002</v>
      </c>
      <c r="J52" s="4"/>
      <c r="K52" s="25" t="s">
        <v>69</v>
      </c>
      <c r="L52" s="23">
        <v>1.032</v>
      </c>
      <c r="M52" s="2"/>
      <c r="N52" s="26">
        <f t="shared" si="0"/>
        <v>0</v>
      </c>
    </row>
    <row r="53" spans="1:14" ht="18" customHeight="1" x14ac:dyDescent="0.35">
      <c r="A53" s="27" t="s">
        <v>31</v>
      </c>
      <c r="B53" s="28">
        <v>130703</v>
      </c>
      <c r="C53" s="22" t="s">
        <v>72</v>
      </c>
      <c r="D53" s="23">
        <v>0.05</v>
      </c>
      <c r="E53" s="24">
        <v>1</v>
      </c>
      <c r="F53" s="2"/>
      <c r="G53" s="2"/>
      <c r="H53" s="94">
        <f t="shared" si="1"/>
        <v>0</v>
      </c>
      <c r="I53" s="84">
        <v>93.7</v>
      </c>
      <c r="J53" s="4"/>
      <c r="K53" s="25" t="s">
        <v>96</v>
      </c>
      <c r="L53" s="23">
        <v>0</v>
      </c>
      <c r="M53" s="2"/>
      <c r="N53" s="26">
        <f t="shared" si="0"/>
        <v>0</v>
      </c>
    </row>
    <row r="54" spans="1:14" ht="18" customHeight="1" x14ac:dyDescent="0.35">
      <c r="A54" s="27" t="s">
        <v>32</v>
      </c>
      <c r="B54" s="28">
        <v>120112</v>
      </c>
      <c r="C54" s="22" t="s">
        <v>53</v>
      </c>
      <c r="D54" s="23">
        <v>15.206</v>
      </c>
      <c r="E54" s="24">
        <v>32</v>
      </c>
      <c r="F54" s="2"/>
      <c r="G54" s="2"/>
      <c r="H54" s="94">
        <f t="shared" si="1"/>
        <v>0</v>
      </c>
      <c r="I54" s="84">
        <v>8607.2000000000007</v>
      </c>
      <c r="J54" s="4"/>
      <c r="K54" s="25" t="s">
        <v>64</v>
      </c>
      <c r="L54" s="23">
        <v>0</v>
      </c>
      <c r="M54" s="2"/>
      <c r="N54" s="26">
        <f t="shared" si="0"/>
        <v>0</v>
      </c>
    </row>
    <row r="55" spans="1:14" ht="18" customHeight="1" x14ac:dyDescent="0.35">
      <c r="A55" s="109" t="s">
        <v>33</v>
      </c>
      <c r="B55" s="99">
        <v>190205</v>
      </c>
      <c r="C55" s="22" t="s">
        <v>80</v>
      </c>
      <c r="D55" s="23">
        <v>5.36</v>
      </c>
      <c r="E55" s="24">
        <v>2</v>
      </c>
      <c r="F55" s="2"/>
      <c r="G55" s="2"/>
      <c r="H55" s="94">
        <f t="shared" si="1"/>
        <v>0</v>
      </c>
      <c r="I55" s="84">
        <v>1721.4</v>
      </c>
      <c r="J55" s="4"/>
      <c r="K55" s="29" t="s">
        <v>65</v>
      </c>
      <c r="L55" s="23">
        <v>0</v>
      </c>
      <c r="M55" s="2"/>
      <c r="N55" s="26">
        <f t="shared" si="0"/>
        <v>0</v>
      </c>
    </row>
    <row r="56" spans="1:14" ht="18" customHeight="1" thickBot="1" x14ac:dyDescent="0.4">
      <c r="A56" s="108"/>
      <c r="B56" s="101"/>
      <c r="C56" s="22" t="s">
        <v>58</v>
      </c>
      <c r="D56" s="23">
        <v>0.1</v>
      </c>
      <c r="E56" s="24">
        <v>1</v>
      </c>
      <c r="F56" s="2"/>
      <c r="G56" s="2"/>
      <c r="H56" s="94">
        <f t="shared" si="1"/>
        <v>0</v>
      </c>
      <c r="I56" s="84">
        <v>110.8</v>
      </c>
      <c r="J56" s="4"/>
      <c r="K56" s="40" t="s">
        <v>66</v>
      </c>
      <c r="L56" s="41">
        <v>1</v>
      </c>
      <c r="M56" s="3"/>
      <c r="N56" s="42">
        <f t="shared" si="0"/>
        <v>0</v>
      </c>
    </row>
    <row r="57" spans="1:14" ht="18" customHeight="1" thickBot="1" x14ac:dyDescent="0.4">
      <c r="A57" s="110" t="s">
        <v>34</v>
      </c>
      <c r="B57" s="99">
        <v>130502</v>
      </c>
      <c r="C57" s="22" t="s">
        <v>76</v>
      </c>
      <c r="D57" s="23">
        <v>135.44799999999998</v>
      </c>
      <c r="E57" s="24">
        <v>32</v>
      </c>
      <c r="F57" s="2"/>
      <c r="G57" s="2"/>
      <c r="H57" s="94">
        <f t="shared" si="1"/>
        <v>0</v>
      </c>
      <c r="I57" s="84">
        <v>37496.800000000003</v>
      </c>
      <c r="J57" s="4"/>
    </row>
    <row r="58" spans="1:14" ht="18" customHeight="1" thickBot="1" x14ac:dyDescent="0.4">
      <c r="A58" s="110"/>
      <c r="B58" s="101"/>
      <c r="C58" s="22" t="s">
        <v>62</v>
      </c>
      <c r="D58" s="23">
        <v>63.788000000000004</v>
      </c>
      <c r="E58" s="24">
        <v>7</v>
      </c>
      <c r="F58" s="2"/>
      <c r="G58" s="2"/>
      <c r="H58" s="94">
        <f t="shared" si="1"/>
        <v>0</v>
      </c>
      <c r="I58" s="84">
        <v>12783</v>
      </c>
      <c r="J58" s="4"/>
      <c r="K58" s="43" t="s">
        <v>83</v>
      </c>
      <c r="L58" s="44"/>
      <c r="M58" s="44"/>
      <c r="N58" s="78">
        <f>SUM(N6:N56)</f>
        <v>0</v>
      </c>
    </row>
    <row r="59" spans="1:14" ht="18" customHeight="1" x14ac:dyDescent="0.35">
      <c r="A59" s="27" t="s">
        <v>35</v>
      </c>
      <c r="B59" s="28">
        <v>80111</v>
      </c>
      <c r="C59" s="22" t="s">
        <v>76</v>
      </c>
      <c r="D59" s="23">
        <v>2.2599999999999998</v>
      </c>
      <c r="E59" s="24">
        <v>1</v>
      </c>
      <c r="F59" s="2"/>
      <c r="G59" s="2"/>
      <c r="H59" s="94">
        <f t="shared" si="1"/>
        <v>0</v>
      </c>
      <c r="I59" s="84">
        <v>971.5</v>
      </c>
      <c r="J59" s="4"/>
      <c r="K59" s="31"/>
      <c r="L59" s="31"/>
      <c r="M59" s="31"/>
      <c r="N59" s="31"/>
    </row>
    <row r="60" spans="1:14" ht="18" customHeight="1" x14ac:dyDescent="0.35">
      <c r="A60" s="36" t="s">
        <v>36</v>
      </c>
      <c r="B60" s="37">
        <v>160120</v>
      </c>
      <c r="C60" s="22" t="s">
        <v>80</v>
      </c>
      <c r="D60" s="23">
        <v>10.899999999999999</v>
      </c>
      <c r="E60" s="24">
        <v>3</v>
      </c>
      <c r="F60" s="2"/>
      <c r="G60" s="2"/>
      <c r="H60" s="94">
        <f t="shared" si="1"/>
        <v>0</v>
      </c>
      <c r="I60" s="84">
        <v>1142</v>
      </c>
      <c r="J60" s="4"/>
      <c r="K60" s="9"/>
      <c r="L60" s="31"/>
      <c r="M60" s="31"/>
      <c r="N60" s="31"/>
    </row>
    <row r="61" spans="1:14" ht="18" customHeight="1" x14ac:dyDescent="0.35">
      <c r="A61" s="106" t="s">
        <v>37</v>
      </c>
      <c r="B61" s="102">
        <v>200138</v>
      </c>
      <c r="C61" s="22" t="s">
        <v>80</v>
      </c>
      <c r="D61" s="23">
        <v>2.4</v>
      </c>
      <c r="E61" s="24">
        <v>2</v>
      </c>
      <c r="F61" s="2"/>
      <c r="G61" s="2"/>
      <c r="H61" s="94">
        <f t="shared" si="1"/>
        <v>0</v>
      </c>
      <c r="I61" s="84">
        <v>341</v>
      </c>
      <c r="J61" s="4"/>
      <c r="K61" s="9"/>
      <c r="L61" s="31"/>
      <c r="M61" s="31"/>
      <c r="N61" s="31"/>
    </row>
    <row r="62" spans="1:14" ht="18" customHeight="1" x14ac:dyDescent="0.35">
      <c r="A62" s="106"/>
      <c r="B62" s="103"/>
      <c r="C62" s="22" t="s">
        <v>53</v>
      </c>
      <c r="D62" s="23">
        <v>153.6</v>
      </c>
      <c r="E62" s="24">
        <v>62</v>
      </c>
      <c r="F62" s="2"/>
      <c r="G62" s="2"/>
      <c r="H62" s="94">
        <f t="shared" si="1"/>
        <v>0</v>
      </c>
      <c r="I62" s="84">
        <v>11334.3</v>
      </c>
      <c r="J62" s="4"/>
      <c r="K62" s="9"/>
      <c r="L62" s="31"/>
      <c r="M62" s="31"/>
      <c r="N62" s="31"/>
    </row>
    <row r="63" spans="1:14" ht="18" customHeight="1" x14ac:dyDescent="0.35">
      <c r="A63" s="27" t="s">
        <v>38</v>
      </c>
      <c r="B63" s="28">
        <v>170605</v>
      </c>
      <c r="C63" s="22" t="s">
        <v>58</v>
      </c>
      <c r="D63" s="23">
        <v>1.3750000000000002</v>
      </c>
      <c r="E63" s="24">
        <v>3</v>
      </c>
      <c r="F63" s="2"/>
      <c r="G63" s="2"/>
      <c r="H63" s="94">
        <f t="shared" si="1"/>
        <v>0</v>
      </c>
      <c r="I63" s="84">
        <v>826.6</v>
      </c>
      <c r="J63" s="4"/>
      <c r="K63" s="9"/>
      <c r="L63" s="31"/>
      <c r="M63" s="31"/>
      <c r="N63" s="31"/>
    </row>
    <row r="64" spans="1:14" ht="18" customHeight="1" x14ac:dyDescent="0.35">
      <c r="A64" s="27" t="s">
        <v>39</v>
      </c>
      <c r="B64" s="28">
        <v>200121</v>
      </c>
      <c r="C64" s="22" t="s">
        <v>72</v>
      </c>
      <c r="D64" s="23">
        <v>0.01</v>
      </c>
      <c r="E64" s="24">
        <v>1</v>
      </c>
      <c r="F64" s="2"/>
      <c r="G64" s="2"/>
      <c r="H64" s="94">
        <f t="shared" si="1"/>
        <v>0</v>
      </c>
      <c r="I64" s="84">
        <v>238.6</v>
      </c>
      <c r="J64" s="4"/>
      <c r="K64" s="9"/>
      <c r="L64" s="31"/>
      <c r="M64" s="31"/>
      <c r="N64" s="31"/>
    </row>
    <row r="65" spans="1:15" ht="18" customHeight="1" x14ac:dyDescent="0.35">
      <c r="A65" s="113" t="s">
        <v>40</v>
      </c>
      <c r="B65" s="115" t="s">
        <v>88</v>
      </c>
      <c r="C65" s="22" t="s">
        <v>53</v>
      </c>
      <c r="D65" s="23">
        <v>0.01</v>
      </c>
      <c r="E65" s="24">
        <v>1</v>
      </c>
      <c r="F65" s="2"/>
      <c r="G65" s="2"/>
      <c r="H65" s="94">
        <f t="shared" si="1"/>
        <v>0</v>
      </c>
      <c r="I65" s="84">
        <v>110.9</v>
      </c>
      <c r="J65" s="4"/>
      <c r="K65" s="9"/>
      <c r="L65" s="31"/>
      <c r="M65" s="31"/>
      <c r="N65" s="31"/>
    </row>
    <row r="66" spans="1:15" ht="18" customHeight="1" x14ac:dyDescent="0.35">
      <c r="A66" s="114"/>
      <c r="B66" s="101"/>
      <c r="C66" s="22" t="s">
        <v>58</v>
      </c>
      <c r="D66" s="23">
        <v>0.18</v>
      </c>
      <c r="E66" s="24">
        <v>1</v>
      </c>
      <c r="F66" s="2"/>
      <c r="G66" s="2"/>
      <c r="H66" s="94">
        <f t="shared" si="1"/>
        <v>0</v>
      </c>
      <c r="I66" s="84">
        <v>153.35</v>
      </c>
      <c r="J66" s="4"/>
      <c r="K66" s="9"/>
      <c r="L66" s="31"/>
      <c r="M66" s="31"/>
      <c r="N66" s="31"/>
    </row>
    <row r="67" spans="1:15" ht="18" customHeight="1" x14ac:dyDescent="0.35">
      <c r="A67" s="111" t="s">
        <v>41</v>
      </c>
      <c r="B67" s="102">
        <v>200101</v>
      </c>
      <c r="C67" s="22" t="s">
        <v>77</v>
      </c>
      <c r="D67" s="23">
        <v>50.609999999999992</v>
      </c>
      <c r="E67" s="24">
        <v>191</v>
      </c>
      <c r="F67" s="2"/>
      <c r="G67" s="2"/>
      <c r="H67" s="94">
        <f t="shared" si="1"/>
        <v>0</v>
      </c>
      <c r="I67" s="84">
        <v>22583.3</v>
      </c>
      <c r="J67" s="4"/>
      <c r="K67" s="9"/>
      <c r="L67" s="31"/>
      <c r="M67" s="31"/>
      <c r="N67" s="31"/>
    </row>
    <row r="68" spans="1:15" ht="18" customHeight="1" x14ac:dyDescent="0.35">
      <c r="A68" s="112"/>
      <c r="B68" s="105"/>
      <c r="C68" s="22" t="s">
        <v>78</v>
      </c>
      <c r="D68" s="23">
        <v>30.58</v>
      </c>
      <c r="E68" s="24">
        <v>9</v>
      </c>
      <c r="F68" s="2"/>
      <c r="G68" s="2"/>
      <c r="H68" s="94">
        <f t="shared" si="1"/>
        <v>0</v>
      </c>
      <c r="I68" s="84">
        <v>1397.6</v>
      </c>
      <c r="J68" s="4"/>
      <c r="K68" s="9"/>
      <c r="L68" s="31"/>
      <c r="M68" s="31"/>
      <c r="N68" s="31"/>
    </row>
    <row r="69" spans="1:15" ht="18" customHeight="1" x14ac:dyDescent="0.35">
      <c r="A69" s="112"/>
      <c r="B69" s="105"/>
      <c r="C69" s="22" t="s">
        <v>63</v>
      </c>
      <c r="D69" s="23">
        <v>9.6999999999999993</v>
      </c>
      <c r="E69" s="24">
        <v>16</v>
      </c>
      <c r="F69" s="2"/>
      <c r="G69" s="2"/>
      <c r="H69" s="94">
        <f t="shared" si="1"/>
        <v>0</v>
      </c>
      <c r="I69" s="84">
        <v>1602.1</v>
      </c>
      <c r="J69" s="4"/>
      <c r="K69" s="9"/>
      <c r="L69" s="31"/>
      <c r="M69" s="31"/>
      <c r="N69" s="31"/>
    </row>
    <row r="70" spans="1:15" ht="18" customHeight="1" x14ac:dyDescent="0.35">
      <c r="A70" s="112"/>
      <c r="B70" s="103"/>
      <c r="C70" s="22" t="s">
        <v>82</v>
      </c>
      <c r="D70" s="23">
        <v>8.14</v>
      </c>
      <c r="E70" s="24">
        <v>2</v>
      </c>
      <c r="F70" s="2"/>
      <c r="G70" s="2"/>
      <c r="H70" s="94">
        <f t="shared" si="1"/>
        <v>0</v>
      </c>
      <c r="I70" s="84">
        <v>553.9</v>
      </c>
      <c r="J70" s="4"/>
    </row>
    <row r="71" spans="1:15" ht="18" customHeight="1" x14ac:dyDescent="0.35">
      <c r="A71" s="106" t="s">
        <v>43</v>
      </c>
      <c r="B71" s="102">
        <v>170203</v>
      </c>
      <c r="C71" s="22" t="s">
        <v>77</v>
      </c>
      <c r="D71" s="23">
        <v>3.2800000000000002</v>
      </c>
      <c r="E71" s="24">
        <v>12</v>
      </c>
      <c r="F71" s="2"/>
      <c r="G71" s="2"/>
      <c r="H71" s="94">
        <f t="shared" ref="H71:H84" si="2">(F71*D71)+(G71*E71)</f>
        <v>0</v>
      </c>
      <c r="I71" s="84">
        <v>1278.3</v>
      </c>
      <c r="J71" s="4"/>
    </row>
    <row r="72" spans="1:15" ht="18" customHeight="1" x14ac:dyDescent="0.35">
      <c r="A72" s="106"/>
      <c r="B72" s="105"/>
      <c r="C72" s="22" t="s">
        <v>63</v>
      </c>
      <c r="D72" s="23">
        <v>1.71</v>
      </c>
      <c r="E72" s="24">
        <v>2</v>
      </c>
      <c r="F72" s="2"/>
      <c r="G72" s="2"/>
      <c r="H72" s="94">
        <f t="shared" si="2"/>
        <v>0</v>
      </c>
      <c r="I72" s="84">
        <v>247.1</v>
      </c>
      <c r="J72" s="4"/>
      <c r="L72" s="31"/>
      <c r="M72" s="31"/>
      <c r="N72" s="31"/>
      <c r="O72" s="31"/>
    </row>
    <row r="73" spans="1:15" ht="18" customHeight="1" x14ac:dyDescent="0.35">
      <c r="A73" s="106"/>
      <c r="B73" s="103"/>
      <c r="C73" s="22" t="s">
        <v>53</v>
      </c>
      <c r="D73" s="23">
        <v>0.01</v>
      </c>
      <c r="E73" s="24">
        <v>2</v>
      </c>
      <c r="F73" s="2"/>
      <c r="G73" s="2"/>
      <c r="H73" s="94">
        <f t="shared" si="2"/>
        <v>0</v>
      </c>
      <c r="I73" s="84">
        <v>247.1</v>
      </c>
      <c r="J73" s="4"/>
      <c r="L73" s="31"/>
      <c r="M73" s="31"/>
      <c r="N73" s="31"/>
      <c r="O73" s="31"/>
    </row>
    <row r="74" spans="1:15" ht="18" customHeight="1" x14ac:dyDescent="0.35">
      <c r="A74" s="27" t="s">
        <v>44</v>
      </c>
      <c r="B74" s="28">
        <v>120116</v>
      </c>
      <c r="C74" s="22" t="s">
        <v>72</v>
      </c>
      <c r="D74" s="23">
        <v>0.54400000000000004</v>
      </c>
      <c r="E74" s="24">
        <v>3</v>
      </c>
      <c r="F74" s="2"/>
      <c r="G74" s="2"/>
      <c r="H74" s="94">
        <f t="shared" si="2"/>
        <v>0</v>
      </c>
      <c r="I74" s="84">
        <v>392</v>
      </c>
      <c r="J74" s="4"/>
      <c r="L74" s="91"/>
      <c r="M74" s="91"/>
      <c r="N74" s="91"/>
      <c r="O74" s="91"/>
    </row>
    <row r="75" spans="1:15" ht="18" customHeight="1" x14ac:dyDescent="0.35">
      <c r="A75" s="27" t="s">
        <v>45</v>
      </c>
      <c r="B75" s="35" t="s">
        <v>88</v>
      </c>
      <c r="C75" s="22" t="s">
        <v>72</v>
      </c>
      <c r="D75" s="23">
        <v>0.01</v>
      </c>
      <c r="E75" s="24">
        <v>1</v>
      </c>
      <c r="F75" s="2"/>
      <c r="G75" s="2"/>
      <c r="H75" s="94">
        <f t="shared" si="2"/>
        <v>0</v>
      </c>
      <c r="I75" s="84">
        <v>93.7</v>
      </c>
      <c r="J75" s="4"/>
      <c r="L75" s="31"/>
      <c r="M75" s="31"/>
      <c r="N75" s="31"/>
      <c r="O75" s="31"/>
    </row>
    <row r="76" spans="1:15" ht="18" customHeight="1" x14ac:dyDescent="0.35">
      <c r="A76" s="27" t="s">
        <v>46</v>
      </c>
      <c r="B76" s="28">
        <v>160506</v>
      </c>
      <c r="C76" s="22" t="s">
        <v>53</v>
      </c>
      <c r="D76" s="23">
        <v>0.83</v>
      </c>
      <c r="E76" s="24">
        <v>2</v>
      </c>
      <c r="F76" s="2"/>
      <c r="G76" s="2"/>
      <c r="H76" s="94">
        <f t="shared" si="2"/>
        <v>0</v>
      </c>
      <c r="I76" s="84">
        <v>843.7</v>
      </c>
      <c r="J76" s="4"/>
      <c r="L76" s="31"/>
      <c r="M76" s="31"/>
      <c r="N76" s="31"/>
      <c r="O76" s="31"/>
    </row>
    <row r="77" spans="1:15" ht="18" customHeight="1" x14ac:dyDescent="0.35">
      <c r="A77" s="27" t="s">
        <v>47</v>
      </c>
      <c r="B77" s="28">
        <v>180103</v>
      </c>
      <c r="C77" s="22" t="s">
        <v>79</v>
      </c>
      <c r="D77" s="23">
        <v>9.0999999999999998E-2</v>
      </c>
      <c r="E77" s="24">
        <v>41</v>
      </c>
      <c r="F77" s="2"/>
      <c r="G77" s="2"/>
      <c r="H77" s="94">
        <f t="shared" si="2"/>
        <v>0</v>
      </c>
      <c r="I77" s="84">
        <v>1031.2</v>
      </c>
      <c r="J77" s="4"/>
      <c r="L77" s="31"/>
      <c r="M77" s="31"/>
      <c r="N77" s="31"/>
      <c r="O77" s="31"/>
    </row>
    <row r="78" spans="1:15" ht="18" customHeight="1" x14ac:dyDescent="0.35">
      <c r="A78" s="36" t="s">
        <v>97</v>
      </c>
      <c r="B78" s="37">
        <v>200201</v>
      </c>
      <c r="C78" s="22" t="s">
        <v>98</v>
      </c>
      <c r="D78" s="23">
        <v>1</v>
      </c>
      <c r="E78" s="24">
        <v>1</v>
      </c>
      <c r="F78" s="2"/>
      <c r="G78" s="2"/>
      <c r="H78" s="94">
        <f t="shared" si="2"/>
        <v>0</v>
      </c>
      <c r="I78" s="84">
        <v>154</v>
      </c>
      <c r="J78" s="4"/>
      <c r="L78" s="31"/>
      <c r="M78" s="31"/>
      <c r="N78" s="31"/>
      <c r="O78" s="31"/>
    </row>
    <row r="79" spans="1:15" ht="18" customHeight="1" x14ac:dyDescent="0.35">
      <c r="A79" s="27" t="s">
        <v>48</v>
      </c>
      <c r="B79" s="28">
        <v>170503</v>
      </c>
      <c r="C79" s="22" t="s">
        <v>80</v>
      </c>
      <c r="D79" s="23">
        <v>0.125</v>
      </c>
      <c r="E79" s="24">
        <v>1</v>
      </c>
      <c r="F79" s="2"/>
      <c r="G79" s="2"/>
      <c r="H79" s="94">
        <f t="shared" si="2"/>
        <v>0</v>
      </c>
      <c r="I79" s="84">
        <v>161.9</v>
      </c>
      <c r="J79" s="4"/>
      <c r="L79" s="31"/>
      <c r="M79" s="31"/>
      <c r="N79" s="31"/>
      <c r="O79" s="31"/>
    </row>
    <row r="80" spans="1:15" ht="18" customHeight="1" x14ac:dyDescent="0.35">
      <c r="A80" s="27" t="s">
        <v>69</v>
      </c>
      <c r="B80" s="35" t="s">
        <v>89</v>
      </c>
      <c r="C80" s="22" t="s">
        <v>71</v>
      </c>
      <c r="D80" s="23">
        <v>1.032</v>
      </c>
      <c r="E80" s="24">
        <v>1</v>
      </c>
      <c r="F80" s="2"/>
      <c r="G80" s="2"/>
      <c r="H80" s="94">
        <f t="shared" si="2"/>
        <v>0</v>
      </c>
      <c r="I80" s="84">
        <v>110.8</v>
      </c>
      <c r="J80" s="4"/>
      <c r="L80" s="31"/>
      <c r="M80" s="31"/>
      <c r="N80" s="31"/>
      <c r="O80" s="31"/>
    </row>
    <row r="81" spans="1:19" ht="18" customHeight="1" x14ac:dyDescent="0.35">
      <c r="A81" s="27" t="s">
        <v>96</v>
      </c>
      <c r="B81" s="28">
        <v>160209</v>
      </c>
      <c r="C81" s="22" t="s">
        <v>53</v>
      </c>
      <c r="D81" s="23">
        <v>0.01</v>
      </c>
      <c r="E81" s="24">
        <v>1</v>
      </c>
      <c r="F81" s="2"/>
      <c r="G81" s="2"/>
      <c r="H81" s="94">
        <f t="shared" si="2"/>
        <v>0</v>
      </c>
      <c r="I81" s="84">
        <v>0</v>
      </c>
      <c r="J81" s="4"/>
      <c r="L81" s="31"/>
      <c r="M81" s="31"/>
      <c r="N81" s="31"/>
      <c r="O81" s="31"/>
    </row>
    <row r="82" spans="1:19" ht="18" customHeight="1" x14ac:dyDescent="0.35">
      <c r="A82" s="27" t="s">
        <v>64</v>
      </c>
      <c r="B82" s="28">
        <v>160213</v>
      </c>
      <c r="C82" s="22" t="s">
        <v>53</v>
      </c>
      <c r="D82" s="23">
        <v>0.01</v>
      </c>
      <c r="E82" s="24">
        <v>2</v>
      </c>
      <c r="F82" s="2"/>
      <c r="G82" s="2"/>
      <c r="H82" s="94">
        <f t="shared" si="2"/>
        <v>0</v>
      </c>
      <c r="I82" s="84">
        <v>256</v>
      </c>
      <c r="J82" s="4"/>
      <c r="L82" s="31"/>
      <c r="M82" s="31"/>
      <c r="N82" s="31"/>
      <c r="O82" s="31"/>
    </row>
    <row r="83" spans="1:19" ht="18" customHeight="1" x14ac:dyDescent="0.35">
      <c r="A83" s="36" t="s">
        <v>65</v>
      </c>
      <c r="B83" s="37">
        <v>160214</v>
      </c>
      <c r="C83" s="22" t="s">
        <v>53</v>
      </c>
      <c r="D83" s="23">
        <v>0.01</v>
      </c>
      <c r="E83" s="24">
        <v>5</v>
      </c>
      <c r="F83" s="2"/>
      <c r="G83" s="2"/>
      <c r="H83" s="94">
        <f t="shared" si="2"/>
        <v>0</v>
      </c>
      <c r="I83" s="84">
        <v>639</v>
      </c>
      <c r="J83" s="4"/>
      <c r="L83" s="31"/>
      <c r="M83" s="31"/>
      <c r="N83" s="31"/>
      <c r="O83" s="31"/>
    </row>
    <row r="84" spans="1:19" ht="18" customHeight="1" thickBot="1" x14ac:dyDescent="0.4">
      <c r="A84" s="45" t="s">
        <v>66</v>
      </c>
      <c r="B84" s="46">
        <v>200102</v>
      </c>
      <c r="C84" s="47" t="s">
        <v>67</v>
      </c>
      <c r="D84" s="41">
        <v>1</v>
      </c>
      <c r="E84" s="48">
        <v>1</v>
      </c>
      <c r="F84" s="3"/>
      <c r="G84" s="3"/>
      <c r="H84" s="95">
        <f t="shared" si="2"/>
        <v>0</v>
      </c>
      <c r="I84" s="85">
        <v>136</v>
      </c>
      <c r="J84" s="4"/>
      <c r="M84" s="31"/>
      <c r="N84" s="31"/>
      <c r="P84" s="31"/>
      <c r="Q84" s="31"/>
      <c r="R84" s="31"/>
      <c r="S84" s="31"/>
    </row>
    <row r="85" spans="1:19" s="31" customFormat="1" ht="24" thickBot="1" x14ac:dyDescent="0.4">
      <c r="A85" s="49"/>
      <c r="B85" s="49"/>
      <c r="C85" s="50"/>
      <c r="D85" s="51"/>
      <c r="E85" s="52"/>
      <c r="F85" s="53"/>
      <c r="G85" s="53"/>
      <c r="H85" s="53"/>
      <c r="I85" s="86"/>
      <c r="J85" s="4"/>
      <c r="K85" s="10"/>
      <c r="L85" s="10"/>
    </row>
    <row r="86" spans="1:19" s="31" customFormat="1" ht="24" thickBot="1" x14ac:dyDescent="0.4">
      <c r="A86" s="49"/>
      <c r="B86" s="49"/>
      <c r="C86" s="50"/>
      <c r="D86" s="138" t="s">
        <v>91</v>
      </c>
      <c r="E86" s="139"/>
      <c r="F86" s="138" t="s">
        <v>92</v>
      </c>
      <c r="G86" s="139"/>
      <c r="H86" s="53"/>
      <c r="I86" s="86"/>
      <c r="J86" s="4"/>
      <c r="K86" s="10"/>
      <c r="L86" s="10"/>
    </row>
    <row r="87" spans="1:19" s="31" customFormat="1" ht="21" customHeight="1" thickBot="1" x14ac:dyDescent="0.4">
      <c r="A87" s="151" t="s">
        <v>90</v>
      </c>
      <c r="B87" s="152"/>
      <c r="C87" s="153"/>
      <c r="D87" s="136">
        <v>10</v>
      </c>
      <c r="E87" s="137"/>
      <c r="F87" s="154"/>
      <c r="G87" s="155"/>
      <c r="H87" s="54">
        <f>D87*F87</f>
        <v>0</v>
      </c>
      <c r="I87" s="87">
        <v>16618</v>
      </c>
      <c r="J87" s="4"/>
      <c r="K87" s="10"/>
      <c r="L87" s="10"/>
      <c r="O87" s="91"/>
    </row>
    <row r="88" spans="1:19" s="31" customFormat="1" ht="24" thickBot="1" x14ac:dyDescent="0.4">
      <c r="A88" s="55"/>
      <c r="B88" s="55"/>
      <c r="C88" s="9"/>
      <c r="D88" s="9"/>
      <c r="E88" s="9"/>
      <c r="F88" s="56"/>
      <c r="G88" s="57"/>
      <c r="H88" s="53"/>
      <c r="I88" s="86"/>
      <c r="J88" s="4"/>
      <c r="K88" s="10"/>
      <c r="L88" s="10"/>
    </row>
    <row r="89" spans="1:19" s="31" customFormat="1" ht="24" thickBot="1" x14ac:dyDescent="0.4">
      <c r="A89" s="55"/>
      <c r="B89" s="55"/>
      <c r="C89" s="9"/>
      <c r="D89" s="9"/>
      <c r="E89" s="143" t="s">
        <v>107</v>
      </c>
      <c r="F89" s="144"/>
      <c r="G89" s="145"/>
      <c r="H89" s="54">
        <f>SUM(H6:H87)*4</f>
        <v>0</v>
      </c>
      <c r="I89" s="87">
        <f>SUM(I6:I87)*4</f>
        <v>1005565.216</v>
      </c>
      <c r="J89" s="4"/>
      <c r="K89" s="10"/>
      <c r="L89" s="10"/>
    </row>
    <row r="90" spans="1:19" s="31" customFormat="1" ht="24" thickBot="1" x14ac:dyDescent="0.4">
      <c r="A90" s="55"/>
      <c r="B90" s="55"/>
      <c r="C90" s="9"/>
      <c r="D90" s="9"/>
      <c r="E90" s="9"/>
      <c r="F90" s="81"/>
      <c r="G90" s="57"/>
      <c r="H90" s="53"/>
      <c r="I90" s="86"/>
      <c r="J90" s="4"/>
      <c r="K90" s="10"/>
      <c r="L90" s="10"/>
    </row>
    <row r="91" spans="1:19" s="31" customFormat="1" ht="24" thickBot="1" x14ac:dyDescent="0.4">
      <c r="A91" s="55"/>
      <c r="B91" s="55"/>
      <c r="C91" s="9"/>
      <c r="D91" s="9"/>
      <c r="E91" s="143" t="s">
        <v>108</v>
      </c>
      <c r="F91" s="144"/>
      <c r="G91" s="145"/>
      <c r="H91" s="54">
        <f>2*H89/98</f>
        <v>0</v>
      </c>
      <c r="I91" s="87">
        <f>2*I89/98</f>
        <v>20521.739102040818</v>
      </c>
      <c r="J91" s="4"/>
      <c r="K91" s="10"/>
      <c r="L91" s="10"/>
    </row>
    <row r="92" spans="1:19" s="31" customFormat="1" ht="24" thickBot="1" x14ac:dyDescent="0.4">
      <c r="A92" s="55"/>
      <c r="B92" s="55"/>
      <c r="C92" s="9"/>
      <c r="D92" s="9"/>
      <c r="E92" s="9"/>
      <c r="F92" s="81"/>
      <c r="G92" s="57"/>
      <c r="H92" s="53"/>
      <c r="I92" s="86"/>
      <c r="J92" s="4"/>
      <c r="K92" s="10"/>
      <c r="L92" s="10"/>
    </row>
    <row r="93" spans="1:19" s="31" customFormat="1" ht="24" thickBot="1" x14ac:dyDescent="0.4">
      <c r="A93" s="55"/>
      <c r="B93" s="55"/>
      <c r="C93" s="9"/>
      <c r="D93" s="9"/>
      <c r="E93" s="143" t="s">
        <v>106</v>
      </c>
      <c r="F93" s="144"/>
      <c r="G93" s="145"/>
      <c r="H93" s="54">
        <f>SUM(H89+H91)</f>
        <v>0</v>
      </c>
      <c r="I93" s="87">
        <f>SUM(I91,I89)</f>
        <v>1026086.9551020408</v>
      </c>
      <c r="J93" s="4"/>
      <c r="K93" s="10"/>
      <c r="L93" s="10"/>
    </row>
    <row r="94" spans="1:19" s="31" customFormat="1" ht="24" thickBot="1" x14ac:dyDescent="0.4">
      <c r="A94" s="55"/>
      <c r="B94" s="55"/>
      <c r="C94" s="9"/>
      <c r="D94" s="9"/>
      <c r="E94" s="9"/>
      <c r="F94" s="80"/>
      <c r="G94" s="57"/>
      <c r="H94" s="53"/>
      <c r="I94" s="86"/>
      <c r="J94" s="4"/>
      <c r="K94" s="10"/>
      <c r="L94" s="10"/>
    </row>
    <row r="95" spans="1:19" s="31" customFormat="1" ht="24" thickBot="1" x14ac:dyDescent="0.4">
      <c r="A95" s="55"/>
      <c r="B95" s="55"/>
      <c r="C95" s="9"/>
      <c r="D95" s="143" t="s">
        <v>101</v>
      </c>
      <c r="E95" s="146"/>
      <c r="F95" s="92">
        <v>0.09</v>
      </c>
      <c r="G95" s="96"/>
      <c r="H95" s="54">
        <f>H93*G95</f>
        <v>0</v>
      </c>
      <c r="I95" s="87">
        <f>I93*9/100</f>
        <v>92347.825959183669</v>
      </c>
      <c r="J95" s="4"/>
      <c r="K95" s="10"/>
      <c r="L95" s="10"/>
    </row>
    <row r="96" spans="1:19" s="31" customFormat="1" ht="24" thickBot="1" x14ac:dyDescent="0.4">
      <c r="A96" s="55"/>
      <c r="B96" s="55"/>
      <c r="C96" s="9"/>
      <c r="D96" s="9"/>
      <c r="E96" s="9"/>
      <c r="F96" s="79"/>
      <c r="G96" s="57"/>
      <c r="H96" s="53"/>
      <c r="I96" s="88"/>
      <c r="J96" s="4"/>
      <c r="K96" s="10"/>
      <c r="L96" s="10"/>
    </row>
    <row r="97" spans="1:19" s="31" customFormat="1" ht="24" thickBot="1" x14ac:dyDescent="0.4">
      <c r="A97" s="55"/>
      <c r="B97" s="55"/>
      <c r="C97" s="9"/>
      <c r="D97" s="143" t="s">
        <v>102</v>
      </c>
      <c r="E97" s="146"/>
      <c r="F97" s="92">
        <v>0.06</v>
      </c>
      <c r="G97" s="96"/>
      <c r="H97" s="54">
        <f>H93*G97</f>
        <v>0</v>
      </c>
      <c r="I97" s="87">
        <f>I93*6/100</f>
        <v>61565.217306122446</v>
      </c>
      <c r="J97" s="4"/>
      <c r="K97" s="10"/>
      <c r="L97" s="10"/>
    </row>
    <row r="98" spans="1:19" s="31" customFormat="1" ht="24" thickBot="1" x14ac:dyDescent="0.4">
      <c r="A98" s="55"/>
      <c r="B98" s="55"/>
      <c r="C98" s="9"/>
      <c r="D98" s="9"/>
      <c r="E98" s="9"/>
      <c r="F98" s="9"/>
      <c r="G98" s="9"/>
      <c r="H98" s="9"/>
      <c r="I98" s="88"/>
      <c r="J98" s="4"/>
      <c r="K98" s="9"/>
      <c r="L98" s="9"/>
    </row>
    <row r="99" spans="1:19" s="31" customFormat="1" ht="32.25" customHeight="1" thickBot="1" x14ac:dyDescent="0.4">
      <c r="A99" s="55"/>
      <c r="B99" s="55"/>
      <c r="C99" s="9"/>
      <c r="D99" s="9"/>
      <c r="E99" s="143" t="s">
        <v>103</v>
      </c>
      <c r="F99" s="144"/>
      <c r="G99" s="145"/>
      <c r="H99" s="54">
        <f>SUM(H93,H95,H97)</f>
        <v>0</v>
      </c>
      <c r="I99" s="87">
        <f>SUM(I93,I95,I97)</f>
        <v>1179999.9983673468</v>
      </c>
      <c r="J99" s="4"/>
      <c r="K99" s="88"/>
      <c r="L99" s="10"/>
    </row>
    <row r="100" spans="1:19" s="31" customFormat="1" ht="24" thickBot="1" x14ac:dyDescent="0.4">
      <c r="A100" s="55"/>
      <c r="B100" s="55"/>
      <c r="C100" s="9"/>
      <c r="D100" s="9"/>
      <c r="E100" s="9"/>
      <c r="F100" s="79"/>
      <c r="G100" s="57"/>
      <c r="H100" s="53"/>
      <c r="I100" s="88"/>
      <c r="J100" s="4"/>
      <c r="K100" s="10"/>
      <c r="L100" s="10"/>
    </row>
    <row r="101" spans="1:19" s="31" customFormat="1" ht="24" thickBot="1" x14ac:dyDescent="0.4">
      <c r="A101" s="55"/>
      <c r="B101" s="55"/>
      <c r="C101" s="9"/>
      <c r="D101" s="9"/>
      <c r="E101" s="143" t="s">
        <v>105</v>
      </c>
      <c r="F101" s="144"/>
      <c r="G101" s="145"/>
      <c r="H101" s="82">
        <f>H99*10/100</f>
        <v>0</v>
      </c>
      <c r="I101" s="89">
        <f>I99*10/100</f>
        <v>117999.99983673469</v>
      </c>
      <c r="J101" s="4"/>
      <c r="K101" s="10"/>
      <c r="L101" s="10"/>
    </row>
    <row r="102" spans="1:19" s="31" customFormat="1" ht="24" thickBot="1" x14ac:dyDescent="0.4">
      <c r="A102" s="55"/>
      <c r="B102" s="55"/>
      <c r="C102" s="9"/>
      <c r="D102" s="9"/>
      <c r="E102" s="9"/>
      <c r="F102" s="9"/>
      <c r="G102" s="58"/>
      <c r="H102" s="58"/>
      <c r="I102" s="90"/>
      <c r="J102" s="4"/>
      <c r="K102" s="10"/>
      <c r="L102" s="10"/>
      <c r="N102" s="10"/>
      <c r="P102" s="9"/>
    </row>
    <row r="103" spans="1:19" s="31" customFormat="1" ht="23.25" customHeight="1" thickBot="1" x14ac:dyDescent="0.4">
      <c r="A103" s="56"/>
      <c r="B103" s="56"/>
      <c r="C103" s="56"/>
      <c r="D103" s="56"/>
      <c r="E103" s="143" t="s">
        <v>104</v>
      </c>
      <c r="F103" s="144"/>
      <c r="G103" s="145"/>
      <c r="H103" s="82">
        <f>H99+H101</f>
        <v>0</v>
      </c>
      <c r="I103" s="89">
        <f>SUM(I101,I99)</f>
        <v>1297999.9982040816</v>
      </c>
      <c r="J103" s="4"/>
      <c r="K103" s="10"/>
      <c r="L103" s="10"/>
      <c r="N103" s="10"/>
      <c r="P103" s="9"/>
    </row>
    <row r="104" spans="1:19" s="31" customFormat="1" ht="24" thickBot="1" x14ac:dyDescent="0.4">
      <c r="A104" s="56"/>
      <c r="B104" s="56"/>
      <c r="C104" s="56"/>
      <c r="D104" s="56"/>
      <c r="E104" s="56"/>
      <c r="F104" s="56"/>
      <c r="G104" s="56"/>
      <c r="H104" s="56"/>
      <c r="J104" s="4"/>
      <c r="K104" s="10"/>
      <c r="L104" s="10"/>
      <c r="N104" s="10"/>
      <c r="P104" s="9"/>
    </row>
    <row r="105" spans="1:19" s="31" customFormat="1" ht="24" thickBot="1" x14ac:dyDescent="0.4">
      <c r="A105" s="56"/>
      <c r="B105" s="56"/>
      <c r="C105" s="56"/>
      <c r="D105" s="56"/>
      <c r="E105" s="56"/>
      <c r="H105" s="98"/>
      <c r="J105" s="4"/>
      <c r="K105" s="59" t="s">
        <v>94</v>
      </c>
      <c r="L105" s="60">
        <f>ABS(H99)-(4*ABS(N58))</f>
        <v>0</v>
      </c>
      <c r="M105" s="10"/>
      <c r="N105" s="10"/>
      <c r="P105" s="68"/>
      <c r="Q105" s="10"/>
      <c r="R105" s="10"/>
      <c r="S105" s="10"/>
    </row>
    <row r="106" spans="1:19" s="31" customFormat="1" ht="23.25" x14ac:dyDescent="0.35">
      <c r="A106" s="56"/>
      <c r="B106" s="56"/>
      <c r="C106" s="56"/>
      <c r="D106" s="56"/>
      <c r="E106" s="56"/>
      <c r="J106" s="4"/>
      <c r="K106" s="10"/>
      <c r="L106" s="10"/>
      <c r="M106" s="10"/>
      <c r="N106" s="10"/>
      <c r="P106" s="68"/>
      <c r="Q106" s="10"/>
      <c r="R106" s="10"/>
      <c r="S106" s="10"/>
    </row>
    <row r="107" spans="1:19" s="31" customFormat="1" ht="23.25" x14ac:dyDescent="0.35">
      <c r="A107" s="56"/>
      <c r="B107" s="56"/>
      <c r="C107" s="56"/>
      <c r="D107" s="56"/>
      <c r="E107" s="56"/>
      <c r="I107" s="67"/>
      <c r="J107" s="4"/>
      <c r="K107" s="10"/>
      <c r="L107" s="10"/>
      <c r="M107" s="10"/>
      <c r="N107" s="10"/>
      <c r="P107" s="68"/>
      <c r="Q107" s="10"/>
      <c r="R107" s="10"/>
      <c r="S107" s="10"/>
    </row>
    <row r="108" spans="1:19" s="31" customFormat="1" ht="24" thickBot="1" x14ac:dyDescent="0.4">
      <c r="A108" s="56"/>
      <c r="B108" s="56"/>
      <c r="C108" s="56"/>
      <c r="D108" s="56"/>
      <c r="E108" s="56"/>
      <c r="J108" s="4"/>
      <c r="K108" s="10"/>
      <c r="L108" s="10"/>
      <c r="M108" s="10"/>
      <c r="N108" s="10"/>
      <c r="P108" s="10"/>
      <c r="Q108" s="10"/>
      <c r="R108" s="10"/>
      <c r="S108" s="10"/>
    </row>
    <row r="109" spans="1:19" s="31" customFormat="1" ht="24" thickBot="1" x14ac:dyDescent="0.4">
      <c r="A109" s="140" t="s">
        <v>49</v>
      </c>
      <c r="B109" s="141"/>
      <c r="C109" s="142"/>
      <c r="D109" s="56"/>
      <c r="E109" s="56"/>
      <c r="J109" s="4"/>
      <c r="K109" s="10"/>
      <c r="L109" s="10"/>
      <c r="M109" s="10"/>
      <c r="N109" s="10"/>
      <c r="P109" s="10"/>
      <c r="Q109" s="10"/>
      <c r="R109" s="10"/>
      <c r="S109" s="10"/>
    </row>
    <row r="110" spans="1:19" s="31" customFormat="1" ht="23.25" x14ac:dyDescent="0.35">
      <c r="A110" s="61" t="s">
        <v>50</v>
      </c>
      <c r="B110" s="62"/>
      <c r="C110" s="63"/>
      <c r="D110" s="56"/>
      <c r="E110" s="56"/>
      <c r="G110" s="56"/>
      <c r="J110" s="4"/>
      <c r="K110" s="10"/>
      <c r="L110" s="10"/>
      <c r="M110" s="10"/>
      <c r="N110" s="10"/>
      <c r="P110" s="10"/>
      <c r="Q110" s="10"/>
      <c r="R110" s="10"/>
      <c r="S110" s="10"/>
    </row>
    <row r="111" spans="1:19" s="31" customFormat="1" ht="24" thickBot="1" x14ac:dyDescent="0.4">
      <c r="A111" s="64" t="s">
        <v>51</v>
      </c>
      <c r="B111" s="65"/>
      <c r="C111" s="66"/>
      <c r="D111" s="56"/>
      <c r="E111" s="56"/>
      <c r="F111" s="56"/>
      <c r="G111" s="56"/>
      <c r="I111" s="67"/>
      <c r="J111" s="4"/>
      <c r="K111" s="10"/>
      <c r="L111" s="10"/>
      <c r="M111" s="10"/>
      <c r="N111" s="10"/>
      <c r="P111" s="10"/>
      <c r="Q111" s="10"/>
      <c r="R111" s="10"/>
      <c r="S111" s="10"/>
    </row>
    <row r="112" spans="1:19" s="31" customFormat="1" ht="23.25" x14ac:dyDescent="0.35">
      <c r="A112" s="56"/>
      <c r="B112" s="56"/>
      <c r="C112" s="56"/>
      <c r="D112" s="56"/>
      <c r="E112" s="56"/>
      <c r="F112" s="56"/>
      <c r="G112" s="56"/>
      <c r="J112" s="4"/>
      <c r="K112" s="10"/>
      <c r="L112" s="10"/>
      <c r="M112" s="10"/>
      <c r="N112" s="10"/>
      <c r="P112" s="10"/>
      <c r="Q112" s="10"/>
      <c r="R112" s="10"/>
      <c r="S112" s="10"/>
    </row>
    <row r="113" spans="1:19" s="31" customFormat="1" ht="23.25" x14ac:dyDescent="0.35">
      <c r="A113" s="56"/>
      <c r="B113" s="56"/>
      <c r="C113" s="56"/>
      <c r="D113" s="56"/>
      <c r="E113" s="56"/>
      <c r="F113" s="56"/>
      <c r="G113" s="56"/>
      <c r="H113" s="56"/>
      <c r="I113" s="9"/>
      <c r="J113" s="4"/>
      <c r="K113" s="10"/>
      <c r="L113" s="10"/>
      <c r="M113" s="9"/>
      <c r="N113" s="68"/>
      <c r="P113" s="10"/>
      <c r="Q113" s="10"/>
      <c r="R113" s="10"/>
      <c r="S113" s="10"/>
    </row>
    <row r="114" spans="1:19" s="31" customFormat="1" ht="23.25" x14ac:dyDescent="0.35">
      <c r="A114" s="97" t="s">
        <v>109</v>
      </c>
      <c r="B114" s="56"/>
      <c r="C114" s="56"/>
      <c r="D114" s="56"/>
      <c r="E114" s="56"/>
      <c r="F114" s="56"/>
      <c r="G114" s="56"/>
      <c r="H114" s="56"/>
      <c r="I114" s="9"/>
      <c r="J114" s="4"/>
      <c r="K114" s="10"/>
      <c r="L114" s="10"/>
      <c r="M114" s="10"/>
      <c r="N114" s="9"/>
      <c r="P114" s="10"/>
      <c r="Q114" s="10"/>
      <c r="R114" s="10"/>
      <c r="S114" s="10"/>
    </row>
    <row r="115" spans="1:19" s="31" customFormat="1" ht="15" customHeight="1" x14ac:dyDescent="0.35">
      <c r="A115" s="147" t="s">
        <v>110</v>
      </c>
      <c r="B115" s="148"/>
      <c r="C115" s="148"/>
      <c r="D115" s="148"/>
      <c r="E115" s="148"/>
      <c r="F115" s="148"/>
      <c r="G115" s="148"/>
      <c r="H115" s="148"/>
      <c r="I115" s="148"/>
      <c r="J115" s="4"/>
      <c r="K115" s="10"/>
      <c r="L115" s="10"/>
      <c r="M115" s="10"/>
      <c r="N115" s="10"/>
      <c r="O115" s="9"/>
      <c r="P115" s="10"/>
      <c r="Q115" s="10"/>
      <c r="R115" s="10"/>
      <c r="S115" s="10"/>
    </row>
    <row r="116" spans="1:19" s="31" customFormat="1" ht="23.25" x14ac:dyDescent="0.35">
      <c r="A116" s="148"/>
      <c r="B116" s="148"/>
      <c r="C116" s="148"/>
      <c r="D116" s="148"/>
      <c r="E116" s="148"/>
      <c r="F116" s="148"/>
      <c r="G116" s="148"/>
      <c r="H116" s="148"/>
      <c r="I116" s="148"/>
      <c r="J116" s="4"/>
      <c r="K116" s="68"/>
      <c r="L116" s="68"/>
      <c r="M116" s="68"/>
      <c r="N116" s="68"/>
      <c r="O116" s="9"/>
      <c r="P116" s="10"/>
      <c r="Q116" s="10"/>
      <c r="R116" s="10"/>
      <c r="S116" s="10"/>
    </row>
    <row r="117" spans="1:19" s="31" customFormat="1" ht="15" customHeight="1" x14ac:dyDescent="0.35">
      <c r="A117" s="149" t="s">
        <v>112</v>
      </c>
      <c r="B117" s="150"/>
      <c r="C117" s="150"/>
      <c r="D117" s="150"/>
      <c r="E117" s="150"/>
      <c r="F117" s="150"/>
      <c r="G117" s="150"/>
      <c r="H117" s="150"/>
      <c r="I117" s="150"/>
      <c r="J117" s="4"/>
      <c r="K117" s="68"/>
      <c r="L117" s="68"/>
      <c r="M117" s="68"/>
      <c r="N117" s="68"/>
      <c r="O117" s="9"/>
      <c r="P117" s="68"/>
      <c r="Q117" s="68"/>
      <c r="R117" s="68"/>
      <c r="S117" s="68"/>
    </row>
    <row r="118" spans="1:19" s="31" customFormat="1" ht="23.25" x14ac:dyDescent="0.35">
      <c r="A118" s="150"/>
      <c r="B118" s="150"/>
      <c r="C118" s="150"/>
      <c r="D118" s="150"/>
      <c r="E118" s="150"/>
      <c r="F118" s="150"/>
      <c r="G118" s="150"/>
      <c r="H118" s="150"/>
      <c r="I118" s="150"/>
      <c r="J118" s="4"/>
      <c r="K118" s="69"/>
      <c r="L118" s="69"/>
      <c r="M118" s="69"/>
      <c r="N118" s="68"/>
      <c r="O118" s="68"/>
      <c r="P118" s="9"/>
      <c r="Q118" s="9"/>
      <c r="R118" s="9"/>
      <c r="S118" s="9"/>
    </row>
    <row r="119" spans="1:19" s="31" customFormat="1" ht="23.25" x14ac:dyDescent="0.35">
      <c r="A119" s="134" t="s">
        <v>111</v>
      </c>
      <c r="B119" s="135"/>
      <c r="C119" s="135"/>
      <c r="D119" s="135"/>
      <c r="E119" s="135"/>
      <c r="F119" s="135"/>
      <c r="G119" s="135"/>
      <c r="H119" s="135"/>
      <c r="I119" s="135"/>
      <c r="J119" s="4"/>
      <c r="K119" s="69"/>
      <c r="L119" s="69"/>
      <c r="M119" s="69"/>
      <c r="N119" s="68"/>
      <c r="O119" s="68"/>
      <c r="P119" s="10"/>
      <c r="Q119" s="10"/>
      <c r="R119" s="10"/>
      <c r="S119" s="10"/>
    </row>
    <row r="120" spans="1:19" s="31" customFormat="1" ht="23.25" x14ac:dyDescent="0.35">
      <c r="A120" s="135"/>
      <c r="B120" s="135"/>
      <c r="C120" s="135"/>
      <c r="D120" s="135"/>
      <c r="E120" s="135"/>
      <c r="F120" s="135"/>
      <c r="G120" s="135"/>
      <c r="H120" s="135"/>
      <c r="I120" s="135"/>
      <c r="J120" s="4"/>
      <c r="K120" s="10"/>
      <c r="L120" s="68"/>
      <c r="M120" s="68"/>
      <c r="N120" s="68"/>
      <c r="O120" s="68"/>
      <c r="P120" s="10"/>
      <c r="Q120" s="10"/>
      <c r="R120" s="10"/>
      <c r="S120" s="10"/>
    </row>
    <row r="121" spans="1:19" ht="23.25" x14ac:dyDescent="0.35">
      <c r="J121" s="4"/>
      <c r="L121" s="68"/>
      <c r="M121" s="68"/>
      <c r="N121" s="68"/>
    </row>
    <row r="122" spans="1:19" ht="23.25" x14ac:dyDescent="0.35">
      <c r="J122" s="4"/>
    </row>
    <row r="123" spans="1:19" ht="23.25" x14ac:dyDescent="0.35">
      <c r="A123" s="10"/>
      <c r="B123" s="10"/>
      <c r="H123" s="9"/>
      <c r="I123" s="9"/>
      <c r="J123" s="4"/>
    </row>
    <row r="124" spans="1:19" ht="23.25" x14ac:dyDescent="0.35">
      <c r="A124" s="10"/>
      <c r="B124" s="10"/>
      <c r="H124" s="9"/>
      <c r="I124" s="9"/>
      <c r="J124" s="4"/>
    </row>
    <row r="125" spans="1:19" ht="23.25" x14ac:dyDescent="0.35">
      <c r="A125" s="10"/>
      <c r="B125" s="10"/>
      <c r="H125" s="9"/>
      <c r="I125" s="9"/>
      <c r="J125" s="4"/>
    </row>
    <row r="126" spans="1:19" x14ac:dyDescent="0.2">
      <c r="A126" s="10"/>
      <c r="B126" s="10"/>
      <c r="H126" s="9"/>
      <c r="I126" s="9"/>
      <c r="J126" s="9"/>
    </row>
    <row r="127" spans="1:19" x14ac:dyDescent="0.2">
      <c r="A127" s="10"/>
      <c r="B127" s="10"/>
      <c r="H127" s="9"/>
      <c r="I127" s="9"/>
      <c r="J127" s="9"/>
    </row>
    <row r="128" spans="1:19" x14ac:dyDescent="0.2">
      <c r="A128" s="10"/>
      <c r="B128" s="10"/>
      <c r="H128" s="9"/>
      <c r="I128" s="9"/>
      <c r="J128" s="9"/>
    </row>
    <row r="129" spans="1:19" x14ac:dyDescent="0.2">
      <c r="A129" s="10"/>
      <c r="B129" s="10"/>
      <c r="H129" s="9"/>
      <c r="I129" s="9"/>
      <c r="J129" s="9"/>
    </row>
    <row r="130" spans="1:19" ht="13.5" customHeight="1" x14ac:dyDescent="0.2">
      <c r="A130" s="10"/>
      <c r="B130" s="10"/>
      <c r="H130" s="9"/>
      <c r="I130" s="9"/>
      <c r="J130" s="9"/>
      <c r="O130" s="68"/>
    </row>
    <row r="131" spans="1:19" ht="13.5" customHeight="1" x14ac:dyDescent="0.2">
      <c r="A131" s="10"/>
      <c r="B131" s="10"/>
      <c r="H131" s="9"/>
      <c r="I131" s="9"/>
      <c r="J131" s="9"/>
      <c r="O131" s="9"/>
    </row>
    <row r="132" spans="1:19" x14ac:dyDescent="0.2">
      <c r="A132" s="10"/>
      <c r="B132" s="10"/>
      <c r="H132" s="9"/>
      <c r="I132" s="9"/>
      <c r="J132" s="9"/>
    </row>
    <row r="133" spans="1:19" s="68" customFormat="1" ht="15.75" x14ac:dyDescent="0.25">
      <c r="F133" s="10"/>
      <c r="G133" s="10"/>
      <c r="H133" s="9"/>
      <c r="I133" s="70"/>
      <c r="J133" s="70"/>
      <c r="K133" s="10"/>
      <c r="L133" s="10"/>
      <c r="M133" s="10"/>
      <c r="N133" s="10"/>
      <c r="O133" s="10"/>
      <c r="P133" s="10"/>
      <c r="Q133" s="10"/>
      <c r="R133" s="10"/>
      <c r="S133" s="10"/>
    </row>
    <row r="134" spans="1:19" s="9" customFormat="1" ht="15.75" x14ac:dyDescent="0.25">
      <c r="A134" s="7"/>
      <c r="B134" s="7"/>
      <c r="C134" s="8"/>
      <c r="D134" s="8"/>
      <c r="E134" s="8"/>
      <c r="F134" s="68"/>
      <c r="G134" s="68"/>
      <c r="K134" s="10"/>
      <c r="L134" s="10"/>
      <c r="M134" s="10"/>
      <c r="N134" s="10"/>
      <c r="O134" s="10"/>
      <c r="P134" s="10"/>
      <c r="Q134" s="10"/>
      <c r="R134" s="10"/>
      <c r="S134" s="10"/>
    </row>
    <row r="135" spans="1:19" x14ac:dyDescent="0.2">
      <c r="F135" s="8"/>
      <c r="G135" s="72"/>
      <c r="H135" s="9"/>
      <c r="I135" s="9"/>
      <c r="J135" s="9"/>
    </row>
    <row r="136" spans="1:19" x14ac:dyDescent="0.2">
      <c r="A136" s="73"/>
      <c r="B136" s="74"/>
      <c r="H136" s="9"/>
      <c r="I136" s="68"/>
      <c r="J136" s="68"/>
    </row>
    <row r="137" spans="1:19" ht="15.75" customHeight="1" x14ac:dyDescent="0.2">
      <c r="A137" s="10"/>
      <c r="B137" s="10"/>
      <c r="G137" s="68"/>
      <c r="H137" s="68"/>
      <c r="I137" s="68"/>
      <c r="J137" s="68"/>
    </row>
    <row r="138" spans="1:19" x14ac:dyDescent="0.2">
      <c r="A138" s="10"/>
      <c r="B138" s="10"/>
      <c r="G138" s="68"/>
      <c r="H138" s="68"/>
      <c r="I138" s="68"/>
      <c r="J138" s="68"/>
    </row>
    <row r="139" spans="1:19" ht="15.75" x14ac:dyDescent="0.2">
      <c r="A139" s="10"/>
      <c r="B139" s="10"/>
      <c r="G139" s="68"/>
      <c r="H139" s="68"/>
      <c r="I139" s="75"/>
      <c r="J139" s="75"/>
    </row>
    <row r="140" spans="1:19" ht="15.75" x14ac:dyDescent="0.2">
      <c r="A140" s="10"/>
      <c r="B140" s="10"/>
      <c r="G140" s="75"/>
      <c r="H140" s="75"/>
      <c r="I140" s="75"/>
      <c r="J140" s="75"/>
    </row>
    <row r="141" spans="1:19" ht="15.75" x14ac:dyDescent="0.2">
      <c r="A141" s="10"/>
      <c r="B141" s="10"/>
      <c r="G141" s="75"/>
      <c r="H141" s="76"/>
      <c r="I141" s="75"/>
      <c r="J141" s="75"/>
    </row>
    <row r="142" spans="1:19" ht="15.75" x14ac:dyDescent="0.2">
      <c r="A142" s="10"/>
      <c r="B142" s="10"/>
      <c r="G142" s="75"/>
      <c r="H142" s="75"/>
      <c r="I142" s="75"/>
      <c r="J142" s="75"/>
    </row>
    <row r="143" spans="1:19" ht="15.75" x14ac:dyDescent="0.2">
      <c r="A143" s="10"/>
      <c r="B143" s="10"/>
      <c r="G143" s="75"/>
      <c r="H143" s="75"/>
      <c r="I143" s="75"/>
      <c r="J143" s="75"/>
    </row>
    <row r="144" spans="1:19" ht="15.75" x14ac:dyDescent="0.2">
      <c r="A144" s="10"/>
      <c r="B144" s="10"/>
      <c r="G144" s="75"/>
      <c r="H144" s="76"/>
      <c r="I144" s="68"/>
      <c r="J144" s="68"/>
    </row>
    <row r="145" spans="1:10" x14ac:dyDescent="0.2">
      <c r="A145" s="10"/>
      <c r="B145" s="10"/>
      <c r="G145" s="68"/>
      <c r="H145" s="68"/>
      <c r="I145" s="68"/>
      <c r="J145" s="68"/>
    </row>
    <row r="146" spans="1:10" x14ac:dyDescent="0.2">
      <c r="A146" s="10"/>
      <c r="B146" s="10"/>
      <c r="G146" s="68"/>
      <c r="H146" s="68"/>
      <c r="I146" s="68"/>
      <c r="J146" s="68"/>
    </row>
    <row r="147" spans="1:10" x14ac:dyDescent="0.2">
      <c r="A147" s="10"/>
      <c r="B147" s="10"/>
      <c r="G147" s="68"/>
      <c r="H147" s="68"/>
      <c r="I147" s="68"/>
      <c r="J147" s="68"/>
    </row>
    <row r="148" spans="1:10" x14ac:dyDescent="0.2">
      <c r="A148" s="10"/>
      <c r="B148" s="10"/>
      <c r="G148" s="68"/>
      <c r="H148" s="77"/>
      <c r="I148" s="68"/>
      <c r="J148" s="68"/>
    </row>
    <row r="149" spans="1:10" x14ac:dyDescent="0.2">
      <c r="A149" s="10"/>
      <c r="B149" s="10"/>
      <c r="G149" s="68"/>
      <c r="H149" s="68"/>
      <c r="I149" s="68"/>
      <c r="J149" s="68"/>
    </row>
    <row r="150" spans="1:10" x14ac:dyDescent="0.2">
      <c r="G150" s="68"/>
      <c r="H150" s="68"/>
      <c r="I150" s="68"/>
      <c r="J150" s="68"/>
    </row>
    <row r="151" spans="1:10" x14ac:dyDescent="0.2">
      <c r="G151" s="68"/>
      <c r="H151" s="68"/>
      <c r="I151" s="68"/>
      <c r="J151" s="68"/>
    </row>
    <row r="152" spans="1:10" x14ac:dyDescent="0.2">
      <c r="G152" s="68"/>
      <c r="H152" s="68"/>
      <c r="I152" s="68"/>
      <c r="J152" s="68"/>
    </row>
    <row r="153" spans="1:10" x14ac:dyDescent="0.2">
      <c r="G153" s="68"/>
      <c r="H153" s="68"/>
      <c r="I153" s="68"/>
      <c r="J153" s="68"/>
    </row>
    <row r="154" spans="1:10" x14ac:dyDescent="0.2">
      <c r="G154" s="68"/>
      <c r="H154" s="68"/>
    </row>
  </sheetData>
  <sheetProtection algorithmName="SHA-512" hashValue="UKuVkSNNOWj/WoN81NqZBMflBJUWMbL5gfCAl2sMK8Z5PP/XqkiPltoSqhgnSl1rvjW+eB6zMRzD56jlyK6qFQ==" saltValue="4t8nRvwWBtlh0T5rT7ot5A==" spinCount="100000" sheet="1" selectLockedCells="1"/>
  <mergeCells count="68">
    <mergeCell ref="B71:B73"/>
    <mergeCell ref="A87:C87"/>
    <mergeCell ref="F87:G87"/>
    <mergeCell ref="A61:A62"/>
    <mergeCell ref="A71:A73"/>
    <mergeCell ref="A119:I120"/>
    <mergeCell ref="D87:E87"/>
    <mergeCell ref="D86:E86"/>
    <mergeCell ref="F86:G86"/>
    <mergeCell ref="A109:C109"/>
    <mergeCell ref="E103:G103"/>
    <mergeCell ref="E101:G101"/>
    <mergeCell ref="E99:G99"/>
    <mergeCell ref="E93:G93"/>
    <mergeCell ref="D95:E95"/>
    <mergeCell ref="D97:E97"/>
    <mergeCell ref="A115:I116"/>
    <mergeCell ref="E91:G91"/>
    <mergeCell ref="E89:G89"/>
    <mergeCell ref="A117:I118"/>
    <mergeCell ref="K1:N1"/>
    <mergeCell ref="A3:A5"/>
    <mergeCell ref="C3:C5"/>
    <mergeCell ref="F3:F4"/>
    <mergeCell ref="G3:G4"/>
    <mergeCell ref="K3:K5"/>
    <mergeCell ref="L3:L4"/>
    <mergeCell ref="M3:M4"/>
    <mergeCell ref="N3:N4"/>
    <mergeCell ref="H3:H4"/>
    <mergeCell ref="D3:D4"/>
    <mergeCell ref="E3:E4"/>
    <mergeCell ref="I3:I5"/>
    <mergeCell ref="B3:B5"/>
    <mergeCell ref="A1:H1"/>
    <mergeCell ref="B55:B56"/>
    <mergeCell ref="A55:A56"/>
    <mergeCell ref="A67:A70"/>
    <mergeCell ref="A65:A66"/>
    <mergeCell ref="B61:B62"/>
    <mergeCell ref="B57:B58"/>
    <mergeCell ref="B65:B66"/>
    <mergeCell ref="B67:B70"/>
    <mergeCell ref="A12:A15"/>
    <mergeCell ref="A6:A7"/>
    <mergeCell ref="A42:A44"/>
    <mergeCell ref="A45:A46"/>
    <mergeCell ref="A57:A58"/>
    <mergeCell ref="A22:A23"/>
    <mergeCell ref="A27:A28"/>
    <mergeCell ref="A18:A19"/>
    <mergeCell ref="A24:A25"/>
    <mergeCell ref="A29:A31"/>
    <mergeCell ref="A34:A36"/>
    <mergeCell ref="A38:A41"/>
    <mergeCell ref="A51:A52"/>
    <mergeCell ref="B42:B44"/>
    <mergeCell ref="B45:B46"/>
    <mergeCell ref="B51:B52"/>
    <mergeCell ref="B6:B7"/>
    <mergeCell ref="B12:B15"/>
    <mergeCell ref="B27:B28"/>
    <mergeCell ref="B29:B31"/>
    <mergeCell ref="B34:B36"/>
    <mergeCell ref="B38:B41"/>
    <mergeCell ref="B18:B19"/>
    <mergeCell ref="B22:B23"/>
    <mergeCell ref="B24:B25"/>
  </mergeCells>
  <pageMargins left="0.7" right="0.7" top="0.75" bottom="0.75" header="0.3" footer="0.3"/>
  <pageSetup paperSize="9" scale="23" orientation="portrait" r:id="rId1"/>
  <rowBreaks count="1" manualBreakCount="1">
    <brk id="126" max="1638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Costes y abonos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Jarillo Rodríguez, Gabriel</dc:creator>
  <cp:lastModifiedBy>Jarillo Rodríguez, Gabriel</cp:lastModifiedBy>
  <dcterms:created xsi:type="dcterms:W3CDTF">2020-05-07T09:29:45Z</dcterms:created>
  <dcterms:modified xsi:type="dcterms:W3CDTF">2021-03-22T07:28:20Z</dcterms:modified>
</cp:coreProperties>
</file>