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16246\Desktop\"/>
    </mc:Choice>
  </mc:AlternateContent>
  <bookViews>
    <workbookView xWindow="0" yWindow="0" windowWidth="6192" windowHeight="6252"/>
  </bookViews>
  <sheets>
    <sheet name="OFERTA"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5" i="1" l="1"/>
  <c r="I74" i="1"/>
  <c r="J69" i="1" l="1"/>
  <c r="J68" i="1"/>
  <c r="J67" i="1"/>
  <c r="J64" i="1"/>
  <c r="J63" i="1"/>
  <c r="J62" i="1"/>
  <c r="J58" i="1"/>
  <c r="J55" i="1"/>
  <c r="J54" i="1"/>
  <c r="J51" i="1"/>
  <c r="J50" i="1"/>
  <c r="J47" i="1"/>
  <c r="J46" i="1"/>
  <c r="J41" i="1"/>
  <c r="J42" i="1"/>
  <c r="J43" i="1"/>
  <c r="J40" i="1"/>
  <c r="J22" i="1"/>
  <c r="J23" i="1"/>
  <c r="J24" i="1"/>
  <c r="J25" i="1"/>
  <c r="J26" i="1"/>
  <c r="J27" i="1"/>
  <c r="J28" i="1"/>
  <c r="J29" i="1"/>
  <c r="J30" i="1"/>
  <c r="J31" i="1"/>
  <c r="J32" i="1"/>
  <c r="J33" i="1"/>
  <c r="J34" i="1"/>
  <c r="J35" i="1"/>
  <c r="J36" i="1"/>
  <c r="J37" i="1"/>
  <c r="J21" i="1"/>
  <c r="J14" i="1"/>
  <c r="J15" i="1"/>
  <c r="J16" i="1"/>
  <c r="J17" i="1"/>
  <c r="J13" i="1"/>
  <c r="J6" i="1"/>
  <c r="J7" i="1"/>
  <c r="J8" i="1"/>
  <c r="J9" i="1"/>
  <c r="J10" i="1"/>
  <c r="J5" i="1"/>
  <c r="I5" i="1" l="1"/>
  <c r="F80" i="1" l="1"/>
  <c r="F79" i="1"/>
  <c r="J77" i="1" l="1"/>
  <c r="J76" i="1"/>
  <c r="J73" i="1"/>
  <c r="J12" i="1"/>
  <c r="J18" i="1"/>
  <c r="J39" i="1"/>
  <c r="J44" i="1"/>
  <c r="J45" i="1"/>
  <c r="J48" i="1"/>
  <c r="J49" i="1"/>
  <c r="J52" i="1"/>
  <c r="J53" i="1"/>
  <c r="J56" i="1"/>
  <c r="J57" i="1"/>
  <c r="J59" i="1"/>
  <c r="H43" i="1"/>
  <c r="H37" i="1"/>
  <c r="H17" i="1"/>
  <c r="G74" i="1" l="1"/>
  <c r="G73" i="1"/>
  <c r="I73" i="1" s="1"/>
  <c r="H74" i="1" s="1"/>
  <c r="G71" i="1"/>
  <c r="G70" i="1"/>
  <c r="G69" i="1"/>
  <c r="G68" i="1"/>
  <c r="G67" i="1"/>
  <c r="G65" i="1"/>
  <c r="G64" i="1"/>
  <c r="I64" i="1" s="1"/>
  <c r="G63" i="1"/>
  <c r="I63" i="1" s="1"/>
  <c r="G62" i="1"/>
  <c r="I62" i="1" s="1"/>
  <c r="G60" i="1"/>
  <c r="G59" i="1"/>
  <c r="G58" i="1"/>
  <c r="I58" i="1" s="1"/>
  <c r="H59" i="1" s="1"/>
  <c r="I59" i="1" s="1"/>
  <c r="I57" i="1" s="1"/>
  <c r="G56" i="1"/>
  <c r="G55" i="1"/>
  <c r="G54" i="1"/>
  <c r="G52" i="1"/>
  <c r="G51" i="1"/>
  <c r="I51" i="1" s="1"/>
  <c r="G50" i="1"/>
  <c r="I50" i="1" s="1"/>
  <c r="G48" i="1"/>
  <c r="G47" i="1"/>
  <c r="I47" i="1" s="1"/>
  <c r="G46" i="1"/>
  <c r="I46" i="1" s="1"/>
  <c r="G44" i="1"/>
  <c r="G43" i="1"/>
  <c r="G42" i="1"/>
  <c r="I42" i="1" s="1"/>
  <c r="G41" i="1"/>
  <c r="I41" i="1" s="1"/>
  <c r="G40" i="1"/>
  <c r="I40" i="1" s="1"/>
  <c r="G38" i="1"/>
  <c r="G37" i="1"/>
  <c r="I37" i="1" s="1"/>
  <c r="G36" i="1"/>
  <c r="I36" i="1" s="1"/>
  <c r="G35" i="1"/>
  <c r="G34" i="1"/>
  <c r="I34" i="1" s="1"/>
  <c r="G33" i="1"/>
  <c r="I33" i="1" s="1"/>
  <c r="G32" i="1"/>
  <c r="I32" i="1" s="1"/>
  <c r="G31" i="1"/>
  <c r="G30" i="1"/>
  <c r="I30" i="1" s="1"/>
  <c r="G29" i="1"/>
  <c r="I29" i="1" s="1"/>
  <c r="G28" i="1"/>
  <c r="I28" i="1" s="1"/>
  <c r="G27" i="1"/>
  <c r="G26" i="1"/>
  <c r="I26" i="1" s="1"/>
  <c r="G25" i="1"/>
  <c r="I25" i="1" s="1"/>
  <c r="G24" i="1"/>
  <c r="I24" i="1" s="1"/>
  <c r="G23" i="1"/>
  <c r="G22" i="1"/>
  <c r="I22" i="1" s="1"/>
  <c r="G21" i="1"/>
  <c r="I21" i="1" s="1"/>
  <c r="G18" i="1"/>
  <c r="G17" i="1"/>
  <c r="G16" i="1"/>
  <c r="I16" i="1" s="1"/>
  <c r="G15" i="1"/>
  <c r="I15" i="1" s="1"/>
  <c r="G14" i="1"/>
  <c r="I14" i="1" s="1"/>
  <c r="G13" i="1"/>
  <c r="I13" i="1" s="1"/>
  <c r="G11" i="1"/>
  <c r="G10" i="1"/>
  <c r="I10" i="1" s="1"/>
  <c r="G9" i="1"/>
  <c r="I9" i="1" s="1"/>
  <c r="G8" i="1"/>
  <c r="I8" i="1" s="1"/>
  <c r="G7" i="1"/>
  <c r="G6" i="1"/>
  <c r="I6" i="1" s="1"/>
  <c r="G5" i="1"/>
  <c r="I70" i="1"/>
  <c r="I69" i="1"/>
  <c r="I68" i="1"/>
  <c r="I67" i="1"/>
  <c r="I55" i="1"/>
  <c r="I54" i="1"/>
  <c r="H56" i="1" s="1"/>
  <c r="I43" i="1"/>
  <c r="I35" i="1"/>
  <c r="I31" i="1"/>
  <c r="I27" i="1"/>
  <c r="I23" i="1"/>
  <c r="I17" i="1"/>
  <c r="I7" i="1"/>
  <c r="H48" i="1" l="1"/>
  <c r="I48" i="1" s="1"/>
  <c r="I45" i="1" s="1"/>
  <c r="H52" i="1"/>
  <c r="H49" i="1" s="1"/>
  <c r="H44" i="1"/>
  <c r="H39" i="1" s="1"/>
  <c r="H65" i="1"/>
  <c r="H38" i="1"/>
  <c r="H18" i="1"/>
  <c r="I18" i="1" s="1"/>
  <c r="I12" i="1" s="1"/>
  <c r="H11" i="1"/>
  <c r="H71" i="1"/>
  <c r="H66" i="1" s="1"/>
  <c r="J66" i="1" s="1"/>
  <c r="I56" i="1"/>
  <c r="I53" i="1" s="1"/>
  <c r="H53" i="1"/>
  <c r="I72" i="1"/>
  <c r="H72" i="1"/>
  <c r="H57" i="1"/>
  <c r="D72" i="1"/>
  <c r="G72" i="1" s="1"/>
  <c r="F73" i="1"/>
  <c r="E74" i="1" s="1"/>
  <c r="D66" i="1"/>
  <c r="G66" i="1" s="1"/>
  <c r="F70" i="1"/>
  <c r="F69" i="1"/>
  <c r="F68" i="1"/>
  <c r="F67" i="1"/>
  <c r="D61" i="1"/>
  <c r="G61" i="1" s="1"/>
  <c r="F64" i="1"/>
  <c r="F63" i="1"/>
  <c r="F62" i="1"/>
  <c r="D19" i="1"/>
  <c r="G19" i="1" s="1"/>
  <c r="D57" i="1"/>
  <c r="G57" i="1" s="1"/>
  <c r="F58" i="1"/>
  <c r="E59" i="1" s="1"/>
  <c r="D53" i="1"/>
  <c r="G53" i="1" s="1"/>
  <c r="F55" i="1"/>
  <c r="F54" i="1"/>
  <c r="D49" i="1"/>
  <c r="G49" i="1" s="1"/>
  <c r="F51" i="1"/>
  <c r="F50" i="1"/>
  <c r="E52" i="1" s="1"/>
  <c r="E49" i="1" s="1"/>
  <c r="D45" i="1"/>
  <c r="G45" i="1" s="1"/>
  <c r="F47" i="1"/>
  <c r="F46" i="1"/>
  <c r="D39" i="1"/>
  <c r="G39" i="1" s="1"/>
  <c r="F43" i="1"/>
  <c r="F42" i="1"/>
  <c r="F41" i="1"/>
  <c r="F40" i="1"/>
  <c r="D20" i="1"/>
  <c r="G20" i="1" s="1"/>
  <c r="F37" i="1"/>
  <c r="F36" i="1"/>
  <c r="F35" i="1"/>
  <c r="F34" i="1"/>
  <c r="F33" i="1"/>
  <c r="F32" i="1"/>
  <c r="F31" i="1"/>
  <c r="F30" i="1"/>
  <c r="F29" i="1"/>
  <c r="F28" i="1"/>
  <c r="F27" i="1"/>
  <c r="F26" i="1"/>
  <c r="F25" i="1"/>
  <c r="F24" i="1"/>
  <c r="F23" i="1"/>
  <c r="F22" i="1"/>
  <c r="F21" i="1"/>
  <c r="D12" i="1"/>
  <c r="G12" i="1" s="1"/>
  <c r="F17" i="1"/>
  <c r="F16" i="1"/>
  <c r="F15" i="1"/>
  <c r="F14" i="1"/>
  <c r="F13" i="1"/>
  <c r="D4" i="1"/>
  <c r="G4" i="1" s="1"/>
  <c r="F10" i="1"/>
  <c r="F9" i="1"/>
  <c r="F8" i="1"/>
  <c r="F7" i="1"/>
  <c r="F6" i="1"/>
  <c r="F5" i="1"/>
  <c r="H20" i="1" l="1"/>
  <c r="J20" i="1" s="1"/>
  <c r="J38" i="1"/>
  <c r="I65" i="1"/>
  <c r="I61" i="1" s="1"/>
  <c r="J65" i="1"/>
  <c r="I11" i="1"/>
  <c r="I4" i="1" s="1"/>
  <c r="J11" i="1"/>
  <c r="I52" i="1"/>
  <c r="I49" i="1" s="1"/>
  <c r="H45" i="1"/>
  <c r="I44" i="1"/>
  <c r="I39" i="1" s="1"/>
  <c r="H12" i="1"/>
  <c r="I38" i="1"/>
  <c r="I20" i="1" s="1"/>
  <c r="H61" i="1"/>
  <c r="J61" i="1" s="1"/>
  <c r="I71" i="1"/>
  <c r="I66" i="1" s="1"/>
  <c r="E44" i="1"/>
  <c r="F44" i="1" s="1"/>
  <c r="F39" i="1" s="1"/>
  <c r="H4" i="1"/>
  <c r="E56" i="1"/>
  <c r="F56" i="1" s="1"/>
  <c r="F53" i="1" s="1"/>
  <c r="E48" i="1"/>
  <c r="F48" i="1" s="1"/>
  <c r="F45" i="1" s="1"/>
  <c r="E11" i="1"/>
  <c r="F11" i="1" s="1"/>
  <c r="F4" i="1" s="1"/>
  <c r="E38" i="1"/>
  <c r="E20" i="1" s="1"/>
  <c r="E65" i="1"/>
  <c r="F65" i="1" s="1"/>
  <c r="F61" i="1" s="1"/>
  <c r="E71" i="1"/>
  <c r="E66" i="1" s="1"/>
  <c r="E18" i="1"/>
  <c r="F18" i="1" s="1"/>
  <c r="F12" i="1" s="1"/>
  <c r="E45" i="1"/>
  <c r="F38" i="1"/>
  <c r="F20" i="1" s="1"/>
  <c r="E57" i="1"/>
  <c r="F59" i="1"/>
  <c r="F57" i="1" s="1"/>
  <c r="F74" i="1"/>
  <c r="F72" i="1" s="1"/>
  <c r="E72" i="1"/>
  <c r="F52" i="1"/>
  <c r="F49" i="1" s="1"/>
  <c r="H60" i="1" l="1"/>
  <c r="E53" i="1"/>
  <c r="F71" i="1"/>
  <c r="F66" i="1" s="1"/>
  <c r="E39" i="1"/>
  <c r="E12" i="1"/>
  <c r="E4" i="1"/>
  <c r="E61" i="1"/>
  <c r="E60" i="1"/>
  <c r="I60" i="1" l="1"/>
  <c r="I19" i="1" s="1"/>
  <c r="I77" i="1" s="1"/>
  <c r="J60" i="1"/>
  <c r="H19" i="1"/>
  <c r="J19" i="1" s="1"/>
  <c r="F60" i="1"/>
  <c r="F19" i="1" s="1"/>
  <c r="F75" i="1" s="1"/>
  <c r="F76" i="1" s="1"/>
  <c r="E19" i="1"/>
  <c r="I76" i="1" l="1"/>
  <c r="I78" i="1" s="1"/>
  <c r="F77" i="1"/>
  <c r="F78" i="1" s="1"/>
</calcChain>
</file>

<file path=xl/comments1.xml><?xml version="1.0" encoding="utf-8"?>
<comments xmlns="http://schemas.openxmlformats.org/spreadsheetml/2006/main">
  <authors>
    <author>Lozano Martín, Miriam Irene</author>
  </authors>
  <commentList>
    <comment ref="H76" authorId="0" shapeId="0">
      <text>
        <r>
          <rPr>
            <b/>
            <sz val="9"/>
            <color indexed="81"/>
            <rFont val="Tahoma"/>
            <family val="2"/>
          </rPr>
          <t>Insertar porcentaje</t>
        </r>
        <r>
          <rPr>
            <sz val="9"/>
            <color indexed="81"/>
            <rFont val="Tahoma"/>
            <family val="2"/>
          </rPr>
          <t xml:space="preserve">
</t>
        </r>
      </text>
    </comment>
    <comment ref="H77" authorId="0" shapeId="0">
      <text>
        <r>
          <rPr>
            <b/>
            <sz val="9"/>
            <color indexed="81"/>
            <rFont val="Tahoma"/>
            <family val="2"/>
          </rPr>
          <t>Insertar porcentaje</t>
        </r>
      </text>
    </comment>
    <comment ref="I78" authorId="0" shapeId="0">
      <text>
        <r>
          <rPr>
            <b/>
            <sz val="9"/>
            <color indexed="81"/>
            <rFont val="Tahoma"/>
            <family val="2"/>
          </rPr>
          <t>PRESUPUESTO TOTAL DE LA OFERTA</t>
        </r>
      </text>
    </comment>
  </commentList>
</comments>
</file>

<file path=xl/sharedStrings.xml><?xml version="1.0" encoding="utf-8"?>
<sst xmlns="http://schemas.openxmlformats.org/spreadsheetml/2006/main" count="218" uniqueCount="160">
  <si>
    <t>Código</t>
  </si>
  <si>
    <t>Ud</t>
  </si>
  <si>
    <t>Resumen</t>
  </si>
  <si>
    <t>01</t>
  </si>
  <si>
    <t/>
  </si>
  <si>
    <t>TRABAJOS PREVIOS Y AUXILIARES</t>
  </si>
  <si>
    <t>01.01</t>
  </si>
  <si>
    <t>m</t>
  </si>
  <si>
    <t>TOMA DE DATOS CON CARRO MEDIDOR. JORNADA 2:30 - 5:00 A.M.</t>
  </si>
  <si>
    <t>01.02</t>
  </si>
  <si>
    <t>ud</t>
  </si>
  <si>
    <t>REVISIÓN COMPLETA DEL ESTADO ACTUAL DE LAS INSTALACIONES DEL POZO DE VENTILACIÓN</t>
  </si>
  <si>
    <t>01.03</t>
  </si>
  <si>
    <t>ELEMENTOS DE SEÑALIZACIÓN Y PROTECCIÓN PARA C.G.M.P. DE VENTILADORES Y OTROS COMPONENTES</t>
  </si>
  <si>
    <t>01.04</t>
  </si>
  <si>
    <t>REVISIÓN, LIMPIEZA, ENGRASE Y PUESTA A PUNTO DE EQUIPOS DE VENTILACIÓN Y ELEMENTOS AUXILIARES</t>
  </si>
  <si>
    <t>01.05</t>
  </si>
  <si>
    <t>REVISIÓN COMPLETA DEL ESTADO FINAL DE LAS INSTALACIONES DEL POZO DE VENTILACIÓN, REALIZACIÓN DE PRUEBAS Y PUESTA EN SERVICIO</t>
  </si>
  <si>
    <t>01.06</t>
  </si>
  <si>
    <t>CALCULO ESTRUCTURAL HUECO/GALERÍA EN TÚNEL PARA MOTORES DE APARATOS DE VÍA.</t>
  </si>
  <si>
    <t>Total 01</t>
  </si>
  <si>
    <t>02</t>
  </si>
  <si>
    <t>DESMONTAJES, DESGUARNECIDOS, DESGRAVADOS Y DEMOLICIONES</t>
  </si>
  <si>
    <t>02.01</t>
  </si>
  <si>
    <t>DESMONTAJE DE CARRIL Y JUNTAS DE VÍA DOBLE. JORNADA 2:30 - 5:00 A.M.</t>
  </si>
  <si>
    <t>02.02</t>
  </si>
  <si>
    <t>m3</t>
  </si>
  <si>
    <t>DESGUARNECIDO Y DESGRAVADO DE VÍA DOBLE SOBRE BALASTO. JORNADA 2:30 - 5:00 A.M.</t>
  </si>
  <si>
    <t>02.03</t>
  </si>
  <si>
    <t>DESMONTAJE ARQUETA DE SEÑALIZACIÓN. JORNADA 2:30 - 5:00 A.M.</t>
  </si>
  <si>
    <t>02.04</t>
  </si>
  <si>
    <t>RETIRADA, CARGA Y TRANSPORTE DE ESCOMBROS A DEPÓSITO. JORNADA 2:30 - 5:00 A.M.</t>
  </si>
  <si>
    <t>02.05</t>
  </si>
  <si>
    <t>PA</t>
  </si>
  <si>
    <t>PARTIDA ALZADA ROZADO CONTRABÓVEDA Y REFUERZO DEL TÚNEL. A JUSTIFICAR</t>
  </si>
  <si>
    <t>Total 02</t>
  </si>
  <si>
    <t>03</t>
  </si>
  <si>
    <t>MONTAJE DE VÍA Y FORMACIÓN DE PLATAFORMA</t>
  </si>
  <si>
    <t>03.01</t>
  </si>
  <si>
    <t>MONTAJE DE APARATOS Y VÍA</t>
  </si>
  <si>
    <t>03.01.01</t>
  </si>
  <si>
    <t>SUMINISTRO PERNOS, TUERCAS Y ARANDELAS PARA MONTAJE BOTTOM-UP DE PLACA ADHERIZADA O EQUIVALENTE</t>
  </si>
  <si>
    <t>03.01.02</t>
  </si>
  <si>
    <t>CARGA, TRANSPORTE Y DESCARGA DE DIAGONAL DE GÁLIBO ESTRECHO. JORNADA 2:30 - 5:00 A.M.</t>
  </si>
  <si>
    <t>03.01.03</t>
  </si>
  <si>
    <t>MONTAJE DE DIAGONAL ELÁSTICA PARA ENTREVÍA DE 1400MM. MONTAJE BOTTOM-UP. JORNADA 2:30 - 5:00 A.M.</t>
  </si>
  <si>
    <t>03.01.04</t>
  </si>
  <si>
    <t>NICHO EN HASTIAL DE TÚNEL PARA MOTOR DE APARATO DE VÍA. JORNADA 2:30 - 5:00 A.M.</t>
  </si>
  <si>
    <t>SUMINISTRO DE CARRIL 54E1</t>
  </si>
  <si>
    <t>03.01.06</t>
  </si>
  <si>
    <t>SUMINISTRO JA DE 6 M, TIPO IVG DE 30º, PARA CARRIL 54E1</t>
  </si>
  <si>
    <t>03.01.07</t>
  </si>
  <si>
    <t>SUMINISTRO JA ESPECIAL DE 7 M, TIPO IVG DE 30º, PARA CARRIL 54E1</t>
  </si>
  <si>
    <t>03.01.08</t>
  </si>
  <si>
    <t>CARGA, TRANSPORTE Y DESCARGA DE JUNTAS Y CARRIL EN VÍA DOBLE. JORNADA 2:30 - 5:00 A.M.</t>
  </si>
  <si>
    <t>MONTAJE Y ENGRAPADO DE CARRIL DE VÍA DOBLE. JORNADA 2:30 - 5:00 A.M.</t>
  </si>
  <si>
    <t>03.01.10</t>
  </si>
  <si>
    <t>MONTAJE JA DE 6 M, TIPO IVG DE 30º, PARA CARRIL 54 O 60E1. JORNADA 2:30 - 5:00 A.M.</t>
  </si>
  <si>
    <t>03.01.11</t>
  </si>
  <si>
    <t>MONTAJE JA ESPECIAL, TIPO IVG DE 30º, PARA CARRIL 54 O 60E1. JORNADA 2:30 - 5:00 A.M.</t>
  </si>
  <si>
    <t>03.01.12</t>
  </si>
  <si>
    <t>CONEXIONADO DE CARRIL O JA PARA SEÑALES. JORNADA 2:30 - 5:00 A.M.</t>
  </si>
  <si>
    <t>03.01.13</t>
  </si>
  <si>
    <t>SUMINISTRO PLACA DE FIJACIÓN DIRECTA DFF/ADH CON SKL-3 O EQUIVALENTE PARA CARRIL 54E1 PARA HORMIGONADO (MONTAJE TOP-DOWN)</t>
  </si>
  <si>
    <t>CARGA, TRANSPORTE Y DESCARGA DE TACOS/PLACAS EN VÍA DOBLE. JORNADA 2:30 - 5:00 A.M.</t>
  </si>
  <si>
    <t>03.01.15</t>
  </si>
  <si>
    <t>MONTAJE DE PLACA DE FIJACION DIRECTA DFF/ADH O EQUIVALENTE PARA HORMIGONADO (MONTAJE TOP-DOWN). JORNADA 2:30 - 5:00 A.M.</t>
  </si>
  <si>
    <t>03.01.16</t>
  </si>
  <si>
    <t>TUBERÍA DE PVC D. 110 MM PARA CANALIZACIONES ELECTRICAS</t>
  </si>
  <si>
    <t>03.01.17</t>
  </si>
  <si>
    <t>PARTIDA ALZADA INSTALACIONES Y ELEMENTOS DE OBRA CIVIL. A JUSTIFICAR</t>
  </si>
  <si>
    <t>Total 03.01</t>
  </si>
  <si>
    <t>03.02</t>
  </si>
  <si>
    <t>SANEAMIENTO Y DRENAJE</t>
  </si>
  <si>
    <t>03.02.01</t>
  </si>
  <si>
    <t>DRENAJE SUBTERRÁNEO. JORNADA 2:30 - 5:00 A.M.</t>
  </si>
  <si>
    <t>03.02.02</t>
  </si>
  <si>
    <t>EJECUCIÓN ARQUETA DE PASO DE 51X51X60 CM, A HORMIGONAR. JORNADA 2:30 - 5:00 A.M.</t>
  </si>
  <si>
    <t>03.02.03</t>
  </si>
  <si>
    <t>SUM. Y MONTAJE DE REJILLA METÁLICA DE 1000X300 MM PARA CANAL CENTRAL CON CERCO. JORNADA 2:30 - 5:00 A.M.</t>
  </si>
  <si>
    <t>03.02.04</t>
  </si>
  <si>
    <t>PARTIDA ALZADA ACTUACIONES RELACIONADAS CON EL SANEAMIENTO Y DRENAJE. A JUSTIFICAR</t>
  </si>
  <si>
    <t>Total 03.02</t>
  </si>
  <si>
    <t>03.03</t>
  </si>
  <si>
    <t>ALINEACIÓN Y NIVELACIÓN</t>
  </si>
  <si>
    <t>03.03.01</t>
  </si>
  <si>
    <t>ALINEACIÓN Y NIVELACIÓN CON CARRO DE VÍA SENCILLA. JORNADA 2:30 - 5:00 A.M.</t>
  </si>
  <si>
    <t>03.03.02</t>
  </si>
  <si>
    <t>ALINEACIÓN Y NIVELACIÓN AUXILIAR DE DIAGONAL. JORNADA 2:30 - 5:00 A.M.</t>
  </si>
  <si>
    <t>Total 03.03</t>
  </si>
  <si>
    <t>03.04</t>
  </si>
  <si>
    <t>HORMIGONADO Y BALASTADO</t>
  </si>
  <si>
    <t>03.04.01</t>
  </si>
  <si>
    <t>HORMIGÓN ARMADO HA / HM-25/20/B IIA O HA / HM-25/20/F/IIA DE CENTRAL CON BOMBEO EN VÍA DOBLE. JORNADA 2:30 - 5:00 A.M.</t>
  </si>
  <si>
    <t>03.04.02</t>
  </si>
  <si>
    <t>BATEO MANUAL Y PERFILADO DE VÍA. JORNADA 2:30 - 5:00 A.M.</t>
  </si>
  <si>
    <t>Total 03.04</t>
  </si>
  <si>
    <t>03.05</t>
  </si>
  <si>
    <t>SOLDADURAS</t>
  </si>
  <si>
    <t>03.05.01</t>
  </si>
  <si>
    <t>EJECUCIÓN DE SOLDADURA ALUMINOTÉRMICA EN CARRIL 54E1 O 60E1. JORNADA 2:30 - 5:00 A.M.</t>
  </si>
  <si>
    <t>03.05.02</t>
  </si>
  <si>
    <t>EJECUCIÓN DE SOLDADURA ALUMINOTÉRMICA EN CARRIL CON CC O INTERNA DE APARATOS DE VÍA. JORNADA 2:30 - 5:00 A.M.</t>
  </si>
  <si>
    <t>Total 03.05</t>
  </si>
  <si>
    <t>03.06</t>
  </si>
  <si>
    <t>INDICADORES, PIQUETES Y MARCAJES</t>
  </si>
  <si>
    <t>03.06.01</t>
  </si>
  <si>
    <t>PLACA KILOMÉTRICA POR DECÁMETROS CON DESLIZADERA DE NIVELACIÓN. JORNADA 2:30 - 5:00 A.M.</t>
  </si>
  <si>
    <t>Total 03.06</t>
  </si>
  <si>
    <t>Total 03</t>
  </si>
  <si>
    <t>04</t>
  </si>
  <si>
    <t>LIMPIEZA Y DESATRANCOS</t>
  </si>
  <si>
    <t>04.01</t>
  </si>
  <si>
    <t>LIMPIEZA FINAL DE LA ZONA DE OBRAS. JORNADA 2:30 - 5:00 A.M.</t>
  </si>
  <si>
    <t>04.02</t>
  </si>
  <si>
    <t>DESATRANCO/LIMPIEZA DE ARQUETAS Y CANALES. JORNADA 2:30 - 5:00 A.M.</t>
  </si>
  <si>
    <t>04.03</t>
  </si>
  <si>
    <t>LIMPIEZA DE PLACAS DE KILOMETRAJE/ PIQUETES O SIMILARES. JORNADA 2:30 - 5:00 A.M.</t>
  </si>
  <si>
    <t>Total 04</t>
  </si>
  <si>
    <t>05</t>
  </si>
  <si>
    <t>GESTIÓN DE MEDIOAMBIENTE</t>
  </si>
  <si>
    <t>05.01</t>
  </si>
  <si>
    <t>CONTENEDOR DE 6 M3 Y TRANSPORTE A VERTEDERO</t>
  </si>
  <si>
    <t>05.02</t>
  </si>
  <si>
    <t>t</t>
  </si>
  <si>
    <t>COSTE DE GESTIÓN DE ESCOMBROS DE CONSTRUCCIÓN</t>
  </si>
  <si>
    <t>05.03</t>
  </si>
  <si>
    <t>CARGA Y TRANSPORTE DE CHATARRA FÉRRICA A GESTOR DE RESIDUOS</t>
  </si>
  <si>
    <t>05.04</t>
  </si>
  <si>
    <t>COSTE DE GESTIÓN DE CHATARRA FÉRRICA</t>
  </si>
  <si>
    <t>Total 05</t>
  </si>
  <si>
    <t>06</t>
  </si>
  <si>
    <t>SEGURIDAD Y SALUD</t>
  </si>
  <si>
    <t>06.01</t>
  </si>
  <si>
    <t>Total 06</t>
  </si>
  <si>
    <t>IMPLANTACIÓN DE DIAGONAL EN LÍNEA 5 ENTRE LAS ESTACIONES DE ALONSO MARTÍNEZ Y CHUECA</t>
  </si>
  <si>
    <t>OFERTA</t>
  </si>
  <si>
    <t>Medición</t>
  </si>
  <si>
    <t>Coste unitario</t>
  </si>
  <si>
    <t>Coste total</t>
  </si>
  <si>
    <t>PRESUPUESTO DE EJECUCIÓN MATERIAL</t>
  </si>
  <si>
    <t>GASTOS GENERALES</t>
  </si>
  <si>
    <t>BENEFICIO INDUSTRIAL</t>
  </si>
  <si>
    <r>
      <rPr>
        <b/>
        <u/>
        <sz val="11"/>
        <color theme="1"/>
        <rFont val="Calibri"/>
        <family val="2"/>
        <scheme val="minor"/>
      </rPr>
      <t>Notas</t>
    </r>
    <r>
      <rPr>
        <b/>
        <sz val="11"/>
        <color theme="1"/>
        <rFont val="Calibri"/>
        <family val="2"/>
        <scheme val="minor"/>
      </rPr>
      <t xml:space="preserve">: </t>
    </r>
  </si>
  <si>
    <t>*El importe de las partidas alzadas no podrá verse modificado en la oferta presentada respecto al importe de licitación.</t>
  </si>
  <si>
    <t>NOMBRE EMPRESA /
RAZÓN SOCIAL</t>
  </si>
  <si>
    <t>FECHA</t>
  </si>
  <si>
    <t>DOMICILIO FISCAL</t>
  </si>
  <si>
    <t>SELLO</t>
  </si>
  <si>
    <t>CIF</t>
  </si>
  <si>
    <t>FIRMA</t>
  </si>
  <si>
    <t xml:space="preserve">**El precio ofertado en cada una de las unidades no puede superar el precio unitario de licitación, a excepción del importe correspondiente al capítulo de Seguridad y Salud que sólo podrá modificarse según R.D. 1627/97. </t>
  </si>
  <si>
    <t>03.01.09</t>
  </si>
  <si>
    <t>03.01.05</t>
  </si>
  <si>
    <t>03.01.14</t>
  </si>
  <si>
    <t>BASE IMPONIBLE</t>
  </si>
  <si>
    <t>IMPORTE  IVA</t>
  </si>
  <si>
    <t>TOTAL OFERTA CON IVA</t>
  </si>
  <si>
    <t>***El sumatorio del total correspondiente a la celda presupuesto total de la oferta no puede superar el valor de base imponible de licitación</t>
  </si>
  <si>
    <t>****El importe de la celda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</si>
</sst>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sz val="9"/>
      <color indexed="81"/>
      <name val="Tahoma"/>
      <family val="2"/>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sz val="11"/>
      <name val="Calibri"/>
      <family val="2"/>
      <scheme val="minor"/>
    </font>
    <font>
      <b/>
      <sz val="8"/>
      <name val="Calibri"/>
      <family val="2"/>
      <scheme val="minor"/>
    </font>
    <font>
      <sz val="8"/>
      <name val="Calibri"/>
      <family val="2"/>
      <scheme val="minor"/>
    </font>
    <font>
      <b/>
      <u/>
      <sz val="11"/>
      <color theme="1"/>
      <name val="Calibri"/>
      <family val="2"/>
      <scheme val="minor"/>
    </font>
    <font>
      <i/>
      <sz val="10"/>
      <name val="Calibri"/>
      <family val="2"/>
      <scheme val="minor"/>
    </font>
    <font>
      <b/>
      <sz val="10"/>
      <name val="Arial"/>
      <family val="2"/>
    </font>
    <font>
      <sz val="8"/>
      <name val="Arial"/>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2D5E7"/>
        <bgColor indexed="64"/>
      </patternFill>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10" fillId="0" borderId="0" xfId="0" applyFont="1" applyAlignment="1">
      <alignment vertical="center"/>
    </xf>
    <xf numFmtId="0" fontId="0" fillId="0" borderId="0" xfId="0" applyAlignment="1">
      <alignment vertical="center"/>
    </xf>
    <xf numFmtId="49" fontId="7" fillId="0" borderId="1" xfId="0" applyNumberFormat="1" applyFont="1" applyBorder="1" applyAlignment="1" applyProtection="1">
      <alignment horizontal="center" vertical="center" wrapText="1"/>
    </xf>
    <xf numFmtId="0" fontId="7" fillId="0" borderId="1" xfId="0" applyFont="1" applyBorder="1" applyAlignment="1">
      <alignment vertical="center"/>
    </xf>
    <xf numFmtId="0" fontId="7" fillId="0" borderId="1" xfId="0" applyFont="1" applyBorder="1" applyAlignment="1">
      <alignment vertical="center" wrapText="1"/>
    </xf>
    <xf numFmtId="49" fontId="8" fillId="2" borderId="1" xfId="0" applyNumberFormat="1" applyFont="1" applyFill="1" applyBorder="1" applyAlignment="1">
      <alignment vertical="center"/>
    </xf>
    <xf numFmtId="49" fontId="8" fillId="2" borderId="1" xfId="0" applyNumberFormat="1" applyFont="1" applyFill="1" applyBorder="1" applyAlignment="1">
      <alignment vertical="center" wrapText="1"/>
    </xf>
    <xf numFmtId="3" fontId="11" fillId="2" borderId="1" xfId="0" applyNumberFormat="1" applyFont="1" applyFill="1" applyBorder="1" applyAlignment="1">
      <alignment vertical="center"/>
    </xf>
    <xf numFmtId="4" fontId="11" fillId="2" borderId="1" xfId="0" applyNumberFormat="1" applyFont="1" applyFill="1" applyBorder="1" applyAlignment="1">
      <alignment vertical="center"/>
    </xf>
    <xf numFmtId="49" fontId="9" fillId="3" borderId="1" xfId="0" applyNumberFormat="1" applyFont="1" applyFill="1" applyBorder="1" applyAlignment="1">
      <alignment vertical="center"/>
    </xf>
    <xf numFmtId="49" fontId="9" fillId="0" borderId="1" xfId="0" applyNumberFormat="1" applyFont="1" applyBorder="1" applyAlignment="1">
      <alignment vertical="center"/>
    </xf>
    <xf numFmtId="49" fontId="9" fillId="0" borderId="1" xfId="0" applyNumberFormat="1" applyFont="1" applyBorder="1" applyAlignment="1">
      <alignment vertical="center" wrapText="1"/>
    </xf>
    <xf numFmtId="4" fontId="12" fillId="0" borderId="1" xfId="0" applyNumberFormat="1" applyFont="1" applyBorder="1" applyAlignment="1">
      <alignment vertical="center"/>
    </xf>
    <xf numFmtId="0" fontId="9" fillId="0" borderId="1" xfId="0" applyFont="1" applyBorder="1" applyAlignment="1">
      <alignment vertical="center"/>
    </xf>
    <xf numFmtId="49" fontId="8" fillId="0" borderId="1" xfId="0" applyNumberFormat="1" applyFont="1" applyBorder="1" applyAlignment="1">
      <alignment vertical="center" wrapText="1"/>
    </xf>
    <xf numFmtId="3" fontId="12" fillId="0" borderId="1" xfId="0" applyNumberFormat="1" applyFont="1" applyBorder="1" applyAlignment="1">
      <alignment vertical="center"/>
    </xf>
    <xf numFmtId="4" fontId="11" fillId="0" borderId="1" xfId="0" applyNumberFormat="1" applyFont="1" applyBorder="1" applyAlignment="1">
      <alignment vertical="center"/>
    </xf>
    <xf numFmtId="49" fontId="8" fillId="4" borderId="1" xfId="0" applyNumberFormat="1" applyFont="1" applyFill="1" applyBorder="1" applyAlignment="1">
      <alignment vertical="center"/>
    </xf>
    <xf numFmtId="49" fontId="8" fillId="4" borderId="1" xfId="0" applyNumberFormat="1" applyFont="1" applyFill="1" applyBorder="1" applyAlignment="1">
      <alignment vertical="center" wrapText="1"/>
    </xf>
    <xf numFmtId="4" fontId="11" fillId="4" borderId="1" xfId="0" applyNumberFormat="1" applyFont="1" applyFill="1" applyBorder="1" applyAlignment="1">
      <alignment vertical="center"/>
    </xf>
    <xf numFmtId="4" fontId="9" fillId="0" borderId="1" xfId="0" applyNumberFormat="1" applyFont="1" applyFill="1" applyBorder="1" applyAlignment="1" applyProtection="1">
      <alignment vertical="top" wrapText="1"/>
    </xf>
    <xf numFmtId="0" fontId="2" fillId="0" borderId="0" xfId="0" applyFont="1" applyFill="1" applyAlignment="1">
      <alignment vertical="center"/>
    </xf>
    <xf numFmtId="0" fontId="9" fillId="0" borderId="1" xfId="0" applyFont="1" applyBorder="1" applyAlignment="1" applyProtection="1">
      <alignment vertical="top" wrapText="1"/>
    </xf>
    <xf numFmtId="0" fontId="0" fillId="0" borderId="1" xfId="0" applyBorder="1" applyAlignment="1" applyProtection="1">
      <alignment wrapText="1"/>
    </xf>
    <xf numFmtId="49" fontId="8" fillId="0" borderId="1" xfId="0" applyNumberFormat="1" applyFont="1" applyBorder="1" applyAlignment="1" applyProtection="1">
      <alignment horizontal="right" vertical="top" wrapText="1"/>
    </xf>
    <xf numFmtId="0" fontId="0" fillId="0" borderId="1" xfId="0" applyFill="1" applyBorder="1" applyAlignment="1" applyProtection="1">
      <alignment wrapText="1"/>
    </xf>
    <xf numFmtId="4" fontId="8" fillId="0" borderId="1" xfId="0" applyNumberFormat="1" applyFont="1" applyFill="1" applyBorder="1" applyAlignment="1" applyProtection="1">
      <alignment vertical="top" wrapText="1"/>
    </xf>
    <xf numFmtId="0" fontId="9" fillId="0" borderId="1" xfId="0" applyFont="1" applyBorder="1" applyAlignment="1" applyProtection="1">
      <alignment horizontal="right" vertical="top" wrapText="1"/>
    </xf>
    <xf numFmtId="10" fontId="9" fillId="0" borderId="1" xfId="1" applyNumberFormat="1" applyFont="1" applyFill="1" applyBorder="1" applyAlignment="1" applyProtection="1">
      <alignment vertical="top" wrapText="1"/>
    </xf>
    <xf numFmtId="9" fontId="9" fillId="0" borderId="1" xfId="0" applyNumberFormat="1" applyFont="1" applyFill="1" applyBorder="1" applyAlignment="1" applyProtection="1">
      <alignment vertical="center" wrapText="1"/>
      <protection locked="0"/>
    </xf>
    <xf numFmtId="0" fontId="9" fillId="0" borderId="1" xfId="0" applyFont="1" applyBorder="1" applyAlignment="1" applyProtection="1">
      <alignment horizontal="right" wrapText="1"/>
    </xf>
    <xf numFmtId="0" fontId="9" fillId="0" borderId="1" xfId="0" applyFont="1" applyFill="1" applyBorder="1" applyAlignment="1" applyProtection="1">
      <alignment vertical="top" wrapText="1"/>
    </xf>
    <xf numFmtId="4" fontId="16" fillId="0" borderId="1" xfId="0" applyNumberFormat="1" applyFont="1" applyFill="1" applyBorder="1" applyAlignment="1" applyProtection="1">
      <alignment wrapText="1"/>
      <protection locked="0"/>
    </xf>
    <xf numFmtId="4" fontId="12" fillId="0" borderId="1" xfId="0" applyNumberFormat="1" applyFont="1" applyBorder="1" applyAlignment="1" applyProtection="1">
      <alignment vertical="top"/>
      <protection locked="0"/>
    </xf>
    <xf numFmtId="4" fontId="9" fillId="0" borderId="1" xfId="0" applyNumberFormat="1" applyFont="1" applyFill="1" applyBorder="1" applyAlignment="1" applyProtection="1">
      <alignment horizontal="right" vertical="center" wrapText="1"/>
      <protection locked="0"/>
    </xf>
    <xf numFmtId="4" fontId="12" fillId="0" borderId="1" xfId="0" applyNumberFormat="1" applyFont="1" applyBorder="1" applyAlignment="1" applyProtection="1">
      <alignment vertical="center"/>
      <protection locked="0"/>
    </xf>
    <xf numFmtId="0" fontId="0" fillId="0" borderId="2" xfId="0" applyBorder="1" applyAlignment="1" applyProtection="1">
      <alignment wrapText="1"/>
    </xf>
    <xf numFmtId="49" fontId="8" fillId="0" borderId="2" xfId="0" applyNumberFormat="1" applyFont="1" applyBorder="1" applyAlignment="1" applyProtection="1">
      <alignment horizontal="right" vertical="top" wrapText="1"/>
    </xf>
    <xf numFmtId="0" fontId="0" fillId="0" borderId="2" xfId="0" applyFill="1" applyBorder="1" applyAlignment="1" applyProtection="1">
      <alignment wrapText="1"/>
    </xf>
    <xf numFmtId="4" fontId="8" fillId="0" borderId="2" xfId="0" applyNumberFormat="1" applyFont="1" applyFill="1" applyBorder="1" applyAlignment="1" applyProtection="1">
      <alignment vertical="top" wrapText="1"/>
    </xf>
    <xf numFmtId="4" fontId="11" fillId="2" borderId="1" xfId="0" applyNumberFormat="1" applyFont="1" applyFill="1" applyBorder="1" applyAlignment="1" applyProtection="1">
      <alignment vertical="center"/>
      <protection locked="0"/>
    </xf>
    <xf numFmtId="4" fontId="11" fillId="0" borderId="1" xfId="0" applyNumberFormat="1" applyFont="1" applyBorder="1" applyAlignment="1" applyProtection="1">
      <alignment vertical="center"/>
      <protection locked="0"/>
    </xf>
    <xf numFmtId="4" fontId="11" fillId="4" borderId="1" xfId="0" applyNumberFormat="1" applyFont="1" applyFill="1" applyBorder="1" applyAlignment="1" applyProtection="1">
      <alignment vertical="center"/>
      <protection locked="0"/>
    </xf>
    <xf numFmtId="0" fontId="0" fillId="0" borderId="1" xfId="0" applyFill="1" applyBorder="1" applyAlignment="1" applyProtection="1">
      <alignment wrapText="1"/>
      <protection locked="0"/>
    </xf>
    <xf numFmtId="4" fontId="8" fillId="0" borderId="1" xfId="0" applyNumberFormat="1" applyFont="1" applyFill="1" applyBorder="1" applyAlignment="1" applyProtection="1">
      <alignment vertical="top" wrapText="1"/>
      <protection locked="0"/>
    </xf>
    <xf numFmtId="4" fontId="9" fillId="0" borderId="1" xfId="0" applyNumberFormat="1" applyFont="1" applyFill="1" applyBorder="1" applyAlignment="1" applyProtection="1">
      <alignment vertical="top" wrapText="1"/>
      <protection locked="0"/>
    </xf>
    <xf numFmtId="4" fontId="12" fillId="0" borderId="1" xfId="0" applyNumberFormat="1" applyFont="1" applyBorder="1" applyAlignment="1" applyProtection="1">
      <alignment vertical="center"/>
    </xf>
    <xf numFmtId="4" fontId="11" fillId="0" borderId="1" xfId="0" applyNumberFormat="1" applyFont="1" applyBorder="1" applyAlignment="1" applyProtection="1">
      <alignment vertical="center"/>
    </xf>
    <xf numFmtId="0" fontId="2" fillId="0" borderId="0" xfId="0" applyFont="1" applyProtection="1"/>
    <xf numFmtId="0" fontId="15" fillId="5" borderId="1" xfId="0" applyFont="1" applyFill="1" applyBorder="1" applyAlignment="1" applyProtection="1">
      <alignment horizontal="justify" vertical="center" wrapText="1"/>
      <protection locked="0"/>
    </xf>
    <xf numFmtId="4" fontId="11" fillId="2" borderId="1" xfId="0" applyNumberFormat="1" applyFont="1" applyFill="1" applyBorder="1" applyAlignment="1" applyProtection="1">
      <alignment vertical="center"/>
    </xf>
    <xf numFmtId="4" fontId="11" fillId="4" borderId="1" xfId="0" applyNumberFormat="1" applyFont="1" applyFill="1" applyBorder="1" applyAlignment="1" applyProtection="1">
      <alignment vertical="center"/>
    </xf>
    <xf numFmtId="0" fontId="4" fillId="0" borderId="1" xfId="0" applyFont="1" applyBorder="1" applyAlignment="1">
      <alignment horizontal="left" vertical="center" wrapText="1"/>
    </xf>
    <xf numFmtId="49" fontId="4" fillId="0" borderId="1" xfId="0" applyNumberFormat="1" applyFont="1" applyBorder="1" applyAlignment="1" applyProtection="1">
      <alignment horizontal="center" vertical="center" wrapText="1"/>
    </xf>
    <xf numFmtId="0" fontId="3" fillId="0" borderId="2" xfId="0" applyFont="1" applyBorder="1" applyAlignment="1">
      <alignment horizontal="left" wrapText="1"/>
    </xf>
    <xf numFmtId="0" fontId="15" fillId="5" borderId="1" xfId="0" applyFont="1" applyFill="1" applyBorder="1" applyAlignment="1" applyProtection="1">
      <alignment horizontal="left" vertical="center" wrapText="1"/>
    </xf>
    <xf numFmtId="4" fontId="16" fillId="0" borderId="1" xfId="0" applyNumberFormat="1" applyFont="1" applyFill="1" applyBorder="1" applyAlignment="1" applyProtection="1">
      <alignment horizontal="left" wrapText="1"/>
      <protection locked="0"/>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3" xfId="0" applyFont="1" applyBorder="1" applyAlignment="1">
      <alignment horizontal="left" vertical="center" wrapText="1"/>
    </xf>
    <xf numFmtId="0" fontId="14" fillId="0" borderId="6" xfId="0" applyFont="1" applyBorder="1" applyAlignment="1">
      <alignment horizontal="left" vertical="center" wrapText="1"/>
    </xf>
  </cellXfs>
  <cellStyles count="2">
    <cellStyle name="Normal" xfId="0" builtinId="0"/>
    <cellStyle name="Porcentaje" xfId="1" builtinId="5"/>
  </cellStyles>
  <dxfs count="3">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8"/>
  <sheetViews>
    <sheetView tabSelected="1" zoomScaleNormal="100" workbookViewId="0">
      <pane xSplit="3" ySplit="3" topLeftCell="D58" activePane="bottomRight" state="frozen"/>
      <selection pane="topRight" activeCell="E1" sqref="E1"/>
      <selection pane="bottomLeft" activeCell="A4" sqref="A4"/>
      <selection pane="bottomRight" activeCell="I75" sqref="I75"/>
    </sheetView>
  </sheetViews>
  <sheetFormatPr baseColWidth="10" defaultColWidth="11.44140625" defaultRowHeight="14.4" x14ac:dyDescent="0.3"/>
  <cols>
    <col min="1" max="1" width="10.6640625" style="2" customWidth="1"/>
    <col min="2" max="2" width="3.6640625" style="2" customWidth="1"/>
    <col min="3" max="3" width="60.6640625" style="2" customWidth="1"/>
    <col min="4" max="9" width="10.6640625" style="1" customWidth="1"/>
    <col min="10" max="16384" width="11.44140625" style="2"/>
  </cols>
  <sheetData>
    <row r="1" spans="1:10" ht="15" customHeight="1" x14ac:dyDescent="0.3">
      <c r="A1" s="53" t="s">
        <v>135</v>
      </c>
      <c r="B1" s="53"/>
      <c r="C1" s="53"/>
      <c r="D1" s="54" t="s">
        <v>155</v>
      </c>
      <c r="E1" s="54"/>
      <c r="F1" s="54"/>
      <c r="G1" s="54" t="s">
        <v>136</v>
      </c>
      <c r="H1" s="54"/>
      <c r="I1" s="54"/>
    </row>
    <row r="2" spans="1:10" ht="18.75" customHeight="1" x14ac:dyDescent="0.3">
      <c r="A2" s="53"/>
      <c r="B2" s="53"/>
      <c r="C2" s="53"/>
      <c r="D2" s="54"/>
      <c r="E2" s="54"/>
      <c r="F2" s="54"/>
      <c r="G2" s="54"/>
      <c r="H2" s="54"/>
      <c r="I2" s="54"/>
    </row>
    <row r="3" spans="1:10" ht="27.6" x14ac:dyDescent="0.3">
      <c r="A3" s="4" t="s">
        <v>0</v>
      </c>
      <c r="B3" s="4" t="s">
        <v>1</v>
      </c>
      <c r="C3" s="5" t="s">
        <v>2</v>
      </c>
      <c r="D3" s="3" t="s">
        <v>137</v>
      </c>
      <c r="E3" s="3" t="s">
        <v>138</v>
      </c>
      <c r="F3" s="3" t="s">
        <v>139</v>
      </c>
      <c r="G3" s="3" t="s">
        <v>137</v>
      </c>
      <c r="H3" s="3" t="s">
        <v>138</v>
      </c>
      <c r="I3" s="3" t="s">
        <v>139</v>
      </c>
    </row>
    <row r="4" spans="1:10" x14ac:dyDescent="0.3">
      <c r="A4" s="6" t="s">
        <v>3</v>
      </c>
      <c r="B4" s="6" t="s">
        <v>4</v>
      </c>
      <c r="C4" s="7" t="s">
        <v>5</v>
      </c>
      <c r="D4" s="8">
        <f>D11</f>
        <v>1</v>
      </c>
      <c r="E4" s="9">
        <f>E11</f>
        <v>6373.1</v>
      </c>
      <c r="F4" s="9">
        <f>F11</f>
        <v>6373.1</v>
      </c>
      <c r="G4" s="8">
        <f>D4</f>
        <v>1</v>
      </c>
      <c r="H4" s="41">
        <f>H11</f>
        <v>0</v>
      </c>
      <c r="I4" s="51">
        <f>I11</f>
        <v>0</v>
      </c>
    </row>
    <row r="5" spans="1:10" x14ac:dyDescent="0.3">
      <c r="A5" s="10" t="s">
        <v>6</v>
      </c>
      <c r="B5" s="11" t="s">
        <v>7</v>
      </c>
      <c r="C5" s="12" t="s">
        <v>8</v>
      </c>
      <c r="D5" s="13">
        <v>115</v>
      </c>
      <c r="E5" s="13">
        <v>22.37</v>
      </c>
      <c r="F5" s="13">
        <f t="shared" ref="F5:F11" si="0">ROUND(D5*E5,2)</f>
        <v>2572.5500000000002</v>
      </c>
      <c r="G5" s="13">
        <f t="shared" ref="G5:G68" si="1">D5</f>
        <v>115</v>
      </c>
      <c r="H5" s="34"/>
      <c r="I5" s="47">
        <f>ROUND(G5*H5,2)</f>
        <v>0</v>
      </c>
      <c r="J5" s="49" t="str">
        <f>IF($H5&gt;$E5,"VALOR MAYOR DEL PERMITIDO","")</f>
        <v/>
      </c>
    </row>
    <row r="6" spans="1:10" x14ac:dyDescent="0.3">
      <c r="A6" s="10" t="s">
        <v>9</v>
      </c>
      <c r="B6" s="11" t="s">
        <v>10</v>
      </c>
      <c r="C6" s="12" t="s">
        <v>11</v>
      </c>
      <c r="D6" s="13">
        <v>1</v>
      </c>
      <c r="E6" s="13">
        <v>238.5</v>
      </c>
      <c r="F6" s="13">
        <f t="shared" si="0"/>
        <v>238.5</v>
      </c>
      <c r="G6" s="13">
        <f t="shared" si="1"/>
        <v>1</v>
      </c>
      <c r="H6" s="36"/>
      <c r="I6" s="47">
        <f t="shared" ref="I6:I11" si="2">ROUND(G6*H6,2)</f>
        <v>0</v>
      </c>
      <c r="J6" s="49" t="str">
        <f t="shared" ref="J6:J10" si="3">IF($H6&gt;$E6,"VALOR MAYOR DEL PERMITIDO","")</f>
        <v/>
      </c>
    </row>
    <row r="7" spans="1:10" ht="20.399999999999999" x14ac:dyDescent="0.3">
      <c r="A7" s="10" t="s">
        <v>12</v>
      </c>
      <c r="B7" s="11" t="s">
        <v>10</v>
      </c>
      <c r="C7" s="12" t="s">
        <v>13</v>
      </c>
      <c r="D7" s="13">
        <v>1</v>
      </c>
      <c r="E7" s="13">
        <v>205.11</v>
      </c>
      <c r="F7" s="13">
        <f t="shared" si="0"/>
        <v>205.11</v>
      </c>
      <c r="G7" s="13">
        <f t="shared" si="1"/>
        <v>1</v>
      </c>
      <c r="H7" s="36"/>
      <c r="I7" s="47">
        <f t="shared" si="2"/>
        <v>0</v>
      </c>
      <c r="J7" s="49" t="str">
        <f t="shared" si="3"/>
        <v/>
      </c>
    </row>
    <row r="8" spans="1:10" ht="20.399999999999999" x14ac:dyDescent="0.3">
      <c r="A8" s="10" t="s">
        <v>14</v>
      </c>
      <c r="B8" s="11" t="s">
        <v>10</v>
      </c>
      <c r="C8" s="12" t="s">
        <v>15</v>
      </c>
      <c r="D8" s="13">
        <v>1</v>
      </c>
      <c r="E8" s="13">
        <v>886.99</v>
      </c>
      <c r="F8" s="13">
        <f t="shared" si="0"/>
        <v>886.99</v>
      </c>
      <c r="G8" s="13">
        <f t="shared" si="1"/>
        <v>1</v>
      </c>
      <c r="H8" s="36"/>
      <c r="I8" s="47">
        <f t="shared" si="2"/>
        <v>0</v>
      </c>
      <c r="J8" s="49" t="str">
        <f t="shared" si="3"/>
        <v/>
      </c>
    </row>
    <row r="9" spans="1:10" ht="20.399999999999999" x14ac:dyDescent="0.3">
      <c r="A9" s="10" t="s">
        <v>16</v>
      </c>
      <c r="B9" s="11" t="s">
        <v>10</v>
      </c>
      <c r="C9" s="12" t="s">
        <v>17</v>
      </c>
      <c r="D9" s="13">
        <v>1</v>
      </c>
      <c r="E9" s="13">
        <v>238.5</v>
      </c>
      <c r="F9" s="13">
        <f t="shared" si="0"/>
        <v>238.5</v>
      </c>
      <c r="G9" s="13">
        <f t="shared" si="1"/>
        <v>1</v>
      </c>
      <c r="H9" s="36"/>
      <c r="I9" s="47">
        <f t="shared" si="2"/>
        <v>0</v>
      </c>
      <c r="J9" s="49" t="str">
        <f t="shared" si="3"/>
        <v/>
      </c>
    </row>
    <row r="10" spans="1:10" x14ac:dyDescent="0.3">
      <c r="A10" s="10" t="s">
        <v>18</v>
      </c>
      <c r="B10" s="11" t="s">
        <v>10</v>
      </c>
      <c r="C10" s="12" t="s">
        <v>19</v>
      </c>
      <c r="D10" s="13">
        <v>1</v>
      </c>
      <c r="E10" s="13">
        <v>2231.4499999999998</v>
      </c>
      <c r="F10" s="13">
        <f t="shared" si="0"/>
        <v>2231.4499999999998</v>
      </c>
      <c r="G10" s="13">
        <f t="shared" si="1"/>
        <v>1</v>
      </c>
      <c r="H10" s="36"/>
      <c r="I10" s="47">
        <f t="shared" si="2"/>
        <v>0</v>
      </c>
      <c r="J10" s="49" t="str">
        <f t="shared" si="3"/>
        <v/>
      </c>
    </row>
    <row r="11" spans="1:10" x14ac:dyDescent="0.3">
      <c r="A11" s="14"/>
      <c r="B11" s="14"/>
      <c r="C11" s="15" t="s">
        <v>20</v>
      </c>
      <c r="D11" s="16">
        <v>1</v>
      </c>
      <c r="E11" s="17">
        <f>SUM(F5:F10)</f>
        <v>6373.1</v>
      </c>
      <c r="F11" s="17">
        <f t="shared" si="0"/>
        <v>6373.1</v>
      </c>
      <c r="G11" s="16">
        <f t="shared" si="1"/>
        <v>1</v>
      </c>
      <c r="H11" s="42">
        <f>SUM(I5:I10)</f>
        <v>0</v>
      </c>
      <c r="I11" s="48">
        <f t="shared" si="2"/>
        <v>0</v>
      </c>
      <c r="J11" s="22" t="str">
        <f t="shared" ref="J11:J66" si="4">IF(AND(H11&gt;E11,H11&lt;&gt;""),"VALOR MAYOR DEL PERMITIDO", "")</f>
        <v/>
      </c>
    </row>
    <row r="12" spans="1:10" x14ac:dyDescent="0.3">
      <c r="A12" s="6" t="s">
        <v>21</v>
      </c>
      <c r="B12" s="6" t="s">
        <v>4</v>
      </c>
      <c r="C12" s="7" t="s">
        <v>22</v>
      </c>
      <c r="D12" s="8">
        <f>D18</f>
        <v>1</v>
      </c>
      <c r="E12" s="9">
        <f>E18</f>
        <v>55075</v>
      </c>
      <c r="F12" s="9">
        <f>F18</f>
        <v>55075</v>
      </c>
      <c r="G12" s="8">
        <f t="shared" si="1"/>
        <v>1</v>
      </c>
      <c r="H12" s="41">
        <f>H18</f>
        <v>5000</v>
      </c>
      <c r="I12" s="51">
        <f>I18</f>
        <v>5000</v>
      </c>
      <c r="J12" s="22" t="str">
        <f t="shared" si="4"/>
        <v/>
      </c>
    </row>
    <row r="13" spans="1:10" x14ac:dyDescent="0.3">
      <c r="A13" s="10" t="s">
        <v>23</v>
      </c>
      <c r="B13" s="11" t="s">
        <v>7</v>
      </c>
      <c r="C13" s="12" t="s">
        <v>24</v>
      </c>
      <c r="D13" s="13">
        <v>274</v>
      </c>
      <c r="E13" s="13">
        <v>10.73</v>
      </c>
      <c r="F13" s="13">
        <f t="shared" ref="F13:F18" si="5">ROUND(D13*E13,2)</f>
        <v>2940.02</v>
      </c>
      <c r="G13" s="13">
        <f t="shared" si="1"/>
        <v>274</v>
      </c>
      <c r="H13" s="36"/>
      <c r="I13" s="47">
        <f t="shared" ref="I13:I18" si="6">ROUND(G13*H13,2)</f>
        <v>0</v>
      </c>
      <c r="J13" s="49" t="str">
        <f t="shared" ref="J13:J17" si="7">IF($H13&gt;$E13,"VALOR MAYOR DEL PERMITIDO","")</f>
        <v/>
      </c>
    </row>
    <row r="14" spans="1:10" x14ac:dyDescent="0.3">
      <c r="A14" s="10" t="s">
        <v>25</v>
      </c>
      <c r="B14" s="11" t="s">
        <v>26</v>
      </c>
      <c r="C14" s="12" t="s">
        <v>27</v>
      </c>
      <c r="D14" s="13">
        <v>211.76</v>
      </c>
      <c r="E14" s="13">
        <v>190.54</v>
      </c>
      <c r="F14" s="13">
        <f t="shared" si="5"/>
        <v>40348.75</v>
      </c>
      <c r="G14" s="13">
        <f t="shared" si="1"/>
        <v>211.76</v>
      </c>
      <c r="H14" s="36"/>
      <c r="I14" s="47">
        <f t="shared" si="6"/>
        <v>0</v>
      </c>
      <c r="J14" s="49" t="str">
        <f t="shared" si="7"/>
        <v/>
      </c>
    </row>
    <row r="15" spans="1:10" x14ac:dyDescent="0.3">
      <c r="A15" s="10" t="s">
        <v>28</v>
      </c>
      <c r="B15" s="11" t="s">
        <v>10</v>
      </c>
      <c r="C15" s="12" t="s">
        <v>29</v>
      </c>
      <c r="D15" s="13">
        <v>2</v>
      </c>
      <c r="E15" s="13">
        <v>42.37</v>
      </c>
      <c r="F15" s="13">
        <f t="shared" si="5"/>
        <v>84.74</v>
      </c>
      <c r="G15" s="13">
        <f t="shared" si="1"/>
        <v>2</v>
      </c>
      <c r="H15" s="36"/>
      <c r="I15" s="47">
        <f t="shared" si="6"/>
        <v>0</v>
      </c>
      <c r="J15" s="49" t="str">
        <f t="shared" si="7"/>
        <v/>
      </c>
    </row>
    <row r="16" spans="1:10" x14ac:dyDescent="0.3">
      <c r="A16" s="10" t="s">
        <v>30</v>
      </c>
      <c r="B16" s="11" t="s">
        <v>26</v>
      </c>
      <c r="C16" s="12" t="s">
        <v>31</v>
      </c>
      <c r="D16" s="13">
        <v>225.26</v>
      </c>
      <c r="E16" s="13">
        <v>29.75</v>
      </c>
      <c r="F16" s="13">
        <f t="shared" si="5"/>
        <v>6701.49</v>
      </c>
      <c r="G16" s="13">
        <f t="shared" si="1"/>
        <v>225.26</v>
      </c>
      <c r="H16" s="36"/>
      <c r="I16" s="47">
        <f t="shared" si="6"/>
        <v>0</v>
      </c>
      <c r="J16" s="49" t="str">
        <f t="shared" si="7"/>
        <v/>
      </c>
    </row>
    <row r="17" spans="1:10" x14ac:dyDescent="0.3">
      <c r="A17" s="10" t="s">
        <v>32</v>
      </c>
      <c r="B17" s="11" t="s">
        <v>33</v>
      </c>
      <c r="C17" s="12" t="s">
        <v>34</v>
      </c>
      <c r="D17" s="13">
        <v>1</v>
      </c>
      <c r="E17" s="13">
        <v>5000</v>
      </c>
      <c r="F17" s="13">
        <f t="shared" si="5"/>
        <v>5000</v>
      </c>
      <c r="G17" s="13">
        <f t="shared" si="1"/>
        <v>1</v>
      </c>
      <c r="H17" s="47">
        <f>E17</f>
        <v>5000</v>
      </c>
      <c r="I17" s="47">
        <f t="shared" si="6"/>
        <v>5000</v>
      </c>
      <c r="J17" s="49" t="str">
        <f t="shared" si="7"/>
        <v/>
      </c>
    </row>
    <row r="18" spans="1:10" x14ac:dyDescent="0.3">
      <c r="A18" s="14"/>
      <c r="B18" s="14"/>
      <c r="C18" s="15" t="s">
        <v>35</v>
      </c>
      <c r="D18" s="16">
        <v>1</v>
      </c>
      <c r="E18" s="17">
        <f>SUM(F13:F17)</f>
        <v>55075</v>
      </c>
      <c r="F18" s="17">
        <f t="shared" si="5"/>
        <v>55075</v>
      </c>
      <c r="G18" s="16">
        <f t="shared" si="1"/>
        <v>1</v>
      </c>
      <c r="H18" s="42">
        <f>SUM(I13:I17)</f>
        <v>5000</v>
      </c>
      <c r="I18" s="48">
        <f t="shared" si="6"/>
        <v>5000</v>
      </c>
      <c r="J18" s="22" t="str">
        <f t="shared" si="4"/>
        <v/>
      </c>
    </row>
    <row r="19" spans="1:10" x14ac:dyDescent="0.3">
      <c r="A19" s="6" t="s">
        <v>36</v>
      </c>
      <c r="B19" s="6" t="s">
        <v>4</v>
      </c>
      <c r="C19" s="7" t="s">
        <v>37</v>
      </c>
      <c r="D19" s="8">
        <f>D60</f>
        <v>1</v>
      </c>
      <c r="E19" s="9">
        <f>E60</f>
        <v>155437</v>
      </c>
      <c r="F19" s="9">
        <f>F60</f>
        <v>155437</v>
      </c>
      <c r="G19" s="8">
        <f t="shared" si="1"/>
        <v>1</v>
      </c>
      <c r="H19" s="41">
        <f>H60</f>
        <v>8000</v>
      </c>
      <c r="I19" s="51">
        <f>I60</f>
        <v>8000</v>
      </c>
      <c r="J19" s="22" t="str">
        <f t="shared" si="4"/>
        <v/>
      </c>
    </row>
    <row r="20" spans="1:10" x14ac:dyDescent="0.3">
      <c r="A20" s="18" t="s">
        <v>38</v>
      </c>
      <c r="B20" s="18" t="s">
        <v>4</v>
      </c>
      <c r="C20" s="19" t="s">
        <v>39</v>
      </c>
      <c r="D20" s="20">
        <f>D38</f>
        <v>1</v>
      </c>
      <c r="E20" s="20">
        <f>E38</f>
        <v>89804.26</v>
      </c>
      <c r="F20" s="20">
        <f>F38</f>
        <v>89804.26</v>
      </c>
      <c r="G20" s="20">
        <f t="shared" si="1"/>
        <v>1</v>
      </c>
      <c r="H20" s="43">
        <f>H38</f>
        <v>5000</v>
      </c>
      <c r="I20" s="52">
        <f>I38</f>
        <v>5000</v>
      </c>
      <c r="J20" s="22" t="str">
        <f t="shared" si="4"/>
        <v/>
      </c>
    </row>
    <row r="21" spans="1:10" ht="20.399999999999999" x14ac:dyDescent="0.3">
      <c r="A21" s="10" t="s">
        <v>40</v>
      </c>
      <c r="B21" s="11" t="s">
        <v>10</v>
      </c>
      <c r="C21" s="12" t="s">
        <v>41</v>
      </c>
      <c r="D21" s="13">
        <v>218</v>
      </c>
      <c r="E21" s="13">
        <v>6.68</v>
      </c>
      <c r="F21" s="13">
        <f t="shared" ref="F21:F38" si="8">ROUND(D21*E21,2)</f>
        <v>1456.24</v>
      </c>
      <c r="G21" s="13">
        <f t="shared" si="1"/>
        <v>218</v>
      </c>
      <c r="H21" s="36"/>
      <c r="I21" s="47">
        <f t="shared" ref="I21:I38" si="9">ROUND(G21*H21,2)</f>
        <v>0</v>
      </c>
      <c r="J21" s="49" t="str">
        <f t="shared" ref="J21:J37" si="10">IF($H21&gt;$E21,"VALOR MAYOR DEL PERMITIDO","")</f>
        <v/>
      </c>
    </row>
    <row r="22" spans="1:10" x14ac:dyDescent="0.3">
      <c r="A22" s="10" t="s">
        <v>42</v>
      </c>
      <c r="B22" s="11" t="s">
        <v>10</v>
      </c>
      <c r="C22" s="12" t="s">
        <v>43</v>
      </c>
      <c r="D22" s="13">
        <v>1</v>
      </c>
      <c r="E22" s="13">
        <v>1780.79</v>
      </c>
      <c r="F22" s="13">
        <f t="shared" si="8"/>
        <v>1780.79</v>
      </c>
      <c r="G22" s="13">
        <f t="shared" si="1"/>
        <v>1</v>
      </c>
      <c r="H22" s="36"/>
      <c r="I22" s="47">
        <f t="shared" si="9"/>
        <v>0</v>
      </c>
      <c r="J22" s="49" t="str">
        <f t="shared" si="10"/>
        <v/>
      </c>
    </row>
    <row r="23" spans="1:10" ht="20.399999999999999" x14ac:dyDescent="0.3">
      <c r="A23" s="10" t="s">
        <v>44</v>
      </c>
      <c r="B23" s="11" t="s">
        <v>10</v>
      </c>
      <c r="C23" s="12" t="s">
        <v>45</v>
      </c>
      <c r="D23" s="13">
        <v>1</v>
      </c>
      <c r="E23" s="13">
        <v>27624.799999999999</v>
      </c>
      <c r="F23" s="13">
        <f t="shared" si="8"/>
        <v>27624.799999999999</v>
      </c>
      <c r="G23" s="13">
        <f t="shared" si="1"/>
        <v>1</v>
      </c>
      <c r="H23" s="36"/>
      <c r="I23" s="47">
        <f t="shared" si="9"/>
        <v>0</v>
      </c>
      <c r="J23" s="49" t="str">
        <f t="shared" si="10"/>
        <v/>
      </c>
    </row>
    <row r="24" spans="1:10" x14ac:dyDescent="0.3">
      <c r="A24" s="10" t="s">
        <v>46</v>
      </c>
      <c r="B24" s="11" t="s">
        <v>10</v>
      </c>
      <c r="C24" s="12" t="s">
        <v>47</v>
      </c>
      <c r="D24" s="13">
        <v>2</v>
      </c>
      <c r="E24" s="13">
        <v>13700.37</v>
      </c>
      <c r="F24" s="13">
        <f t="shared" si="8"/>
        <v>27400.74</v>
      </c>
      <c r="G24" s="13">
        <f t="shared" si="1"/>
        <v>2</v>
      </c>
      <c r="H24" s="36"/>
      <c r="I24" s="47">
        <f t="shared" si="9"/>
        <v>0</v>
      </c>
      <c r="J24" s="49" t="str">
        <f t="shared" si="10"/>
        <v/>
      </c>
    </row>
    <row r="25" spans="1:10" x14ac:dyDescent="0.3">
      <c r="A25" s="10" t="s">
        <v>153</v>
      </c>
      <c r="B25" s="11" t="s">
        <v>7</v>
      </c>
      <c r="C25" s="12" t="s">
        <v>48</v>
      </c>
      <c r="D25" s="13">
        <v>161</v>
      </c>
      <c r="E25" s="13">
        <v>40.17</v>
      </c>
      <c r="F25" s="13">
        <f t="shared" si="8"/>
        <v>6467.37</v>
      </c>
      <c r="G25" s="13">
        <f t="shared" si="1"/>
        <v>161</v>
      </c>
      <c r="H25" s="36"/>
      <c r="I25" s="47">
        <f t="shared" si="9"/>
        <v>0</v>
      </c>
      <c r="J25" s="49" t="str">
        <f t="shared" si="10"/>
        <v/>
      </c>
    </row>
    <row r="26" spans="1:10" x14ac:dyDescent="0.3">
      <c r="A26" s="10" t="s">
        <v>49</v>
      </c>
      <c r="B26" s="11" t="s">
        <v>10</v>
      </c>
      <c r="C26" s="12" t="s">
        <v>50</v>
      </c>
      <c r="D26" s="13">
        <v>1</v>
      </c>
      <c r="E26" s="13">
        <v>858.6</v>
      </c>
      <c r="F26" s="13">
        <f t="shared" si="8"/>
        <v>858.6</v>
      </c>
      <c r="G26" s="13">
        <f t="shared" si="1"/>
        <v>1</v>
      </c>
      <c r="H26" s="36"/>
      <c r="I26" s="47">
        <f t="shared" si="9"/>
        <v>0</v>
      </c>
      <c r="J26" s="49" t="str">
        <f t="shared" si="10"/>
        <v/>
      </c>
    </row>
    <row r="27" spans="1:10" x14ac:dyDescent="0.3">
      <c r="A27" s="10" t="s">
        <v>51</v>
      </c>
      <c r="B27" s="11" t="s">
        <v>10</v>
      </c>
      <c r="C27" s="12" t="s">
        <v>52</v>
      </c>
      <c r="D27" s="13">
        <v>1</v>
      </c>
      <c r="E27" s="13">
        <v>1450</v>
      </c>
      <c r="F27" s="13">
        <f t="shared" si="8"/>
        <v>1450</v>
      </c>
      <c r="G27" s="13">
        <f t="shared" si="1"/>
        <v>1</v>
      </c>
      <c r="H27" s="36"/>
      <c r="I27" s="47">
        <f t="shared" si="9"/>
        <v>0</v>
      </c>
      <c r="J27" s="49" t="str">
        <f t="shared" si="10"/>
        <v/>
      </c>
    </row>
    <row r="28" spans="1:10" x14ac:dyDescent="0.3">
      <c r="A28" s="10" t="s">
        <v>53</v>
      </c>
      <c r="B28" s="11" t="s">
        <v>7</v>
      </c>
      <c r="C28" s="12" t="s">
        <v>54</v>
      </c>
      <c r="D28" s="13">
        <v>447</v>
      </c>
      <c r="E28" s="13">
        <v>1.82</v>
      </c>
      <c r="F28" s="13">
        <f t="shared" si="8"/>
        <v>813.54</v>
      </c>
      <c r="G28" s="13">
        <f t="shared" si="1"/>
        <v>447</v>
      </c>
      <c r="H28" s="36"/>
      <c r="I28" s="47">
        <f t="shared" si="9"/>
        <v>0</v>
      </c>
      <c r="J28" s="49" t="str">
        <f t="shared" si="10"/>
        <v/>
      </c>
    </row>
    <row r="29" spans="1:10" x14ac:dyDescent="0.3">
      <c r="A29" s="10" t="s">
        <v>152</v>
      </c>
      <c r="B29" s="11" t="s">
        <v>7</v>
      </c>
      <c r="C29" s="12" t="s">
        <v>55</v>
      </c>
      <c r="D29" s="13">
        <v>161</v>
      </c>
      <c r="E29" s="13">
        <v>12.17</v>
      </c>
      <c r="F29" s="13">
        <f t="shared" si="8"/>
        <v>1959.37</v>
      </c>
      <c r="G29" s="13">
        <f t="shared" si="1"/>
        <v>161</v>
      </c>
      <c r="H29" s="36"/>
      <c r="I29" s="47">
        <f t="shared" si="9"/>
        <v>0</v>
      </c>
      <c r="J29" s="49" t="str">
        <f t="shared" si="10"/>
        <v/>
      </c>
    </row>
    <row r="30" spans="1:10" x14ac:dyDescent="0.3">
      <c r="A30" s="10" t="s">
        <v>56</v>
      </c>
      <c r="B30" s="11" t="s">
        <v>10</v>
      </c>
      <c r="C30" s="12" t="s">
        <v>57</v>
      </c>
      <c r="D30" s="13">
        <v>1</v>
      </c>
      <c r="E30" s="13">
        <v>172.3</v>
      </c>
      <c r="F30" s="13">
        <f t="shared" si="8"/>
        <v>172.3</v>
      </c>
      <c r="G30" s="13">
        <f t="shared" si="1"/>
        <v>1</v>
      </c>
      <c r="H30" s="36"/>
      <c r="I30" s="47">
        <f t="shared" si="9"/>
        <v>0</v>
      </c>
      <c r="J30" s="49" t="str">
        <f t="shared" si="10"/>
        <v/>
      </c>
    </row>
    <row r="31" spans="1:10" x14ac:dyDescent="0.3">
      <c r="A31" s="10" t="s">
        <v>58</v>
      </c>
      <c r="B31" s="11" t="s">
        <v>10</v>
      </c>
      <c r="C31" s="12" t="s">
        <v>59</v>
      </c>
      <c r="D31" s="13">
        <v>1</v>
      </c>
      <c r="E31" s="13">
        <v>204.47</v>
      </c>
      <c r="F31" s="13">
        <f t="shared" si="8"/>
        <v>204.47</v>
      </c>
      <c r="G31" s="13">
        <f t="shared" si="1"/>
        <v>1</v>
      </c>
      <c r="H31" s="36"/>
      <c r="I31" s="47">
        <f t="shared" si="9"/>
        <v>0</v>
      </c>
      <c r="J31" s="49" t="str">
        <f t="shared" si="10"/>
        <v/>
      </c>
    </row>
    <row r="32" spans="1:10" x14ac:dyDescent="0.3">
      <c r="A32" s="10" t="s">
        <v>60</v>
      </c>
      <c r="B32" s="11" t="s">
        <v>10</v>
      </c>
      <c r="C32" s="12" t="s">
        <v>61</v>
      </c>
      <c r="D32" s="13">
        <v>8</v>
      </c>
      <c r="E32" s="13">
        <v>62.31</v>
      </c>
      <c r="F32" s="13">
        <f t="shared" si="8"/>
        <v>498.48</v>
      </c>
      <c r="G32" s="13">
        <f t="shared" si="1"/>
        <v>8</v>
      </c>
      <c r="H32" s="36"/>
      <c r="I32" s="47">
        <f t="shared" si="9"/>
        <v>0</v>
      </c>
      <c r="J32" s="49" t="str">
        <f t="shared" si="10"/>
        <v/>
      </c>
    </row>
    <row r="33" spans="1:10" ht="20.399999999999999" x14ac:dyDescent="0.3">
      <c r="A33" s="10" t="s">
        <v>62</v>
      </c>
      <c r="B33" s="11" t="s">
        <v>10</v>
      </c>
      <c r="C33" s="12" t="s">
        <v>63</v>
      </c>
      <c r="D33" s="13">
        <v>184</v>
      </c>
      <c r="E33" s="13">
        <v>62.09</v>
      </c>
      <c r="F33" s="13">
        <f t="shared" si="8"/>
        <v>11424.56</v>
      </c>
      <c r="G33" s="13">
        <f t="shared" si="1"/>
        <v>184</v>
      </c>
      <c r="H33" s="36"/>
      <c r="I33" s="47">
        <f t="shared" si="9"/>
        <v>0</v>
      </c>
      <c r="J33" s="49" t="str">
        <f t="shared" si="10"/>
        <v/>
      </c>
    </row>
    <row r="34" spans="1:10" x14ac:dyDescent="0.3">
      <c r="A34" s="10" t="s">
        <v>154</v>
      </c>
      <c r="B34" s="11" t="s">
        <v>10</v>
      </c>
      <c r="C34" s="12" t="s">
        <v>64</v>
      </c>
      <c r="D34" s="13">
        <v>184</v>
      </c>
      <c r="E34" s="13">
        <v>3.89</v>
      </c>
      <c r="F34" s="13">
        <f t="shared" si="8"/>
        <v>715.76</v>
      </c>
      <c r="G34" s="13">
        <f t="shared" si="1"/>
        <v>184</v>
      </c>
      <c r="H34" s="36"/>
      <c r="I34" s="47">
        <f t="shared" si="9"/>
        <v>0</v>
      </c>
      <c r="J34" s="49" t="str">
        <f t="shared" si="10"/>
        <v/>
      </c>
    </row>
    <row r="35" spans="1:10" ht="20.399999999999999" x14ac:dyDescent="0.3">
      <c r="A35" s="10" t="s">
        <v>65</v>
      </c>
      <c r="B35" s="11" t="s">
        <v>10</v>
      </c>
      <c r="C35" s="12" t="s">
        <v>66</v>
      </c>
      <c r="D35" s="13">
        <v>184</v>
      </c>
      <c r="E35" s="13">
        <v>10.62</v>
      </c>
      <c r="F35" s="13">
        <f t="shared" si="8"/>
        <v>1954.08</v>
      </c>
      <c r="G35" s="13">
        <f t="shared" si="1"/>
        <v>184</v>
      </c>
      <c r="H35" s="36"/>
      <c r="I35" s="47">
        <f t="shared" si="9"/>
        <v>0</v>
      </c>
      <c r="J35" s="49" t="str">
        <f t="shared" si="10"/>
        <v/>
      </c>
    </row>
    <row r="36" spans="1:10" x14ac:dyDescent="0.3">
      <c r="A36" s="10" t="s">
        <v>67</v>
      </c>
      <c r="B36" s="11" t="s">
        <v>7</v>
      </c>
      <c r="C36" s="12" t="s">
        <v>68</v>
      </c>
      <c r="D36" s="13">
        <v>4</v>
      </c>
      <c r="E36" s="13">
        <v>5.79</v>
      </c>
      <c r="F36" s="13">
        <f t="shared" si="8"/>
        <v>23.16</v>
      </c>
      <c r="G36" s="13">
        <f t="shared" si="1"/>
        <v>4</v>
      </c>
      <c r="H36" s="36"/>
      <c r="I36" s="47">
        <f t="shared" si="9"/>
        <v>0</v>
      </c>
      <c r="J36" s="49" t="str">
        <f t="shared" si="10"/>
        <v/>
      </c>
    </row>
    <row r="37" spans="1:10" x14ac:dyDescent="0.3">
      <c r="A37" s="10" t="s">
        <v>69</v>
      </c>
      <c r="B37" s="11" t="s">
        <v>33</v>
      </c>
      <c r="C37" s="12" t="s">
        <v>70</v>
      </c>
      <c r="D37" s="13">
        <v>1</v>
      </c>
      <c r="E37" s="13">
        <v>5000</v>
      </c>
      <c r="F37" s="13">
        <f t="shared" si="8"/>
        <v>5000</v>
      </c>
      <c r="G37" s="13">
        <f t="shared" si="1"/>
        <v>1</v>
      </c>
      <c r="H37" s="47">
        <f>E37</f>
        <v>5000</v>
      </c>
      <c r="I37" s="47">
        <f t="shared" si="9"/>
        <v>5000</v>
      </c>
      <c r="J37" s="49" t="str">
        <f t="shared" si="10"/>
        <v/>
      </c>
    </row>
    <row r="38" spans="1:10" x14ac:dyDescent="0.3">
      <c r="A38" s="14"/>
      <c r="B38" s="14"/>
      <c r="C38" s="15" t="s">
        <v>71</v>
      </c>
      <c r="D38" s="13">
        <v>1</v>
      </c>
      <c r="E38" s="17">
        <f>SUM(F21:F37)</f>
        <v>89804.26</v>
      </c>
      <c r="F38" s="17">
        <f t="shared" si="8"/>
        <v>89804.26</v>
      </c>
      <c r="G38" s="13">
        <f t="shared" si="1"/>
        <v>1</v>
      </c>
      <c r="H38" s="42">
        <f>SUM(I21:I37)</f>
        <v>5000</v>
      </c>
      <c r="I38" s="48">
        <f t="shared" si="9"/>
        <v>5000</v>
      </c>
      <c r="J38" s="22" t="str">
        <f t="shared" si="4"/>
        <v/>
      </c>
    </row>
    <row r="39" spans="1:10" x14ac:dyDescent="0.3">
      <c r="A39" s="18" t="s">
        <v>72</v>
      </c>
      <c r="B39" s="18" t="s">
        <v>4</v>
      </c>
      <c r="C39" s="19" t="s">
        <v>73</v>
      </c>
      <c r="D39" s="20">
        <f>D44</f>
        <v>1</v>
      </c>
      <c r="E39" s="20">
        <f>E44</f>
        <v>5898.23</v>
      </c>
      <c r="F39" s="20">
        <f>F44</f>
        <v>5898.23</v>
      </c>
      <c r="G39" s="20">
        <f t="shared" si="1"/>
        <v>1</v>
      </c>
      <c r="H39" s="43">
        <f>H44</f>
        <v>3000</v>
      </c>
      <c r="I39" s="52">
        <f>I44</f>
        <v>3000</v>
      </c>
      <c r="J39" s="22" t="str">
        <f t="shared" si="4"/>
        <v/>
      </c>
    </row>
    <row r="40" spans="1:10" x14ac:dyDescent="0.3">
      <c r="A40" s="10" t="s">
        <v>74</v>
      </c>
      <c r="B40" s="11" t="s">
        <v>7</v>
      </c>
      <c r="C40" s="12" t="s">
        <v>75</v>
      </c>
      <c r="D40" s="13">
        <v>22</v>
      </c>
      <c r="E40" s="13">
        <v>36.82</v>
      </c>
      <c r="F40" s="13">
        <f>ROUND(D40*E40,2)</f>
        <v>810.04</v>
      </c>
      <c r="G40" s="13">
        <f t="shared" si="1"/>
        <v>22</v>
      </c>
      <c r="H40" s="36"/>
      <c r="I40" s="47">
        <f>ROUND(G40*H40,2)</f>
        <v>0</v>
      </c>
      <c r="J40" s="49" t="str">
        <f t="shared" ref="J40:J43" si="11">IF($H40&gt;$E40,"VALOR MAYOR DEL PERMITIDO","")</f>
        <v/>
      </c>
    </row>
    <row r="41" spans="1:10" x14ac:dyDescent="0.3">
      <c r="A41" s="10" t="s">
        <v>76</v>
      </c>
      <c r="B41" s="11" t="s">
        <v>10</v>
      </c>
      <c r="C41" s="12" t="s">
        <v>77</v>
      </c>
      <c r="D41" s="13">
        <v>4</v>
      </c>
      <c r="E41" s="13">
        <v>231.94</v>
      </c>
      <c r="F41" s="13">
        <f>ROUND(D41*E41,2)</f>
        <v>927.76</v>
      </c>
      <c r="G41" s="13">
        <f t="shared" si="1"/>
        <v>4</v>
      </c>
      <c r="H41" s="36"/>
      <c r="I41" s="47">
        <f>ROUND(G41*H41,2)</f>
        <v>0</v>
      </c>
      <c r="J41" s="49" t="str">
        <f t="shared" si="11"/>
        <v/>
      </c>
    </row>
    <row r="42" spans="1:10" ht="20.399999999999999" x14ac:dyDescent="0.3">
      <c r="A42" s="10" t="s">
        <v>78</v>
      </c>
      <c r="B42" s="11" t="s">
        <v>10</v>
      </c>
      <c r="C42" s="12" t="s">
        <v>79</v>
      </c>
      <c r="D42" s="13">
        <v>47</v>
      </c>
      <c r="E42" s="13">
        <v>24.69</v>
      </c>
      <c r="F42" s="13">
        <f>ROUND(D42*E42,2)</f>
        <v>1160.43</v>
      </c>
      <c r="G42" s="13">
        <f t="shared" si="1"/>
        <v>47</v>
      </c>
      <c r="H42" s="36"/>
      <c r="I42" s="47">
        <f>ROUND(G42*H42,2)</f>
        <v>0</v>
      </c>
      <c r="J42" s="49" t="str">
        <f t="shared" si="11"/>
        <v/>
      </c>
    </row>
    <row r="43" spans="1:10" x14ac:dyDescent="0.3">
      <c r="A43" s="10" t="s">
        <v>80</v>
      </c>
      <c r="B43" s="11" t="s">
        <v>33</v>
      </c>
      <c r="C43" s="12" t="s">
        <v>81</v>
      </c>
      <c r="D43" s="13">
        <v>1</v>
      </c>
      <c r="E43" s="13">
        <v>3000</v>
      </c>
      <c r="F43" s="13">
        <f>ROUND(D43*E43,2)</f>
        <v>3000</v>
      </c>
      <c r="G43" s="13">
        <f t="shared" si="1"/>
        <v>1</v>
      </c>
      <c r="H43" s="47">
        <f>E43</f>
        <v>3000</v>
      </c>
      <c r="I43" s="47">
        <f>ROUND(G43*H43,2)</f>
        <v>3000</v>
      </c>
      <c r="J43" s="49" t="str">
        <f t="shared" si="11"/>
        <v/>
      </c>
    </row>
    <row r="44" spans="1:10" x14ac:dyDescent="0.3">
      <c r="A44" s="14"/>
      <c r="B44" s="14"/>
      <c r="C44" s="15" t="s">
        <v>82</v>
      </c>
      <c r="D44" s="13">
        <v>1</v>
      </c>
      <c r="E44" s="17">
        <f>SUM(F40:F43)</f>
        <v>5898.23</v>
      </c>
      <c r="F44" s="17">
        <f>ROUND(D44*E44,2)</f>
        <v>5898.23</v>
      </c>
      <c r="G44" s="13">
        <f t="shared" si="1"/>
        <v>1</v>
      </c>
      <c r="H44" s="48">
        <f>SUM(I40:I43)</f>
        <v>3000</v>
      </c>
      <c r="I44" s="48">
        <f>ROUND(G44*H44,2)</f>
        <v>3000</v>
      </c>
      <c r="J44" s="22" t="str">
        <f t="shared" si="4"/>
        <v/>
      </c>
    </row>
    <row r="45" spans="1:10" x14ac:dyDescent="0.3">
      <c r="A45" s="18" t="s">
        <v>83</v>
      </c>
      <c r="B45" s="18" t="s">
        <v>4</v>
      </c>
      <c r="C45" s="19" t="s">
        <v>84</v>
      </c>
      <c r="D45" s="20">
        <f>D48</f>
        <v>1</v>
      </c>
      <c r="E45" s="20">
        <f>E48</f>
        <v>5584.24</v>
      </c>
      <c r="F45" s="20">
        <f>F48</f>
        <v>5584.24</v>
      </c>
      <c r="G45" s="20">
        <f t="shared" si="1"/>
        <v>1</v>
      </c>
      <c r="H45" s="43">
        <f>H48</f>
        <v>0</v>
      </c>
      <c r="I45" s="52">
        <f>I48</f>
        <v>0</v>
      </c>
      <c r="J45" s="22" t="str">
        <f t="shared" si="4"/>
        <v/>
      </c>
    </row>
    <row r="46" spans="1:10" x14ac:dyDescent="0.3">
      <c r="A46" s="10" t="s">
        <v>85</v>
      </c>
      <c r="B46" s="11" t="s">
        <v>7</v>
      </c>
      <c r="C46" s="12" t="s">
        <v>86</v>
      </c>
      <c r="D46" s="13">
        <v>156</v>
      </c>
      <c r="E46" s="13">
        <v>28.65</v>
      </c>
      <c r="F46" s="13">
        <f>ROUND(D46*E46,2)</f>
        <v>4469.3999999999996</v>
      </c>
      <c r="G46" s="13">
        <f t="shared" si="1"/>
        <v>156</v>
      </c>
      <c r="H46" s="36"/>
      <c r="I46" s="47">
        <f>ROUND(G46*H46,2)</f>
        <v>0</v>
      </c>
      <c r="J46" s="49" t="str">
        <f t="shared" ref="J46:J47" si="12">IF($H46&gt;$E46,"VALOR MAYOR DEL PERMITIDO","")</f>
        <v/>
      </c>
    </row>
    <row r="47" spans="1:10" x14ac:dyDescent="0.3">
      <c r="A47" s="10" t="s">
        <v>87</v>
      </c>
      <c r="B47" s="11" t="s">
        <v>10</v>
      </c>
      <c r="C47" s="12" t="s">
        <v>88</v>
      </c>
      <c r="D47" s="13">
        <v>1</v>
      </c>
      <c r="E47" s="13">
        <v>1114.8399999999999</v>
      </c>
      <c r="F47" s="13">
        <f>ROUND(D47*E47,2)</f>
        <v>1114.8399999999999</v>
      </c>
      <c r="G47" s="13">
        <f t="shared" si="1"/>
        <v>1</v>
      </c>
      <c r="H47" s="36"/>
      <c r="I47" s="47">
        <f>ROUND(G47*H47,2)</f>
        <v>0</v>
      </c>
      <c r="J47" s="49" t="str">
        <f t="shared" si="12"/>
        <v/>
      </c>
    </row>
    <row r="48" spans="1:10" x14ac:dyDescent="0.3">
      <c r="A48" s="14"/>
      <c r="B48" s="14"/>
      <c r="C48" s="15" t="s">
        <v>89</v>
      </c>
      <c r="D48" s="13">
        <v>1</v>
      </c>
      <c r="E48" s="17">
        <f>SUM(F46:F47)</f>
        <v>5584.24</v>
      </c>
      <c r="F48" s="17">
        <f>ROUND(D48*E48,2)</f>
        <v>5584.24</v>
      </c>
      <c r="G48" s="13">
        <f t="shared" si="1"/>
        <v>1</v>
      </c>
      <c r="H48" s="42">
        <f>SUM(I46:I47)</f>
        <v>0</v>
      </c>
      <c r="I48" s="48">
        <f>ROUND(G48*H48,2)</f>
        <v>0</v>
      </c>
      <c r="J48" s="22" t="str">
        <f t="shared" si="4"/>
        <v/>
      </c>
    </row>
    <row r="49" spans="1:10" x14ac:dyDescent="0.3">
      <c r="A49" s="18" t="s">
        <v>90</v>
      </c>
      <c r="B49" s="18" t="s">
        <v>4</v>
      </c>
      <c r="C49" s="19" t="s">
        <v>91</v>
      </c>
      <c r="D49" s="20">
        <f>D52</f>
        <v>1</v>
      </c>
      <c r="E49" s="20">
        <f>E52</f>
        <v>43779.25</v>
      </c>
      <c r="F49" s="20">
        <f>F52</f>
        <v>43779.25</v>
      </c>
      <c r="G49" s="20">
        <f t="shared" si="1"/>
        <v>1</v>
      </c>
      <c r="H49" s="43">
        <f>H52</f>
        <v>0</v>
      </c>
      <c r="I49" s="52">
        <f>I52</f>
        <v>0</v>
      </c>
      <c r="J49" s="22" t="str">
        <f t="shared" si="4"/>
        <v/>
      </c>
    </row>
    <row r="50" spans="1:10" ht="20.399999999999999" x14ac:dyDescent="0.3">
      <c r="A50" s="10" t="s">
        <v>92</v>
      </c>
      <c r="B50" s="11" t="s">
        <v>26</v>
      </c>
      <c r="C50" s="12" t="s">
        <v>93</v>
      </c>
      <c r="D50" s="13">
        <v>197.65</v>
      </c>
      <c r="E50" s="13">
        <v>216.32</v>
      </c>
      <c r="F50" s="13">
        <f>ROUND(D50*E50,2)</f>
        <v>42755.65</v>
      </c>
      <c r="G50" s="13">
        <f t="shared" si="1"/>
        <v>197.65</v>
      </c>
      <c r="H50" s="36"/>
      <c r="I50" s="47">
        <f>ROUND(G50*H50,2)</f>
        <v>0</v>
      </c>
      <c r="J50" s="49" t="str">
        <f t="shared" ref="J50:J51" si="13">IF($H50&gt;$E50,"VALOR MAYOR DEL PERMITIDO","")</f>
        <v/>
      </c>
    </row>
    <row r="51" spans="1:10" x14ac:dyDescent="0.3">
      <c r="A51" s="10" t="s">
        <v>94</v>
      </c>
      <c r="B51" s="11" t="s">
        <v>7</v>
      </c>
      <c r="C51" s="12" t="s">
        <v>95</v>
      </c>
      <c r="D51" s="13">
        <v>30</v>
      </c>
      <c r="E51" s="13">
        <v>34.119999999999997</v>
      </c>
      <c r="F51" s="13">
        <f>ROUND(D51*E51,2)</f>
        <v>1023.6</v>
      </c>
      <c r="G51" s="13">
        <f t="shared" si="1"/>
        <v>30</v>
      </c>
      <c r="H51" s="36"/>
      <c r="I51" s="47">
        <f>ROUND(G51*H51,2)</f>
        <v>0</v>
      </c>
      <c r="J51" s="49" t="str">
        <f t="shared" si="13"/>
        <v/>
      </c>
    </row>
    <row r="52" spans="1:10" x14ac:dyDescent="0.3">
      <c r="A52" s="14"/>
      <c r="B52" s="14"/>
      <c r="C52" s="15" t="s">
        <v>96</v>
      </c>
      <c r="D52" s="13">
        <v>1</v>
      </c>
      <c r="E52" s="17">
        <f>SUM(F50:F51)</f>
        <v>43779.25</v>
      </c>
      <c r="F52" s="17">
        <f>ROUND(D52*E52,2)</f>
        <v>43779.25</v>
      </c>
      <c r="G52" s="13">
        <f t="shared" si="1"/>
        <v>1</v>
      </c>
      <c r="H52" s="42">
        <f>SUM(I50:I51)</f>
        <v>0</v>
      </c>
      <c r="I52" s="48">
        <f>ROUND(G52*H52,2)</f>
        <v>0</v>
      </c>
      <c r="J52" s="22" t="str">
        <f t="shared" si="4"/>
        <v/>
      </c>
    </row>
    <row r="53" spans="1:10" x14ac:dyDescent="0.3">
      <c r="A53" s="18" t="s">
        <v>97</v>
      </c>
      <c r="B53" s="18" t="s">
        <v>4</v>
      </c>
      <c r="C53" s="19" t="s">
        <v>98</v>
      </c>
      <c r="D53" s="20">
        <f>D56</f>
        <v>1</v>
      </c>
      <c r="E53" s="20">
        <f>E56</f>
        <v>10338.879999999999</v>
      </c>
      <c r="F53" s="20">
        <f>F56</f>
        <v>10338.879999999999</v>
      </c>
      <c r="G53" s="20">
        <f t="shared" si="1"/>
        <v>1</v>
      </c>
      <c r="H53" s="43">
        <f>H56</f>
        <v>0</v>
      </c>
      <c r="I53" s="52">
        <f>I56</f>
        <v>0</v>
      </c>
      <c r="J53" s="22" t="str">
        <f t="shared" si="4"/>
        <v/>
      </c>
    </row>
    <row r="54" spans="1:10" x14ac:dyDescent="0.3">
      <c r="A54" s="10" t="s">
        <v>99</v>
      </c>
      <c r="B54" s="11" t="s">
        <v>10</v>
      </c>
      <c r="C54" s="12" t="s">
        <v>100</v>
      </c>
      <c r="D54" s="13">
        <v>20</v>
      </c>
      <c r="E54" s="13">
        <v>253.12</v>
      </c>
      <c r="F54" s="13">
        <f>ROUND(D54*E54,2)</f>
        <v>5062.3999999999996</v>
      </c>
      <c r="G54" s="13">
        <f t="shared" si="1"/>
        <v>20</v>
      </c>
      <c r="H54" s="36"/>
      <c r="I54" s="47">
        <f>ROUND(G54*H54,2)</f>
        <v>0</v>
      </c>
      <c r="J54" s="49" t="str">
        <f t="shared" ref="J54:J55" si="14">IF($H54&gt;$E54,"VALOR MAYOR DEL PERMITIDO","")</f>
        <v/>
      </c>
    </row>
    <row r="55" spans="1:10" ht="20.399999999999999" x14ac:dyDescent="0.3">
      <c r="A55" s="10" t="s">
        <v>101</v>
      </c>
      <c r="B55" s="11" t="s">
        <v>10</v>
      </c>
      <c r="C55" s="12" t="s">
        <v>102</v>
      </c>
      <c r="D55" s="13">
        <v>16</v>
      </c>
      <c r="E55" s="13">
        <v>329.78</v>
      </c>
      <c r="F55" s="13">
        <f>ROUND(D55*E55,2)</f>
        <v>5276.48</v>
      </c>
      <c r="G55" s="13">
        <f t="shared" si="1"/>
        <v>16</v>
      </c>
      <c r="H55" s="36"/>
      <c r="I55" s="47">
        <f>ROUND(G55*H55,2)</f>
        <v>0</v>
      </c>
      <c r="J55" s="49" t="str">
        <f t="shared" si="14"/>
        <v/>
      </c>
    </row>
    <row r="56" spans="1:10" x14ac:dyDescent="0.3">
      <c r="A56" s="14"/>
      <c r="B56" s="14"/>
      <c r="C56" s="15" t="s">
        <v>103</v>
      </c>
      <c r="D56" s="13">
        <v>1</v>
      </c>
      <c r="E56" s="17">
        <f>SUM(F54:F55)</f>
        <v>10338.879999999999</v>
      </c>
      <c r="F56" s="17">
        <f>ROUND(D56*E56,2)</f>
        <v>10338.879999999999</v>
      </c>
      <c r="G56" s="13">
        <f t="shared" si="1"/>
        <v>1</v>
      </c>
      <c r="H56" s="42">
        <f>SUM(I54:I55)</f>
        <v>0</v>
      </c>
      <c r="I56" s="48">
        <f>ROUND(G56*H56,2)</f>
        <v>0</v>
      </c>
      <c r="J56" s="22" t="str">
        <f t="shared" si="4"/>
        <v/>
      </c>
    </row>
    <row r="57" spans="1:10" x14ac:dyDescent="0.3">
      <c r="A57" s="18" t="s">
        <v>104</v>
      </c>
      <c r="B57" s="18" t="s">
        <v>4</v>
      </c>
      <c r="C57" s="19" t="s">
        <v>105</v>
      </c>
      <c r="D57" s="20">
        <f>D59</f>
        <v>1</v>
      </c>
      <c r="E57" s="20">
        <f>E59</f>
        <v>32.14</v>
      </c>
      <c r="F57" s="20">
        <f>F59</f>
        <v>32.14</v>
      </c>
      <c r="G57" s="20">
        <f t="shared" si="1"/>
        <v>1</v>
      </c>
      <c r="H57" s="43">
        <f>H59</f>
        <v>0</v>
      </c>
      <c r="I57" s="52">
        <f>I59</f>
        <v>0</v>
      </c>
      <c r="J57" s="22" t="str">
        <f t="shared" si="4"/>
        <v/>
      </c>
    </row>
    <row r="58" spans="1:10" ht="20.399999999999999" x14ac:dyDescent="0.3">
      <c r="A58" s="10" t="s">
        <v>106</v>
      </c>
      <c r="B58" s="11" t="s">
        <v>10</v>
      </c>
      <c r="C58" s="12" t="s">
        <v>107</v>
      </c>
      <c r="D58" s="13">
        <v>2</v>
      </c>
      <c r="E58" s="13">
        <v>16.07</v>
      </c>
      <c r="F58" s="13">
        <f>ROUND(D58*E58,2)</f>
        <v>32.14</v>
      </c>
      <c r="G58" s="13">
        <f t="shared" si="1"/>
        <v>2</v>
      </c>
      <c r="H58" s="36"/>
      <c r="I58" s="47">
        <f>ROUND(G58*H58,2)</f>
        <v>0</v>
      </c>
      <c r="J58" s="49" t="str">
        <f t="shared" ref="J58" si="15">IF($H58&gt;$E58,"VALOR MAYOR DEL PERMITIDO","")</f>
        <v/>
      </c>
    </row>
    <row r="59" spans="1:10" x14ac:dyDescent="0.3">
      <c r="A59" s="14"/>
      <c r="B59" s="14"/>
      <c r="C59" s="15" t="s">
        <v>108</v>
      </c>
      <c r="D59" s="13">
        <v>1</v>
      </c>
      <c r="E59" s="17">
        <f>F58</f>
        <v>32.14</v>
      </c>
      <c r="F59" s="17">
        <f>ROUND(D59*E59,2)</f>
        <v>32.14</v>
      </c>
      <c r="G59" s="13">
        <f t="shared" si="1"/>
        <v>1</v>
      </c>
      <c r="H59" s="42">
        <f>I58</f>
        <v>0</v>
      </c>
      <c r="I59" s="48">
        <f>ROUND(G59*H59,2)</f>
        <v>0</v>
      </c>
      <c r="J59" s="22" t="str">
        <f t="shared" si="4"/>
        <v/>
      </c>
    </row>
    <row r="60" spans="1:10" x14ac:dyDescent="0.3">
      <c r="A60" s="14"/>
      <c r="B60" s="14"/>
      <c r="C60" s="15" t="s">
        <v>109</v>
      </c>
      <c r="D60" s="16">
        <v>1</v>
      </c>
      <c r="E60" s="17">
        <f>F20+F39+F45+F49+F53+F57</f>
        <v>155437</v>
      </c>
      <c r="F60" s="17">
        <f>ROUND(D60*E60,2)</f>
        <v>155437</v>
      </c>
      <c r="G60" s="16">
        <f t="shared" si="1"/>
        <v>1</v>
      </c>
      <c r="H60" s="42">
        <f>I20+I39+I45+I49+I53+I57</f>
        <v>8000</v>
      </c>
      <c r="I60" s="48">
        <f>ROUND(G60*H60,2)</f>
        <v>8000</v>
      </c>
      <c r="J60" s="22" t="str">
        <f t="shared" si="4"/>
        <v/>
      </c>
    </row>
    <row r="61" spans="1:10" x14ac:dyDescent="0.3">
      <c r="A61" s="6" t="s">
        <v>110</v>
      </c>
      <c r="B61" s="6" t="s">
        <v>4</v>
      </c>
      <c r="C61" s="7" t="s">
        <v>111</v>
      </c>
      <c r="D61" s="8">
        <f>D65</f>
        <v>1</v>
      </c>
      <c r="E61" s="9">
        <f>E65</f>
        <v>1292.31</v>
      </c>
      <c r="F61" s="9">
        <f>F65</f>
        <v>1292.31</v>
      </c>
      <c r="G61" s="8">
        <f t="shared" si="1"/>
        <v>1</v>
      </c>
      <c r="H61" s="41">
        <f>H65</f>
        <v>0</v>
      </c>
      <c r="I61" s="51">
        <f>I65</f>
        <v>0</v>
      </c>
      <c r="J61" s="22" t="str">
        <f t="shared" si="4"/>
        <v/>
      </c>
    </row>
    <row r="62" spans="1:10" x14ac:dyDescent="0.3">
      <c r="A62" s="10" t="s">
        <v>112</v>
      </c>
      <c r="B62" s="11" t="s">
        <v>7</v>
      </c>
      <c r="C62" s="12" t="s">
        <v>113</v>
      </c>
      <c r="D62" s="13">
        <v>82</v>
      </c>
      <c r="E62" s="13">
        <v>12.72</v>
      </c>
      <c r="F62" s="13">
        <f>ROUND(D62*E62,2)</f>
        <v>1043.04</v>
      </c>
      <c r="G62" s="13">
        <f t="shared" si="1"/>
        <v>82</v>
      </c>
      <c r="H62" s="36"/>
      <c r="I62" s="47">
        <f>ROUND(G62*H62,2)</f>
        <v>0</v>
      </c>
      <c r="J62" s="49" t="str">
        <f t="shared" ref="J62:J64" si="16">IF($H62&gt;$E62,"VALOR MAYOR DEL PERMITIDO","")</f>
        <v/>
      </c>
    </row>
    <row r="63" spans="1:10" x14ac:dyDescent="0.3">
      <c r="A63" s="10" t="s">
        <v>114</v>
      </c>
      <c r="B63" s="11" t="s">
        <v>7</v>
      </c>
      <c r="C63" s="12" t="s">
        <v>115</v>
      </c>
      <c r="D63" s="13">
        <v>69</v>
      </c>
      <c r="E63" s="13">
        <v>2.77</v>
      </c>
      <c r="F63" s="13">
        <f>ROUND(D63*E63,2)</f>
        <v>191.13</v>
      </c>
      <c r="G63" s="13">
        <f t="shared" si="1"/>
        <v>69</v>
      </c>
      <c r="H63" s="36"/>
      <c r="I63" s="47">
        <f>ROUND(G63*H63,2)</f>
        <v>0</v>
      </c>
      <c r="J63" s="49" t="str">
        <f t="shared" si="16"/>
        <v/>
      </c>
    </row>
    <row r="64" spans="1:10" x14ac:dyDescent="0.3">
      <c r="A64" s="10" t="s">
        <v>116</v>
      </c>
      <c r="B64" s="11" t="s">
        <v>10</v>
      </c>
      <c r="C64" s="12" t="s">
        <v>117</v>
      </c>
      <c r="D64" s="13">
        <v>18</v>
      </c>
      <c r="E64" s="13">
        <v>3.23</v>
      </c>
      <c r="F64" s="13">
        <f>ROUND(D64*E64,2)</f>
        <v>58.14</v>
      </c>
      <c r="G64" s="13">
        <f t="shared" si="1"/>
        <v>18</v>
      </c>
      <c r="H64" s="36"/>
      <c r="I64" s="47">
        <f>ROUND(G64*H64,2)</f>
        <v>0</v>
      </c>
      <c r="J64" s="49" t="str">
        <f t="shared" si="16"/>
        <v/>
      </c>
    </row>
    <row r="65" spans="1:10" x14ac:dyDescent="0.3">
      <c r="A65" s="14"/>
      <c r="B65" s="14"/>
      <c r="C65" s="15" t="s">
        <v>118</v>
      </c>
      <c r="D65" s="16">
        <v>1</v>
      </c>
      <c r="E65" s="17">
        <f>SUM(F62:F64)</f>
        <v>1292.31</v>
      </c>
      <c r="F65" s="17">
        <f>ROUND(D65*E65,2)</f>
        <v>1292.31</v>
      </c>
      <c r="G65" s="16">
        <f t="shared" si="1"/>
        <v>1</v>
      </c>
      <c r="H65" s="42">
        <f>SUM(I62:I64)</f>
        <v>0</v>
      </c>
      <c r="I65" s="48">
        <f>ROUND(G65*H65,2)</f>
        <v>0</v>
      </c>
      <c r="J65" s="22" t="str">
        <f t="shared" si="4"/>
        <v/>
      </c>
    </row>
    <row r="66" spans="1:10" x14ac:dyDescent="0.3">
      <c r="A66" s="6" t="s">
        <v>119</v>
      </c>
      <c r="B66" s="6" t="s">
        <v>4</v>
      </c>
      <c r="C66" s="7" t="s">
        <v>120</v>
      </c>
      <c r="D66" s="8">
        <f>D71</f>
        <v>1</v>
      </c>
      <c r="E66" s="9">
        <f>E71</f>
        <v>12071.4</v>
      </c>
      <c r="F66" s="9">
        <f>F71</f>
        <v>12071.4</v>
      </c>
      <c r="G66" s="8">
        <f t="shared" si="1"/>
        <v>1</v>
      </c>
      <c r="H66" s="41">
        <f>H71</f>
        <v>0</v>
      </c>
      <c r="I66" s="51">
        <f>I71</f>
        <v>0</v>
      </c>
      <c r="J66" s="22" t="str">
        <f t="shared" si="4"/>
        <v/>
      </c>
    </row>
    <row r="67" spans="1:10" x14ac:dyDescent="0.3">
      <c r="A67" s="10" t="s">
        <v>121</v>
      </c>
      <c r="B67" s="11" t="s">
        <v>10</v>
      </c>
      <c r="C67" s="12" t="s">
        <v>122</v>
      </c>
      <c r="D67" s="13">
        <v>57</v>
      </c>
      <c r="E67" s="13">
        <v>88.63</v>
      </c>
      <c r="F67" s="13">
        <f>ROUND(D67*E67,2)</f>
        <v>5051.91</v>
      </c>
      <c r="G67" s="13">
        <f t="shared" si="1"/>
        <v>57</v>
      </c>
      <c r="H67" s="36"/>
      <c r="I67" s="47">
        <f>ROUND(G67*H67,2)</f>
        <v>0</v>
      </c>
      <c r="J67" s="49" t="str">
        <f t="shared" ref="J67:J69" si="17">IF($H67&gt;$E67,"VALOR MAYOR DEL PERMITIDO","")</f>
        <v/>
      </c>
    </row>
    <row r="68" spans="1:10" x14ac:dyDescent="0.3">
      <c r="A68" s="10" t="s">
        <v>123</v>
      </c>
      <c r="B68" s="11" t="s">
        <v>124</v>
      </c>
      <c r="C68" s="12" t="s">
        <v>125</v>
      </c>
      <c r="D68" s="13">
        <v>608.21</v>
      </c>
      <c r="E68" s="13">
        <v>13.36</v>
      </c>
      <c r="F68" s="13">
        <f>ROUND(D68*E68,2)</f>
        <v>8125.69</v>
      </c>
      <c r="G68" s="13">
        <f t="shared" si="1"/>
        <v>608.21</v>
      </c>
      <c r="H68" s="36"/>
      <c r="I68" s="47">
        <f>ROUND(G68*H68,2)</f>
        <v>0</v>
      </c>
      <c r="J68" s="49" t="str">
        <f t="shared" si="17"/>
        <v/>
      </c>
    </row>
    <row r="69" spans="1:10" x14ac:dyDescent="0.3">
      <c r="A69" s="10" t="s">
        <v>126</v>
      </c>
      <c r="B69" s="11" t="s">
        <v>7</v>
      </c>
      <c r="C69" s="12" t="s">
        <v>127</v>
      </c>
      <c r="D69" s="13">
        <v>274</v>
      </c>
      <c r="E69" s="13">
        <v>1.64</v>
      </c>
      <c r="F69" s="13">
        <f>ROUND(D69*E69,2)</f>
        <v>449.36</v>
      </c>
      <c r="G69" s="13">
        <f t="shared" ref="G69:G74" si="18">D69</f>
        <v>274</v>
      </c>
      <c r="H69" s="36"/>
      <c r="I69" s="47">
        <f>ROUND(G69*H69,2)</f>
        <v>0</v>
      </c>
      <c r="J69" s="49" t="str">
        <f t="shared" si="17"/>
        <v/>
      </c>
    </row>
    <row r="70" spans="1:10" x14ac:dyDescent="0.3">
      <c r="A70" s="10" t="s">
        <v>128</v>
      </c>
      <c r="B70" s="11" t="s">
        <v>124</v>
      </c>
      <c r="C70" s="12" t="s">
        <v>129</v>
      </c>
      <c r="D70" s="13">
        <v>14.91</v>
      </c>
      <c r="E70" s="13">
        <v>-104.33</v>
      </c>
      <c r="F70" s="13">
        <f>ROUND(D70*E70,2)</f>
        <v>-1555.56</v>
      </c>
      <c r="G70" s="13">
        <f t="shared" si="18"/>
        <v>14.91</v>
      </c>
      <c r="H70" s="36"/>
      <c r="I70" s="47">
        <f>ROUND(G70*H70,2)</f>
        <v>0</v>
      </c>
      <c r="J70" s="49"/>
    </row>
    <row r="71" spans="1:10" x14ac:dyDescent="0.3">
      <c r="A71" s="14"/>
      <c r="B71" s="14"/>
      <c r="C71" s="15" t="s">
        <v>130</v>
      </c>
      <c r="D71" s="16">
        <v>1</v>
      </c>
      <c r="E71" s="17">
        <f>SUM(F67:F70)</f>
        <v>12071.4</v>
      </c>
      <c r="F71" s="17">
        <f>ROUND(D71*E71,2)</f>
        <v>12071.4</v>
      </c>
      <c r="G71" s="16">
        <f t="shared" si="18"/>
        <v>1</v>
      </c>
      <c r="H71" s="42">
        <f>SUM(I67:I70)</f>
        <v>0</v>
      </c>
      <c r="I71" s="48">
        <f>ROUND(G71*H71,2)</f>
        <v>0</v>
      </c>
    </row>
    <row r="72" spans="1:10" x14ac:dyDescent="0.3">
      <c r="A72" s="6" t="s">
        <v>131</v>
      </c>
      <c r="B72" s="6" t="s">
        <v>4</v>
      </c>
      <c r="C72" s="7" t="s">
        <v>132</v>
      </c>
      <c r="D72" s="8">
        <f>D74</f>
        <v>1</v>
      </c>
      <c r="E72" s="9">
        <f>E74</f>
        <v>0</v>
      </c>
      <c r="F72" s="9">
        <f>F74</f>
        <v>0</v>
      </c>
      <c r="G72" s="8">
        <f t="shared" si="18"/>
        <v>1</v>
      </c>
      <c r="H72" s="41">
        <f>H74</f>
        <v>0</v>
      </c>
      <c r="I72" s="51">
        <f>I74</f>
        <v>0</v>
      </c>
    </row>
    <row r="73" spans="1:10" x14ac:dyDescent="0.3">
      <c r="A73" s="10" t="s">
        <v>133</v>
      </c>
      <c r="B73" s="11" t="s">
        <v>4</v>
      </c>
      <c r="C73" s="12" t="s">
        <v>132</v>
      </c>
      <c r="D73" s="13">
        <v>1</v>
      </c>
      <c r="E73" s="13">
        <v>0</v>
      </c>
      <c r="F73" s="13">
        <f>ROUND(D73*E73,2)</f>
        <v>0</v>
      </c>
      <c r="G73" s="13">
        <f t="shared" si="18"/>
        <v>1</v>
      </c>
      <c r="H73" s="35">
        <v>0</v>
      </c>
      <c r="I73" s="36">
        <f>ROUND(G73*H73,2)</f>
        <v>0</v>
      </c>
      <c r="J73" s="22" t="str">
        <f>IF(AND(H73&lt;E73,H73&lt;&gt;""),"VALOR MENOR DEL PERMITIDO", "")</f>
        <v/>
      </c>
    </row>
    <row r="74" spans="1:10" x14ac:dyDescent="0.3">
      <c r="A74" s="14"/>
      <c r="B74" s="14"/>
      <c r="C74" s="15" t="s">
        <v>134</v>
      </c>
      <c r="D74" s="16">
        <v>1</v>
      </c>
      <c r="E74" s="17">
        <f>F73</f>
        <v>0</v>
      </c>
      <c r="F74" s="17">
        <f>ROUND(D74*E74,2)</f>
        <v>0</v>
      </c>
      <c r="G74" s="16">
        <f t="shared" si="18"/>
        <v>1</v>
      </c>
      <c r="H74" s="42">
        <f>I73</f>
        <v>0</v>
      </c>
      <c r="I74" s="42">
        <f>ROUND(G74*H74,2)</f>
        <v>0</v>
      </c>
    </row>
    <row r="75" spans="1:10" customFormat="1" x14ac:dyDescent="0.3">
      <c r="A75" s="24"/>
      <c r="B75" s="24"/>
      <c r="C75" s="25" t="s">
        <v>140</v>
      </c>
      <c r="D75" s="26"/>
      <c r="E75" s="26"/>
      <c r="F75" s="27">
        <f>SUM(F4,F12,F19,F61,F66,F72)</f>
        <v>230248.81</v>
      </c>
      <c r="G75" s="26"/>
      <c r="H75" s="44"/>
      <c r="I75" s="45">
        <f>SUM(I4,I12,I19,I61,I66,I72)</f>
        <v>13000</v>
      </c>
    </row>
    <row r="76" spans="1:10" customFormat="1" x14ac:dyDescent="0.3">
      <c r="A76" s="23"/>
      <c r="B76" s="23"/>
      <c r="C76" s="28" t="s">
        <v>141</v>
      </c>
      <c r="D76" s="21"/>
      <c r="E76" s="29">
        <v>0.13</v>
      </c>
      <c r="F76" s="21">
        <f>ROUND(F75*E76,2)</f>
        <v>29932.35</v>
      </c>
      <c r="G76" s="21"/>
      <c r="H76" s="30">
        <v>0</v>
      </c>
      <c r="I76" s="46">
        <f>ROUND(I75*H76,2)</f>
        <v>0</v>
      </c>
      <c r="J76" s="22" t="str">
        <f t="shared" ref="J76:J77" si="19">IF(AND(H76&gt;E76,H76&lt;&gt;""),"VALOR MAYOR DEL PERMITIDO", "")</f>
        <v/>
      </c>
    </row>
    <row r="77" spans="1:10" customFormat="1" x14ac:dyDescent="0.3">
      <c r="A77" s="23"/>
      <c r="B77" s="23"/>
      <c r="C77" s="31" t="s">
        <v>142</v>
      </c>
      <c r="D77" s="32"/>
      <c r="E77" s="29">
        <v>0.06</v>
      </c>
      <c r="F77" s="21">
        <f>ROUND(F75*E77,2)</f>
        <v>13814.93</v>
      </c>
      <c r="G77" s="32"/>
      <c r="H77" s="30">
        <v>0</v>
      </c>
      <c r="I77" s="46">
        <f>ROUND(I75*H77,2)</f>
        <v>0</v>
      </c>
      <c r="J77" s="22" t="str">
        <f t="shared" si="19"/>
        <v/>
      </c>
    </row>
    <row r="78" spans="1:10" customFormat="1" x14ac:dyDescent="0.3">
      <c r="A78" s="24"/>
      <c r="B78" s="24"/>
      <c r="C78" s="25" t="s">
        <v>155</v>
      </c>
      <c r="D78" s="26"/>
      <c r="E78" s="26"/>
      <c r="F78" s="27">
        <f>SUM(F75:F77)</f>
        <v>273996.09000000003</v>
      </c>
      <c r="G78" s="26"/>
      <c r="H78" s="44"/>
      <c r="I78" s="45">
        <f>SUM(I75:I77)</f>
        <v>13000</v>
      </c>
    </row>
    <row r="79" spans="1:10" customFormat="1" x14ac:dyDescent="0.3">
      <c r="A79" s="37"/>
      <c r="B79" s="37"/>
      <c r="C79" s="38" t="s">
        <v>156</v>
      </c>
      <c r="D79" s="39"/>
      <c r="E79" s="29">
        <v>0.21</v>
      </c>
      <c r="F79" s="40">
        <f>E79*F78</f>
        <v>57539.18</v>
      </c>
      <c r="G79" s="26"/>
      <c r="H79" s="44"/>
      <c r="I79" s="45"/>
    </row>
    <row r="80" spans="1:10" customFormat="1" x14ac:dyDescent="0.3">
      <c r="A80" s="37"/>
      <c r="B80" s="37"/>
      <c r="C80" s="38" t="s">
        <v>157</v>
      </c>
      <c r="D80" s="39"/>
      <c r="E80" s="39"/>
      <c r="F80" s="40">
        <f>F78+F79</f>
        <v>331535.27</v>
      </c>
      <c r="G80" s="26"/>
      <c r="H80" s="44"/>
      <c r="I80" s="45"/>
    </row>
    <row r="81" spans="1:9" customFormat="1" x14ac:dyDescent="0.3">
      <c r="A81" s="55" t="s">
        <v>143</v>
      </c>
      <c r="B81" s="55"/>
      <c r="C81" s="55"/>
      <c r="D81" s="55"/>
      <c r="E81" s="55"/>
      <c r="F81" s="55"/>
      <c r="G81" s="55"/>
      <c r="H81" s="55"/>
      <c r="I81" s="55"/>
    </row>
    <row r="82" spans="1:9" customFormat="1" ht="21.9" customHeight="1" x14ac:dyDescent="0.3">
      <c r="A82" s="58" t="s">
        <v>144</v>
      </c>
      <c r="B82" s="58"/>
      <c r="C82" s="58"/>
      <c r="D82" s="58"/>
      <c r="E82" s="58"/>
      <c r="F82" s="58"/>
      <c r="G82" s="58"/>
      <c r="H82" s="58"/>
      <c r="I82" s="59"/>
    </row>
    <row r="83" spans="1:9" customFormat="1" ht="24.9" customHeight="1" x14ac:dyDescent="0.3">
      <c r="A83" s="60" t="s">
        <v>151</v>
      </c>
      <c r="B83" s="60"/>
      <c r="C83" s="60"/>
      <c r="D83" s="60"/>
      <c r="E83" s="60"/>
      <c r="F83" s="60"/>
      <c r="G83" s="60"/>
      <c r="H83" s="60"/>
      <c r="I83" s="61"/>
    </row>
    <row r="84" spans="1:9" customFormat="1" ht="21.9" customHeight="1" x14ac:dyDescent="0.3">
      <c r="A84" s="60" t="s">
        <v>158</v>
      </c>
      <c r="B84" s="60"/>
      <c r="C84" s="60"/>
      <c r="D84" s="60"/>
      <c r="E84" s="60"/>
      <c r="F84" s="60"/>
      <c r="G84" s="60"/>
      <c r="H84" s="60"/>
      <c r="I84" s="61"/>
    </row>
    <row r="85" spans="1:9" customFormat="1" ht="45" customHeight="1" x14ac:dyDescent="0.3">
      <c r="A85" s="62" t="s">
        <v>159</v>
      </c>
      <c r="B85" s="62"/>
      <c r="C85" s="62"/>
      <c r="D85" s="62"/>
      <c r="E85" s="62"/>
      <c r="F85" s="62"/>
      <c r="G85" s="62"/>
      <c r="H85" s="62"/>
      <c r="I85" s="63"/>
    </row>
    <row r="86" spans="1:9" customFormat="1" ht="54.9" customHeight="1" x14ac:dyDescent="0.3">
      <c r="A86" s="56" t="s">
        <v>145</v>
      </c>
      <c r="B86" s="56"/>
      <c r="C86" s="33"/>
      <c r="D86" s="50" t="s">
        <v>146</v>
      </c>
      <c r="E86" s="57"/>
      <c r="F86" s="57"/>
      <c r="G86" s="57"/>
      <c r="H86" s="57"/>
      <c r="I86" s="57"/>
    </row>
    <row r="87" spans="1:9" customFormat="1" ht="54.9" customHeight="1" x14ac:dyDescent="0.3">
      <c r="A87" s="56" t="s">
        <v>147</v>
      </c>
      <c r="B87" s="56"/>
      <c r="C87" s="33"/>
      <c r="D87" s="50" t="s">
        <v>148</v>
      </c>
      <c r="E87" s="57"/>
      <c r="F87" s="57"/>
      <c r="G87" s="57"/>
      <c r="H87" s="57"/>
      <c r="I87" s="57"/>
    </row>
    <row r="88" spans="1:9" customFormat="1" ht="54.9" customHeight="1" x14ac:dyDescent="0.3">
      <c r="A88" s="56" t="s">
        <v>149</v>
      </c>
      <c r="B88" s="56"/>
      <c r="C88" s="33"/>
      <c r="D88" s="50" t="s">
        <v>150</v>
      </c>
      <c r="E88" s="57"/>
      <c r="F88" s="57"/>
      <c r="G88" s="57"/>
      <c r="H88" s="57"/>
      <c r="I88" s="57"/>
    </row>
  </sheetData>
  <sheetProtection algorithmName="SHA-512" hashValue="tYk2NWb2coTODK0F0PdFNkkfR7KFYLPQXSA/TDL4WefwJ3IwFSfO+/CdajvTfXMIVRbyEwbXabwuY97hsW94GA==" saltValue="j4d3XnCLsJFLWPMtsWPn+w==" spinCount="100000" sheet="1" scenarios="1"/>
  <mergeCells count="14">
    <mergeCell ref="A88:B88"/>
    <mergeCell ref="E88:I88"/>
    <mergeCell ref="A82:I82"/>
    <mergeCell ref="A83:I83"/>
    <mergeCell ref="A84:I84"/>
    <mergeCell ref="A85:I85"/>
    <mergeCell ref="A86:B86"/>
    <mergeCell ref="E86:I86"/>
    <mergeCell ref="A1:C2"/>
    <mergeCell ref="D1:F2"/>
    <mergeCell ref="G1:I2"/>
    <mergeCell ref="A81:I81"/>
    <mergeCell ref="A87:B87"/>
    <mergeCell ref="E87:I87"/>
  </mergeCells>
  <conditionalFormatting sqref="H76:H77">
    <cfRule type="expression" dxfId="2" priority="3">
      <formula>AND(H76&gt;E76,H76&lt;&gt;"")</formula>
    </cfRule>
  </conditionalFormatting>
  <conditionalFormatting sqref="H6:H70 H76:H77">
    <cfRule type="expression" dxfId="1" priority="2">
      <formula>AND(H6&gt;E6,H6&lt;&gt;"")</formula>
    </cfRule>
  </conditionalFormatting>
  <conditionalFormatting sqref="H73">
    <cfRule type="expression" dxfId="0" priority="1">
      <formula>$H$73&lt;$E$73</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Lozano Martín, Miriam Irene</dc:creator>
  <cp:lastModifiedBy>Banzo Herrero, Gabriel</cp:lastModifiedBy>
  <dcterms:created xsi:type="dcterms:W3CDTF">2018-10-17T06:48:33Z</dcterms:created>
  <dcterms:modified xsi:type="dcterms:W3CDTF">2019-06-13T09:31:08Z</dcterms:modified>
</cp:coreProperties>
</file>