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16246\Desktop\"/>
    </mc:Choice>
  </mc:AlternateContent>
  <bookViews>
    <workbookView xWindow="0" yWindow="0" windowWidth="17256" windowHeight="7848"/>
  </bookViews>
  <sheets>
    <sheet name="Hoja1" sheetId="1" r:id="rId1"/>
  </sheets>
  <definedNames>
    <definedName name="_xlnm.Print_Area" localSheetId="0">Hoja1!$A$1:$I$92</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1" l="1"/>
  <c r="H9" i="1"/>
  <c r="H8" i="1"/>
  <c r="H4" i="1"/>
  <c r="H5" i="1"/>
  <c r="H6" i="1"/>
  <c r="H7" i="1"/>
  <c r="I74" i="1" l="1"/>
  <c r="I72" i="1"/>
  <c r="I68" i="1"/>
  <c r="I67" i="1"/>
  <c r="I66" i="1"/>
  <c r="I60" i="1"/>
  <c r="I56" i="1"/>
  <c r="I55" i="1"/>
  <c r="I51" i="1"/>
  <c r="I47" i="1"/>
  <c r="I46" i="1"/>
  <c r="I42" i="1"/>
  <c r="I41" i="1"/>
  <c r="I26" i="1"/>
  <c r="I27" i="1"/>
  <c r="I28" i="1"/>
  <c r="I29" i="1"/>
  <c r="I30" i="1"/>
  <c r="I31" i="1"/>
  <c r="I32" i="1"/>
  <c r="I33" i="1"/>
  <c r="I34" i="1"/>
  <c r="I35" i="1"/>
  <c r="I36" i="1"/>
  <c r="I37" i="1"/>
  <c r="I25" i="1"/>
  <c r="I15" i="1"/>
  <c r="I16" i="1"/>
  <c r="I17" i="1"/>
  <c r="I18" i="1"/>
  <c r="I19" i="1"/>
  <c r="I20" i="1"/>
  <c r="I5" i="1"/>
  <c r="I7" i="1"/>
  <c r="I8" i="1"/>
  <c r="I9" i="1"/>
  <c r="I4" i="1" l="1"/>
  <c r="H25" i="1" l="1"/>
  <c r="H60" i="1" l="1"/>
  <c r="H47" i="1" l="1"/>
  <c r="H73" i="1"/>
  <c r="I73" i="1" s="1"/>
  <c r="H74" i="1"/>
  <c r="H75" i="1"/>
  <c r="H72" i="1"/>
  <c r="H56" i="1"/>
  <c r="H68" i="1"/>
  <c r="H67" i="1"/>
  <c r="H66" i="1"/>
  <c r="H55" i="1"/>
  <c r="H51" i="1"/>
  <c r="H46" i="1"/>
  <c r="H42" i="1"/>
  <c r="H41" i="1"/>
  <c r="H26" i="1"/>
  <c r="H27" i="1"/>
  <c r="H28" i="1"/>
  <c r="H29" i="1"/>
  <c r="H30" i="1"/>
  <c r="H31" i="1"/>
  <c r="H32" i="1"/>
  <c r="H33" i="1"/>
  <c r="H34" i="1"/>
  <c r="H35" i="1"/>
  <c r="H36" i="1"/>
  <c r="H37" i="1"/>
  <c r="H15" i="1"/>
  <c r="H16" i="1"/>
  <c r="H17" i="1"/>
  <c r="H18" i="1"/>
  <c r="H19" i="1"/>
  <c r="H20" i="1"/>
  <c r="H14" i="1"/>
  <c r="I14" i="1" s="1"/>
  <c r="H10" i="1"/>
  <c r="I10" i="1" s="1"/>
  <c r="I6" i="1" l="1"/>
  <c r="H81" i="1"/>
  <c r="F71" i="1"/>
  <c r="F65" i="1"/>
  <c r="F59" i="1"/>
  <c r="F54" i="1"/>
  <c r="F50" i="1"/>
  <c r="F45" i="1"/>
  <c r="F40" i="1"/>
  <c r="F24" i="1"/>
  <c r="F23" i="1"/>
  <c r="F13" i="1"/>
  <c r="F3" i="1"/>
  <c r="E5" i="1"/>
  <c r="E6" i="1"/>
  <c r="E8" i="1"/>
  <c r="E9" i="1"/>
  <c r="E10" i="1"/>
  <c r="E4" i="1"/>
  <c r="E55" i="1"/>
  <c r="C24" i="1"/>
  <c r="C23" i="1"/>
  <c r="C13" i="1"/>
  <c r="E14" i="1"/>
  <c r="E15" i="1"/>
  <c r="E16" i="1"/>
  <c r="E17" i="1"/>
  <c r="E18" i="1"/>
  <c r="E19" i="1"/>
  <c r="E20" i="1"/>
  <c r="E25" i="1"/>
  <c r="E26" i="1"/>
  <c r="E27" i="1"/>
  <c r="E28" i="1"/>
  <c r="E29" i="1"/>
  <c r="E30" i="1"/>
  <c r="E31" i="1"/>
  <c r="E32" i="1"/>
  <c r="E33" i="1"/>
  <c r="E34" i="1"/>
  <c r="E35" i="1"/>
  <c r="E36" i="1"/>
  <c r="E37" i="1"/>
  <c r="E41" i="1"/>
  <c r="E42" i="1"/>
  <c r="E46" i="1"/>
  <c r="E47" i="1"/>
  <c r="E51" i="1"/>
  <c r="D52" i="1" s="1"/>
  <c r="E52" i="1" s="1"/>
  <c r="E50" i="1" s="1"/>
  <c r="E56" i="1"/>
  <c r="E60" i="1"/>
  <c r="D61" i="1" s="1"/>
  <c r="E66" i="1"/>
  <c r="E67" i="1"/>
  <c r="E68" i="1"/>
  <c r="E72" i="1"/>
  <c r="E73" i="1"/>
  <c r="E74" i="1"/>
  <c r="E75" i="1"/>
  <c r="C71" i="1"/>
  <c r="C65" i="1"/>
  <c r="C59" i="1"/>
  <c r="C54" i="1"/>
  <c r="C50" i="1"/>
  <c r="C45" i="1"/>
  <c r="C40" i="1"/>
  <c r="C3" i="1"/>
  <c r="H80" i="1" l="1"/>
  <c r="H82" i="1" s="1"/>
  <c r="E61" i="1"/>
  <c r="E59" i="1" s="1"/>
  <c r="G13" i="1"/>
  <c r="D76" i="1"/>
  <c r="D71" i="1" s="1"/>
  <c r="D69" i="1"/>
  <c r="E69" i="1" s="1"/>
  <c r="E65" i="1" s="1"/>
  <c r="D59" i="1"/>
  <c r="D50" i="1"/>
  <c r="D48" i="1"/>
  <c r="D45" i="1" s="1"/>
  <c r="D43" i="1"/>
  <c r="D40" i="1" s="1"/>
  <c r="D38" i="1"/>
  <c r="E38" i="1" s="1"/>
  <c r="E24" i="1" s="1"/>
  <c r="D11" i="1"/>
  <c r="D21" i="1"/>
  <c r="E21" i="1" s="1"/>
  <c r="E13" i="1" s="1"/>
  <c r="D57" i="1"/>
  <c r="H83" i="1" l="1"/>
  <c r="H84" i="1" s="1"/>
  <c r="E76" i="1"/>
  <c r="E71" i="1" s="1"/>
  <c r="D65" i="1"/>
  <c r="E48" i="1"/>
  <c r="E45" i="1" s="1"/>
  <c r="E43" i="1"/>
  <c r="E40" i="1" s="1"/>
  <c r="D24" i="1"/>
  <c r="E11" i="1"/>
  <c r="E3" i="1" s="1"/>
  <c r="D3" i="1"/>
  <c r="D13" i="1"/>
  <c r="E57" i="1"/>
  <c r="E54" i="1" s="1"/>
  <c r="D54" i="1"/>
  <c r="D63" i="1" l="1"/>
  <c r="E63" i="1" s="1"/>
  <c r="E23" i="1" s="1"/>
  <c r="D77" i="1" s="1"/>
  <c r="E77" i="1" s="1"/>
  <c r="E79" i="1" s="1"/>
  <c r="E81" i="1" l="1"/>
  <c r="E80" i="1"/>
  <c r="D23" i="1"/>
  <c r="E82" i="1" l="1"/>
  <c r="E83" i="1" s="1"/>
  <c r="E84" i="1" s="1"/>
</calcChain>
</file>

<file path=xl/comments1.xml><?xml version="1.0" encoding="utf-8"?>
<comments xmlns="http://schemas.openxmlformats.org/spreadsheetml/2006/main">
  <authors>
    <author>Banzo Herrero, Gabriel</author>
    <author>Guzmán Rodríguez de la Rubia, Eduardo</author>
  </authors>
  <commentList>
    <comment ref="A2" authorId="0" shapeId="0">
      <text>
        <r>
          <rPr>
            <b/>
            <sz val="9"/>
            <color indexed="81"/>
            <rFont val="Tahoma"/>
            <family val="2"/>
          </rPr>
          <t>Unidad principal de medida del concepto</t>
        </r>
      </text>
    </comment>
    <comment ref="B2" authorId="0" shapeId="0">
      <text>
        <r>
          <rPr>
            <b/>
            <sz val="9"/>
            <color indexed="81"/>
            <rFont val="Tahoma"/>
            <family val="2"/>
          </rPr>
          <t>Descripción corta</t>
        </r>
      </text>
    </comment>
    <comment ref="C2" authorId="0" shapeId="0">
      <text>
        <r>
          <rPr>
            <b/>
            <sz val="9"/>
            <color indexed="81"/>
            <rFont val="Tahoma"/>
            <family val="2"/>
          </rPr>
          <t>Rendimiento o cantidad presupuestada</t>
        </r>
      </text>
    </comment>
    <comment ref="D2" authorId="0" shapeId="0">
      <text>
        <r>
          <rPr>
            <b/>
            <sz val="9"/>
            <color indexed="81"/>
            <rFont val="Tahoma"/>
            <family val="2"/>
          </rPr>
          <t>Precio unitario en el presupuesto</t>
        </r>
      </text>
    </comment>
    <comment ref="E2" authorId="0" shapeId="0">
      <text>
        <r>
          <rPr>
            <b/>
            <sz val="9"/>
            <color indexed="81"/>
            <rFont val="Tahoma"/>
            <family val="2"/>
          </rPr>
          <t>Importe del presupuesto</t>
        </r>
      </text>
    </comment>
    <comment ref="F2" authorId="0" shapeId="0">
      <text>
        <r>
          <rPr>
            <b/>
            <sz val="9"/>
            <color indexed="81"/>
            <rFont val="Tahoma"/>
            <family val="2"/>
          </rPr>
          <t>Rendimiento o cantidad presupuestada</t>
        </r>
      </text>
    </comment>
    <comment ref="G2" authorId="0" shapeId="0">
      <text>
        <r>
          <rPr>
            <b/>
            <sz val="9"/>
            <color indexed="81"/>
            <rFont val="Tahoma"/>
            <family val="2"/>
          </rPr>
          <t>Precio unitario en el presupuesto</t>
        </r>
      </text>
    </comment>
    <comment ref="H2" authorId="0" shapeId="0">
      <text>
        <r>
          <rPr>
            <b/>
            <sz val="9"/>
            <color indexed="81"/>
            <rFont val="Tahoma"/>
            <family val="2"/>
          </rPr>
          <t>Importe del presupuesto</t>
        </r>
      </text>
    </comment>
    <comment ref="G80" authorId="1" shapeId="0">
      <text>
        <r>
          <rPr>
            <b/>
            <sz val="9"/>
            <color indexed="81"/>
            <rFont val="Tahoma"/>
            <family val="2"/>
          </rPr>
          <t>INSERTAR PORCENTAJE</t>
        </r>
      </text>
    </comment>
    <comment ref="G81" authorId="1" shapeId="0">
      <text>
        <r>
          <rPr>
            <b/>
            <sz val="9"/>
            <color indexed="81"/>
            <rFont val="Tahoma"/>
            <family val="2"/>
          </rPr>
          <t>INSERTAR PORCENTAJE</t>
        </r>
      </text>
    </comment>
  </commentList>
</comments>
</file>

<file path=xl/sharedStrings.xml><?xml version="1.0" encoding="utf-8"?>
<sst xmlns="http://schemas.openxmlformats.org/spreadsheetml/2006/main" count="148" uniqueCount="97">
  <si>
    <t>Ud</t>
  </si>
  <si>
    <t>Resumen</t>
  </si>
  <si>
    <t>CanPres</t>
  </si>
  <si>
    <t>Pres</t>
  </si>
  <si>
    <t>ImpPres</t>
  </si>
  <si>
    <t/>
  </si>
  <si>
    <t>TRABAJOS PREVIOS Y AUXILIARES</t>
  </si>
  <si>
    <t>m</t>
  </si>
  <si>
    <t>TOMA DE DATOS CON CARRO MEDIDOR. JORNADA 2:30 - 5:00 A.M.</t>
  </si>
  <si>
    <t>ud</t>
  </si>
  <si>
    <t>REVISIÓN COMPLETA DEL ESTADO ACTUAL DE LAS INSTALACIONES DEL POZO DE VENTILACIÓN</t>
  </si>
  <si>
    <t>ELEMENTOS DE SEÑALIZACIÓN Y PROTECCIÓN PARA C.G.M.P. DE VENTILADORES Y OTROS COMPONENTES</t>
  </si>
  <si>
    <t>REVISIÓN, LIMPIEZA, ENGRASE Y PUESTA A PUNTO DE EQUIPOS DE VENTILACIÓN Y ELEMENTOS AUXILIARES</t>
  </si>
  <si>
    <t>REVISIÓN COMPLETA DEL ESTADO FINAL DE LAS INSTALACIONES DEL POZO DE VENTILACIÓN, REALIZACIÓN DE PRUEBAS Y PUESTA EN SERVICIO</t>
  </si>
  <si>
    <t>PA</t>
  </si>
  <si>
    <t>PARTIDA ALZADA MEDICIONES Y CONTROL OBRA. A JUSTIFICAR</t>
  </si>
  <si>
    <t>PARTIDA ALZADA PARA ADECUACIÓN DE ZONAS ADYACENTES Y ROZADO HASTIAL</t>
  </si>
  <si>
    <t>Total 01</t>
  </si>
  <si>
    <t>DESMONTAJES, DESGUARNECIDOS, DESGRAVADOS Y DEMOLICIONES</t>
  </si>
  <si>
    <t>DESMONTAJE DE PLACA DE FIJACIÓN DIRECTA CON LEVANTE Y BAJADA DE CARRIL. JORNADA 2:30 - 5:00 A.M.</t>
  </si>
  <si>
    <t>CORTE CON DISCO DE SOLERA DE HORMIGÓN. JORNADA 2:30 - 5:00 A.M.</t>
  </si>
  <si>
    <t>m3</t>
  </si>
  <si>
    <t>DEMOLICIÓN Y DESGRAVADO LOSAS Y SOLERAS HORMIGÓN CON P.P. DE TACOS. JORNADA 2:30 - 5:00 A.M.</t>
  </si>
  <si>
    <t>REBAJE DE LA PLATAFORMA PARA ALOJAR PLACA. JORNADA 2:30 - 5:00 A.M.</t>
  </si>
  <si>
    <t>DESMONTAJE DE CARRIL Y JUNTAS DE VÍA DOBLE. JORNADA 2:30 - 5:00 A.M.</t>
  </si>
  <si>
    <t>CALCULO ESTRUCTURAL HUECO/GALERÍA EN TÚNEL PARA MOTORES DE APARATOS DE VÍA</t>
  </si>
  <si>
    <t>PARTIDA ALZADA EN INSTALACIONES Y ELEMENTOS DE OBRA CIVIL</t>
  </si>
  <si>
    <t>Total 02</t>
  </si>
  <si>
    <t>MONTAJE DE VÍA Y FORMACIÓN DE PLATAFORMA</t>
  </si>
  <si>
    <t>MONTAJE DE APARATOS Y VÍA</t>
  </si>
  <si>
    <t>NICHO EN HASTIAL DE TÚNEL PARA MOTOR DE APARATO DE VÍA. JORNADA 2:30 - 5:00 A.M.</t>
  </si>
  <si>
    <t>CARGA, TRANSPORTE Y DESCARGA DE DIAGONAL DE GÁLIBO ESTRECHO. JORNADA 2:30 - 5:00 A.M.</t>
  </si>
  <si>
    <t>MONTAJE DE DIAGONAL ELÁSTICA PARA ENTREVÍA DE 1400MM. MONTAJE BOTTOM-UP. JORNADA 2:30 - 5:00 A.M.</t>
  </si>
  <si>
    <t>SUMINISTRO DE CARRIL 54E1</t>
  </si>
  <si>
    <t>SUMINISTRO JA DE 6 M, TIPO IVG DE 30º, PARA CARRIL 54E1</t>
  </si>
  <si>
    <t>CARGA, TRANSPORTE Y DESCARGA DE JUNTAS Y CARRIL EN VÍA DOBLE. JORNADA 2:30 - 5:00 A.M.</t>
  </si>
  <si>
    <t>MONTAJE Y ENGRAPADO DE CARRIL DE VÍA DOBLE. JORNADA 2:30 - 5:00 A.M.</t>
  </si>
  <si>
    <t>MONTAJE JA DE 6 M, TIPO IVG DE 30º, PARA CARRIL 54 O 60E1. JORNADA 2:30 - 5:00 A.M.</t>
  </si>
  <si>
    <t>CONEXIONADO DE CARRIL O JA PARA SEÑALES. JORNADA 2:30 - 5:00 A.M.</t>
  </si>
  <si>
    <t>SUMINISTRO PLACA DE FIJACIÓN DIRECTA DFF/ADH CON SKL-3 O EQUIVALENTE PARA CARRIL 54E1 PARA MONTAJE BOTTOM-UP</t>
  </si>
  <si>
    <t>CARGA, TRANSPORTE Y DESCARGA DE TACOS/PLACAS EN VÍA DOBLE. JORNADA 2:30 - 5:00 A.M.</t>
  </si>
  <si>
    <t>MONTAJE DE PLACA DE FIJACION DIRECTA DFF/ADH O EQUIVALENTE CON MONTAJE BOTTOM-UP EN SUPERFICIE PREPARADA. JORNADA 2:30 - 5:00 A.</t>
  </si>
  <si>
    <t>FORMACIÓN DE DADO DE MORTERO PARA INSTALACIÓN DE PLACA EN PLATAFORMA. JORNADA 2:30 - 5:00 A.M.</t>
  </si>
  <si>
    <t>Total 03.01</t>
  </si>
  <si>
    <t>SANEAMIENTO Y DRENAJE</t>
  </si>
  <si>
    <t>PICADO Y ENFOSCADO DE CANALES. JORNADA 2:30 - 5:00 A.M.</t>
  </si>
  <si>
    <t>EJECUCIÓN ARQUETA DE PASO DE 80X80X80 CM, CON PICADO DE PLATAFORMA. JORNADA 2:30 - 5:00 A.M.</t>
  </si>
  <si>
    <t>Total 03.03</t>
  </si>
  <si>
    <t>ALINEACIÓN Y NIVELACIÓN</t>
  </si>
  <si>
    <t>ALINEACIÓN Y NIVELACIÓN AUXILIAR DE DIAGONAL. JORNADA 2:30 - 5:00 A.M.</t>
  </si>
  <si>
    <t>ALINEACIÓN Y NIVELACIÓN CON CARRO DE VÍA SENCILLA. JORNADA 2:30 - 5:00 A.M.</t>
  </si>
  <si>
    <t>Total 03.04</t>
  </si>
  <si>
    <t>HORMIGONADO Y BALASTADO</t>
  </si>
  <si>
    <t>HORMIGÓN ARMADO HA / HM-25/20/B IIA O HA / HM-25/20/F/IIA DE CENTRAL CON BOMBEO EN VÍA DOBLE. JORNADA 2:30 - 5:00 A.M.</t>
  </si>
  <si>
    <t>Total 03.05</t>
  </si>
  <si>
    <t>SOLDADURAS</t>
  </si>
  <si>
    <t>EJECUCIÓN DE SOLDADURA ALUMINOTÉRMICA EN CARRIL 54E1 O 60E1. JORNADA 2:30 - 5:00 A.M.</t>
  </si>
  <si>
    <t>EJECUCIÓN DE SOLDADURA ALUMINOTÉRMICA EN CARRIL CON CC O INTERNA DE APARATOS DE VÍA. JORNADA 2:30 - 5:00 A.M.</t>
  </si>
  <si>
    <t>Total 03.06</t>
  </si>
  <si>
    <t>INDICADORES, PIQUETES Y MARCAJES</t>
  </si>
  <si>
    <t>PLACA KILOMÉTRICA POR DECÁMETROS CON DESLIZADERA DE NIVELACIÓN. JORNADA 2:30 - 5:00 A.M.</t>
  </si>
  <si>
    <t>Total 03.07</t>
  </si>
  <si>
    <t>Total 03</t>
  </si>
  <si>
    <t>LIMPIEZA Y DESATRANCOS</t>
  </si>
  <si>
    <t>LIMPIEZA FINAL DE LA ZONA DE OBRAS. JORNADA 2:30 - 5:00 A.M.</t>
  </si>
  <si>
    <t>DESATRANCO/LIMPIEZA DE ARQUETAS Y CANALES. JORNADA 2:30 - 5:00 A.M.</t>
  </si>
  <si>
    <t>LIMPIEZA DE PLACAS DE KILOMETRAJE/ PIQUETES O SIMILARES. JORNADA 2:30 - 5:00 A.M.</t>
  </si>
  <si>
    <t>Total 04</t>
  </si>
  <si>
    <t>GESTIÓN DE MEDIOAMBIENTE</t>
  </si>
  <si>
    <t>CONTENEDOR DE 6 M3 Y TRANSPORTE A VERTEDERO</t>
  </si>
  <si>
    <t>t</t>
  </si>
  <si>
    <t>COSTE DE GESTIÓN DE ESCOMBROS DE CONSTRUCCIÓN</t>
  </si>
  <si>
    <t>CARGA Y TRANSPORTE DE CHATARRA FÉRRICA A GESTOR DE RESIDUOS</t>
  </si>
  <si>
    <t>COSTE DE GESTIÓN DE CHATARRA FÉRRICA</t>
  </si>
  <si>
    <t>Total 05</t>
  </si>
  <si>
    <t>Total 0</t>
  </si>
  <si>
    <t>PRESUPUESTO DE EJECUCIÓN MATERIAL</t>
  </si>
  <si>
    <t>GASTOS GENERALES</t>
  </si>
  <si>
    <t>BENEFICIO INDUSTRIAL</t>
  </si>
  <si>
    <r>
      <rPr>
        <b/>
        <u/>
        <sz val="11"/>
        <color theme="1"/>
        <rFont val="Calibri"/>
        <family val="2"/>
        <scheme val="minor"/>
      </rPr>
      <t>Nota</t>
    </r>
    <r>
      <rPr>
        <b/>
        <sz val="11"/>
        <color theme="1"/>
        <rFont val="Calibri"/>
        <family val="2"/>
        <scheme val="minor"/>
      </rPr>
      <t xml:space="preserve">: </t>
    </r>
  </si>
  <si>
    <t>NOMBRE EMPRESA /
RAZÓN SOCIAL</t>
  </si>
  <si>
    <t>FECHA</t>
  </si>
  <si>
    <t>DOMICILIO FISCAL</t>
  </si>
  <si>
    <t>SELLO</t>
  </si>
  <si>
    <t>CIF</t>
  </si>
  <si>
    <t>FIRMA</t>
  </si>
  <si>
    <t>BASE IMPONIBLE</t>
  </si>
  <si>
    <t>TOTAL IVA</t>
  </si>
  <si>
    <t>IMPORTE IVA</t>
  </si>
  <si>
    <t>IMPORTE DE LA OFERTA</t>
  </si>
  <si>
    <t>IMPLANTACIÓN DE DIAGONAL EN LÍNEA 5: CALLAO -GRAN VÍA</t>
  </si>
  <si>
    <t>*El importe de las partidas alzadas no podrá verse modificado en la oferta presentada respecto al importe de licitación.</t>
  </si>
  <si>
    <t xml:space="preserve">**El precio ofertado en cada una de las unidades no puede superar el precio unitario de licitación, a excepción del importe correspondiente al capítulo de Seguridad y Salud que sólo podrá modificarse según R.D. 1627/97. </t>
  </si>
  <si>
    <t>***El sumatorio del total correspondiente a la celda presupuesto total de la oferta no puede superar el valor de base imponible de licitación</t>
  </si>
  <si>
    <t>****El importe de la celda “Base Imponible”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</si>
  <si>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ads</t>
  </si>
  <si>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</sst>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b/>
      <sz val="9"/>
      <color theme="1"/>
      <name val="Calibri"/>
      <family val="2"/>
      <scheme val="minor"/>
    </font>
    <font>
      <b/>
      <u/>
      <sz val="11"/>
      <color theme="1"/>
      <name val="Calibri"/>
      <family val="2"/>
      <scheme val="minor"/>
    </font>
    <font>
      <b/>
      <sz val="10"/>
      <name val="Arial"/>
      <family val="2"/>
    </font>
    <font>
      <sz val="8"/>
      <name val="Calibri"/>
      <family val="2"/>
      <scheme val="minor"/>
    </font>
    <font>
      <sz val="8"/>
      <color rgb="FFFF00FF"/>
      <name val="Calibri"/>
      <family val="2"/>
      <scheme val="minor"/>
    </font>
    <font>
      <i/>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rgb="FFB4CBE0"/>
        <bgColor indexed="64"/>
      </patternFill>
    </fill>
    <fill>
      <patternFill patternType="solid">
        <fgColor rgb="FFC0C0C0"/>
        <bgColor indexed="64"/>
      </patternFill>
    </fill>
    <fill>
      <patternFill patternType="solid">
        <fgColor rgb="FFC2D5E7"/>
        <bgColor indexed="64"/>
      </patternFill>
    </fill>
    <fill>
      <patternFill patternType="solid">
        <fgColor rgb="FFFFC000"/>
        <bgColor indexed="64"/>
      </patternFill>
    </fill>
    <fill>
      <patternFill patternType="solid">
        <fgColor indexed="22"/>
        <bgColor indexed="64"/>
      </patternFill>
    </fill>
    <fill>
      <patternFill patternType="solid">
        <fgColor rgb="FFFFFFCC"/>
        <bgColor indexed="64"/>
      </patternFill>
    </fill>
  </fills>
  <borders count="3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indexed="64"/>
      </left>
      <right/>
      <top/>
      <bottom style="medium">
        <color indexed="64"/>
      </bottom>
      <diagonal/>
    </border>
    <border>
      <left/>
      <right/>
      <top style="thin">
        <color indexed="64"/>
      </top>
      <bottom style="thin">
        <color auto="1"/>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right style="medium">
        <color indexed="64"/>
      </right>
      <top/>
      <bottom style="medium">
        <color indexed="64"/>
      </bottom>
      <diagonal/>
    </border>
    <border>
      <left/>
      <right style="thin">
        <color indexed="64"/>
      </right>
      <top/>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124">
    <xf numFmtId="0" fontId="0" fillId="0" borderId="0" xfId="0"/>
    <xf numFmtId="49" fontId="6" fillId="2" borderId="3" xfId="0" applyNumberFormat="1" applyFont="1" applyFill="1" applyBorder="1" applyAlignment="1">
      <alignment vertical="top" wrapText="1"/>
    </xf>
    <xf numFmtId="49" fontId="8" fillId="0" borderId="3" xfId="0" applyNumberFormat="1" applyFont="1" applyBorder="1" applyAlignment="1">
      <alignment vertical="top" wrapText="1"/>
    </xf>
    <xf numFmtId="49" fontId="6" fillId="0" borderId="3" xfId="0" applyNumberFormat="1" applyFont="1" applyBorder="1" applyAlignment="1">
      <alignment vertical="top" wrapText="1"/>
    </xf>
    <xf numFmtId="0" fontId="8" fillId="3" borderId="3" xfId="0" applyFont="1" applyFill="1" applyBorder="1" applyAlignment="1">
      <alignment vertical="top" wrapText="1"/>
    </xf>
    <xf numFmtId="49" fontId="6" fillId="4" borderId="3" xfId="0" applyNumberFormat="1" applyFont="1" applyFill="1" applyBorder="1" applyAlignment="1">
      <alignment vertical="top" wrapText="1"/>
    </xf>
    <xf numFmtId="49" fontId="6" fillId="2" borderId="4" xfId="0" applyNumberFormat="1" applyFont="1" applyFill="1" applyBorder="1" applyAlignment="1">
      <alignment vertical="top"/>
    </xf>
    <xf numFmtId="49" fontId="8" fillId="0" borderId="4" xfId="0" applyNumberFormat="1" applyFont="1" applyBorder="1" applyAlignment="1">
      <alignment vertical="top"/>
    </xf>
    <xf numFmtId="0" fontId="8" fillId="0" borderId="4" xfId="0" applyFont="1" applyBorder="1" applyAlignment="1">
      <alignment vertical="top"/>
    </xf>
    <xf numFmtId="0" fontId="8" fillId="3" borderId="4" xfId="0" applyFont="1" applyFill="1" applyBorder="1" applyAlignment="1">
      <alignment vertical="top"/>
    </xf>
    <xf numFmtId="49" fontId="6" fillId="4" borderId="4" xfId="0" applyNumberFormat="1" applyFont="1" applyFill="1" applyBorder="1" applyAlignment="1">
      <alignment vertical="top"/>
    </xf>
    <xf numFmtId="0" fontId="8" fillId="3" borderId="6" xfId="0" applyFont="1" applyFill="1" applyBorder="1" applyAlignment="1">
      <alignment vertical="top"/>
    </xf>
    <xf numFmtId="0" fontId="8" fillId="3" borderId="7" xfId="0" applyFont="1" applyFill="1" applyBorder="1" applyAlignment="1">
      <alignment vertical="top" wrapText="1"/>
    </xf>
    <xf numFmtId="0" fontId="0" fillId="5" borderId="9" xfId="0" applyFill="1" applyBorder="1" applyAlignment="1" applyProtection="1">
      <alignment wrapText="1"/>
    </xf>
    <xf numFmtId="49" fontId="6" fillId="5" borderId="10" xfId="0" applyNumberFormat="1" applyFont="1" applyFill="1" applyBorder="1" applyAlignment="1" applyProtection="1">
      <alignment horizontal="left" vertical="top" wrapText="1"/>
    </xf>
    <xf numFmtId="0" fontId="0" fillId="5" borderId="4" xfId="0" applyFill="1" applyBorder="1" applyAlignment="1" applyProtection="1">
      <alignment wrapText="1"/>
    </xf>
    <xf numFmtId="0" fontId="0" fillId="5" borderId="3" xfId="0" applyFill="1" applyBorder="1" applyAlignment="1" applyProtection="1">
      <alignment wrapText="1"/>
    </xf>
    <xf numFmtId="0" fontId="0" fillId="5" borderId="3" xfId="0" applyFill="1" applyBorder="1" applyAlignment="1" applyProtection="1">
      <alignment wrapText="1"/>
      <protection locked="0"/>
    </xf>
    <xf numFmtId="0" fontId="8" fillId="0" borderId="9" xfId="0" applyFont="1" applyBorder="1" applyAlignment="1" applyProtection="1">
      <alignment vertical="top" wrapText="1"/>
    </xf>
    <xf numFmtId="0" fontId="8" fillId="0" borderId="10" xfId="0" applyFont="1" applyBorder="1" applyAlignment="1" applyProtection="1">
      <alignment horizontal="left" vertical="top" wrapText="1"/>
    </xf>
    <xf numFmtId="4" fontId="8" fillId="0" borderId="4" xfId="0" applyNumberFormat="1" applyFont="1" applyFill="1" applyBorder="1" applyAlignment="1" applyProtection="1">
      <alignment vertical="top" wrapText="1"/>
    </xf>
    <xf numFmtId="164" fontId="6" fillId="0" borderId="3" xfId="1" applyNumberFormat="1" applyFont="1" applyFill="1" applyBorder="1" applyAlignment="1" applyProtection="1">
      <alignment vertical="top" wrapText="1"/>
    </xf>
    <xf numFmtId="0" fontId="8" fillId="0" borderId="10" xfId="0" applyFont="1" applyBorder="1" applyAlignment="1" applyProtection="1">
      <alignment horizontal="left" wrapText="1"/>
    </xf>
    <xf numFmtId="0" fontId="8" fillId="0" borderId="4" xfId="0" applyFont="1" applyFill="1" applyBorder="1" applyAlignment="1" applyProtection="1">
      <alignment vertical="top" wrapText="1"/>
    </xf>
    <xf numFmtId="164" fontId="8" fillId="0" borderId="3" xfId="1" applyNumberFormat="1" applyFont="1" applyFill="1" applyBorder="1" applyAlignment="1" applyProtection="1">
      <alignment vertical="top" wrapText="1"/>
    </xf>
    <xf numFmtId="0" fontId="0" fillId="5" borderId="6" xfId="0" applyFill="1" applyBorder="1" applyAlignment="1" applyProtection="1">
      <alignment wrapText="1"/>
    </xf>
    <xf numFmtId="0" fontId="0" fillId="5" borderId="7" xfId="0" applyFill="1" applyBorder="1" applyAlignment="1" applyProtection="1">
      <alignment wrapText="1"/>
    </xf>
    <xf numFmtId="0" fontId="0" fillId="5" borderId="7" xfId="0" applyFill="1" applyBorder="1" applyAlignment="1" applyProtection="1">
      <alignment wrapText="1"/>
      <protection locked="0"/>
    </xf>
    <xf numFmtId="0" fontId="11" fillId="6" borderId="3" xfId="0" applyFont="1" applyFill="1" applyBorder="1" applyAlignment="1" applyProtection="1">
      <alignment vertical="center" wrapText="1"/>
    </xf>
    <xf numFmtId="49" fontId="6" fillId="2" borderId="12" xfId="0" applyNumberFormat="1" applyFont="1" applyFill="1" applyBorder="1" applyAlignment="1">
      <alignment vertical="top"/>
    </xf>
    <xf numFmtId="49" fontId="6" fillId="2" borderId="11" xfId="0" applyNumberFormat="1" applyFont="1" applyFill="1" applyBorder="1" applyAlignment="1">
      <alignment vertical="top" wrapText="1"/>
    </xf>
    <xf numFmtId="0" fontId="5" fillId="0" borderId="1" xfId="0" applyFont="1" applyBorder="1" applyAlignment="1">
      <alignment vertical="top"/>
    </xf>
    <xf numFmtId="0" fontId="5" fillId="0" borderId="2" xfId="0" applyFont="1" applyBorder="1" applyAlignment="1">
      <alignment vertical="top" wrapText="1"/>
    </xf>
    <xf numFmtId="4" fontId="7" fillId="2" borderId="11" xfId="0" applyNumberFormat="1"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7" xfId="0" applyFont="1" applyFill="1" applyBorder="1" applyAlignment="1" applyProtection="1">
      <alignment vertical="top"/>
      <protection locked="0"/>
    </xf>
    <xf numFmtId="49" fontId="6" fillId="5" borderId="15" xfId="0" applyNumberFormat="1" applyFont="1" applyFill="1" applyBorder="1" applyAlignment="1" applyProtection="1">
      <alignment horizontal="left" vertical="top" wrapText="1"/>
    </xf>
    <xf numFmtId="0" fontId="8" fillId="0" borderId="16" xfId="0" applyFont="1" applyBorder="1" applyAlignment="1" applyProtection="1">
      <alignment vertical="top" wrapText="1"/>
    </xf>
    <xf numFmtId="0" fontId="0" fillId="5" borderId="14" xfId="0" applyFill="1" applyBorder="1" applyAlignment="1" applyProtection="1">
      <alignment wrapText="1"/>
    </xf>
    <xf numFmtId="0" fontId="0" fillId="5" borderId="17" xfId="0" applyFill="1" applyBorder="1" applyAlignment="1" applyProtection="1">
      <alignment wrapText="1"/>
    </xf>
    <xf numFmtId="0" fontId="0" fillId="5" borderId="18" xfId="0" applyFill="1" applyBorder="1" applyAlignment="1" applyProtection="1">
      <alignment wrapText="1"/>
    </xf>
    <xf numFmtId="49" fontId="6" fillId="5" borderId="14" xfId="0" applyNumberFormat="1" applyFont="1" applyFill="1" applyBorder="1" applyAlignment="1" applyProtection="1">
      <alignment horizontal="left" vertical="top" wrapText="1"/>
    </xf>
    <xf numFmtId="0" fontId="0" fillId="5" borderId="19" xfId="0" applyFill="1" applyBorder="1" applyAlignment="1" applyProtection="1">
      <alignment wrapText="1"/>
    </xf>
    <xf numFmtId="0" fontId="0" fillId="5" borderId="20" xfId="0" applyFill="1" applyBorder="1" applyAlignment="1" applyProtection="1">
      <alignment wrapText="1"/>
    </xf>
    <xf numFmtId="0" fontId="0" fillId="5" borderId="21" xfId="0" applyFill="1" applyBorder="1" applyAlignment="1" applyProtection="1">
      <alignment wrapText="1"/>
    </xf>
    <xf numFmtId="0" fontId="0" fillId="5" borderId="22" xfId="0" applyFill="1" applyBorder="1" applyAlignment="1" applyProtection="1">
      <alignment wrapText="1"/>
    </xf>
    <xf numFmtId="0" fontId="0" fillId="5" borderId="20" xfId="0" applyFill="1" applyBorder="1" applyAlignment="1" applyProtection="1">
      <alignment wrapText="1"/>
      <protection locked="0"/>
    </xf>
    <xf numFmtId="0" fontId="0" fillId="5" borderId="22" xfId="0" applyFill="1" applyBorder="1" applyAlignment="1" applyProtection="1">
      <alignment wrapText="1"/>
      <protection locked="0"/>
    </xf>
    <xf numFmtId="4" fontId="6" fillId="5" borderId="24" xfId="0" applyNumberFormat="1" applyFont="1" applyFill="1" applyBorder="1" applyAlignment="1" applyProtection="1">
      <alignment vertical="top" wrapText="1"/>
    </xf>
    <xf numFmtId="4" fontId="8" fillId="0" borderId="24" xfId="0" applyNumberFormat="1" applyFont="1" applyFill="1" applyBorder="1" applyAlignment="1" applyProtection="1">
      <alignment vertical="top" wrapText="1"/>
    </xf>
    <xf numFmtId="4" fontId="6" fillId="5" borderId="29" xfId="0" applyNumberFormat="1" applyFont="1" applyFill="1" applyBorder="1" applyAlignment="1" applyProtection="1">
      <alignment vertical="top" wrapText="1"/>
    </xf>
    <xf numFmtId="4" fontId="6" fillId="5" borderId="30" xfId="0" applyNumberFormat="1" applyFont="1" applyFill="1" applyBorder="1" applyAlignment="1" applyProtection="1">
      <alignment vertical="top" wrapText="1"/>
    </xf>
    <xf numFmtId="4" fontId="6" fillId="5" borderId="26" xfId="0" applyNumberFormat="1" applyFont="1" applyFill="1" applyBorder="1" applyAlignment="1" applyProtection="1">
      <alignment vertical="top" wrapText="1"/>
    </xf>
    <xf numFmtId="4" fontId="13" fillId="0" borderId="3" xfId="0" applyNumberFormat="1" applyFont="1" applyBorder="1" applyAlignment="1" applyProtection="1">
      <alignment vertical="top"/>
      <protection locked="0"/>
    </xf>
    <xf numFmtId="4" fontId="13" fillId="2" borderId="3" xfId="0" applyNumberFormat="1" applyFont="1" applyFill="1" applyBorder="1" applyAlignment="1" applyProtection="1">
      <alignment vertical="top"/>
      <protection locked="0"/>
    </xf>
    <xf numFmtId="4" fontId="13" fillId="4" borderId="3" xfId="0" applyNumberFormat="1" applyFont="1" applyFill="1" applyBorder="1" applyAlignment="1" applyProtection="1">
      <alignment vertical="top"/>
      <protection locked="0"/>
    </xf>
    <xf numFmtId="0" fontId="5" fillId="0" borderId="2" xfId="0" applyFont="1" applyBorder="1" applyAlignment="1" applyProtection="1">
      <alignment vertical="top"/>
      <protection locked="0"/>
    </xf>
    <xf numFmtId="165" fontId="12" fillId="0" borderId="3" xfId="0" applyNumberFormat="1" applyFont="1" applyFill="1" applyBorder="1" applyAlignment="1" applyProtection="1">
      <alignment horizontal="center" vertical="center"/>
      <protection locked="0"/>
    </xf>
    <xf numFmtId="165" fontId="12" fillId="0" borderId="27" xfId="0" applyNumberFormat="1" applyFont="1" applyFill="1" applyBorder="1" applyAlignment="1" applyProtection="1">
      <alignment horizontal="center" vertical="center"/>
      <protection locked="0"/>
    </xf>
    <xf numFmtId="4" fontId="8" fillId="0" borderId="24" xfId="0" applyNumberFormat="1" applyFont="1" applyFill="1" applyBorder="1" applyAlignment="1" applyProtection="1">
      <alignment vertical="top" wrapText="1"/>
      <protection locked="0"/>
    </xf>
    <xf numFmtId="4" fontId="6" fillId="5" borderId="29" xfId="0" applyNumberFormat="1" applyFont="1" applyFill="1" applyBorder="1" applyAlignment="1" applyProtection="1">
      <alignment vertical="top" wrapText="1"/>
      <protection locked="0"/>
    </xf>
    <xf numFmtId="4" fontId="6" fillId="5" borderId="30" xfId="0" applyNumberFormat="1" applyFont="1" applyFill="1" applyBorder="1" applyAlignment="1" applyProtection="1">
      <alignment vertical="top" wrapText="1"/>
      <protection locked="0"/>
    </xf>
    <xf numFmtId="4" fontId="6" fillId="5" borderId="26" xfId="0" applyNumberFormat="1" applyFont="1" applyFill="1" applyBorder="1" applyAlignment="1" applyProtection="1">
      <alignment vertical="top" wrapText="1"/>
      <protection locked="0"/>
    </xf>
    <xf numFmtId="4" fontId="8" fillId="0" borderId="4" xfId="0" applyNumberFormat="1" applyFont="1" applyBorder="1" applyAlignment="1" applyProtection="1">
      <alignment vertical="top"/>
    </xf>
    <xf numFmtId="4" fontId="8" fillId="0" borderId="5" xfId="0" applyNumberFormat="1" applyFont="1" applyBorder="1" applyAlignment="1" applyProtection="1">
      <alignment horizontal="center" vertical="center"/>
    </xf>
    <xf numFmtId="10" fontId="12" fillId="7" borderId="3" xfId="1" applyNumberFormat="1" applyFont="1" applyFill="1" applyBorder="1" applyAlignment="1" applyProtection="1">
      <alignment vertical="top" wrapText="1"/>
      <protection locked="0"/>
    </xf>
    <xf numFmtId="0" fontId="15" fillId="0" borderId="0" xfId="0" applyFont="1" applyProtection="1"/>
    <xf numFmtId="0" fontId="5" fillId="0" borderId="1" xfId="0" applyFont="1" applyBorder="1" applyAlignment="1" applyProtection="1">
      <alignment vertical="top"/>
    </xf>
    <xf numFmtId="3" fontId="7" fillId="2" borderId="12" xfId="0" applyNumberFormat="1" applyFont="1" applyFill="1" applyBorder="1" applyAlignment="1" applyProtection="1">
      <alignment vertical="top"/>
    </xf>
    <xf numFmtId="3" fontId="8" fillId="0" borderId="4" xfId="0" applyNumberFormat="1" applyFont="1" applyBorder="1" applyAlignment="1" applyProtection="1">
      <alignment vertical="top"/>
    </xf>
    <xf numFmtId="0" fontId="8" fillId="3" borderId="4" xfId="0" applyFont="1" applyFill="1" applyBorder="1" applyAlignment="1" applyProtection="1">
      <alignment vertical="top"/>
    </xf>
    <xf numFmtId="3" fontId="7" fillId="2" borderId="4" xfId="0" applyNumberFormat="1" applyFont="1" applyFill="1" applyBorder="1" applyAlignment="1" applyProtection="1">
      <alignment vertical="top"/>
    </xf>
    <xf numFmtId="4" fontId="7" fillId="4" borderId="4" xfId="0" applyNumberFormat="1" applyFont="1" applyFill="1" applyBorder="1" applyAlignment="1" applyProtection="1">
      <alignment vertical="top"/>
    </xf>
    <xf numFmtId="0" fontId="8" fillId="3" borderId="6" xfId="0" applyFont="1" applyFill="1" applyBorder="1" applyAlignment="1" applyProtection="1">
      <alignment vertical="top"/>
    </xf>
    <xf numFmtId="0" fontId="0" fillId="0" borderId="3" xfId="0" applyBorder="1" applyProtection="1">
      <protection locked="0"/>
    </xf>
    <xf numFmtId="0" fontId="11" fillId="6" borderId="3" xfId="0" applyFont="1" applyFill="1" applyBorder="1" applyAlignment="1" applyProtection="1">
      <alignment horizontal="justify" vertical="center" wrapText="1"/>
      <protection locked="0"/>
    </xf>
    <xf numFmtId="4" fontId="7" fillId="2" borderId="13" xfId="0" applyNumberFormat="1" applyFont="1" applyFill="1" applyBorder="1" applyAlignment="1" applyProtection="1">
      <alignment vertical="top"/>
    </xf>
    <xf numFmtId="4" fontId="7" fillId="0" borderId="5" xfId="0" applyNumberFormat="1" applyFont="1" applyBorder="1" applyAlignment="1" applyProtection="1">
      <alignment vertical="top"/>
    </xf>
    <xf numFmtId="0" fontId="8" fillId="3" borderId="5" xfId="0" applyFont="1" applyFill="1" applyBorder="1" applyAlignment="1" applyProtection="1">
      <alignment vertical="top"/>
    </xf>
    <xf numFmtId="4" fontId="7" fillId="2" borderId="5" xfId="0" applyNumberFormat="1" applyFont="1" applyFill="1" applyBorder="1" applyAlignment="1" applyProtection="1">
      <alignment vertical="top"/>
    </xf>
    <xf numFmtId="4" fontId="7" fillId="4" borderId="5" xfId="0" applyNumberFormat="1" applyFont="1" applyFill="1" applyBorder="1" applyAlignment="1" applyProtection="1">
      <alignment vertical="top"/>
    </xf>
    <xf numFmtId="4" fontId="8" fillId="0" borderId="33" xfId="0" applyNumberFormat="1" applyFont="1" applyBorder="1" applyAlignment="1" applyProtection="1">
      <alignment horizontal="center" vertical="center"/>
    </xf>
    <xf numFmtId="0" fontId="8" fillId="3" borderId="8" xfId="0" applyFont="1" applyFill="1" applyBorder="1" applyAlignment="1" applyProtection="1">
      <alignment vertical="top"/>
    </xf>
    <xf numFmtId="0" fontId="5" fillId="0" borderId="28" xfId="0" applyFont="1" applyBorder="1" applyAlignment="1" applyProtection="1">
      <alignment vertical="top"/>
    </xf>
    <xf numFmtId="0" fontId="5" fillId="0" borderId="2" xfId="0" applyFont="1" applyBorder="1" applyAlignment="1" applyProtection="1">
      <alignment vertical="top"/>
    </xf>
    <xf numFmtId="3" fontId="7" fillId="2" borderId="11" xfId="0" applyNumberFormat="1" applyFont="1" applyFill="1" applyBorder="1" applyAlignment="1" applyProtection="1">
      <alignment vertical="top"/>
    </xf>
    <xf numFmtId="4" fontId="7" fillId="2" borderId="11" xfId="0" applyNumberFormat="1" applyFont="1" applyFill="1" applyBorder="1" applyAlignment="1" applyProtection="1">
      <alignment vertical="top"/>
    </xf>
    <xf numFmtId="4" fontId="7" fillId="2" borderId="23" xfId="0" applyNumberFormat="1" applyFont="1" applyFill="1" applyBorder="1" applyAlignment="1" applyProtection="1">
      <alignment vertical="top"/>
    </xf>
    <xf numFmtId="4" fontId="8" fillId="0" borderId="3" xfId="0" applyNumberFormat="1" applyFont="1" applyBorder="1" applyAlignment="1" applyProtection="1">
      <alignment vertical="top"/>
    </xf>
    <xf numFmtId="4" fontId="8" fillId="0" borderId="24" xfId="0" applyNumberFormat="1" applyFont="1" applyBorder="1" applyAlignment="1" applyProtection="1">
      <alignment vertical="top"/>
    </xf>
    <xf numFmtId="3" fontId="8" fillId="0" borderId="3" xfId="0" applyNumberFormat="1" applyFont="1" applyBorder="1" applyAlignment="1" applyProtection="1">
      <alignment vertical="top"/>
    </xf>
    <xf numFmtId="4" fontId="7" fillId="0" borderId="3" xfId="0" applyNumberFormat="1" applyFont="1" applyBorder="1" applyAlignment="1" applyProtection="1">
      <alignment vertical="top"/>
    </xf>
    <xf numFmtId="4" fontId="7" fillId="0" borderId="24" xfId="0" applyNumberFormat="1" applyFont="1" applyBorder="1" applyAlignment="1" applyProtection="1">
      <alignment vertical="top"/>
    </xf>
    <xf numFmtId="0" fontId="8" fillId="3" borderId="3" xfId="0" applyFont="1" applyFill="1" applyBorder="1" applyAlignment="1" applyProtection="1">
      <alignment vertical="top"/>
    </xf>
    <xf numFmtId="0" fontId="8" fillId="3" borderId="24" xfId="0" applyFont="1" applyFill="1" applyBorder="1" applyAlignment="1" applyProtection="1">
      <alignment vertical="top"/>
    </xf>
    <xf numFmtId="3" fontId="7" fillId="2" borderId="3" xfId="0" applyNumberFormat="1" applyFont="1" applyFill="1" applyBorder="1" applyAlignment="1" applyProtection="1">
      <alignment vertical="top"/>
    </xf>
    <xf numFmtId="4" fontId="7" fillId="2" borderId="3" xfId="0" applyNumberFormat="1" applyFont="1" applyFill="1" applyBorder="1" applyAlignment="1" applyProtection="1">
      <alignment vertical="top"/>
    </xf>
    <xf numFmtId="4" fontId="7" fillId="2" borderId="24" xfId="0" applyNumberFormat="1" applyFont="1" applyFill="1" applyBorder="1" applyAlignment="1" applyProtection="1">
      <alignment vertical="top"/>
    </xf>
    <xf numFmtId="4" fontId="7" fillId="4" borderId="3" xfId="0" applyNumberFormat="1" applyFont="1" applyFill="1" applyBorder="1" applyAlignment="1" applyProtection="1">
      <alignment vertical="top"/>
    </xf>
    <xf numFmtId="4" fontId="7" fillId="4" borderId="24" xfId="0" applyNumberFormat="1" applyFont="1" applyFill="1" applyBorder="1" applyAlignment="1" applyProtection="1">
      <alignment vertical="top"/>
    </xf>
    <xf numFmtId="0" fontId="8" fillId="3" borderId="7" xfId="0" applyFont="1" applyFill="1" applyBorder="1" applyAlignment="1" applyProtection="1">
      <alignment vertical="top"/>
    </xf>
    <xf numFmtId="0" fontId="8" fillId="3" borderId="29" xfId="0" applyFont="1" applyFill="1" applyBorder="1" applyAlignment="1" applyProtection="1">
      <alignment vertical="top"/>
    </xf>
    <xf numFmtId="0" fontId="0" fillId="5" borderId="4" xfId="0" applyFill="1" applyBorder="1" applyAlignment="1" applyProtection="1">
      <alignment wrapText="1"/>
      <protection locked="0"/>
    </xf>
    <xf numFmtId="4" fontId="6" fillId="5" borderId="5" xfId="0" applyNumberFormat="1" applyFont="1" applyFill="1" applyBorder="1" applyAlignment="1" applyProtection="1">
      <alignment vertical="top" wrapText="1"/>
      <protection locked="0"/>
    </xf>
    <xf numFmtId="4" fontId="8" fillId="0" borderId="4" xfId="0" applyNumberFormat="1" applyFont="1" applyFill="1" applyBorder="1" applyAlignment="1" applyProtection="1">
      <alignment vertical="top" wrapText="1"/>
      <protection locked="0"/>
    </xf>
    <xf numFmtId="0" fontId="8" fillId="0" borderId="4" xfId="0" applyFont="1" applyFill="1" applyBorder="1" applyAlignment="1" applyProtection="1">
      <alignment vertical="top" wrapText="1"/>
      <protection locked="0"/>
    </xf>
    <xf numFmtId="0" fontId="0" fillId="5" borderId="6" xfId="0" applyFill="1" applyBorder="1" applyAlignment="1" applyProtection="1">
      <alignment wrapText="1"/>
      <protection locked="0"/>
    </xf>
    <xf numFmtId="0" fontId="0" fillId="5" borderId="19" xfId="0" applyFill="1" applyBorder="1" applyAlignment="1" applyProtection="1">
      <alignment wrapText="1"/>
      <protection locked="0"/>
    </xf>
    <xf numFmtId="0" fontId="0" fillId="5" borderId="21" xfId="0" applyFill="1" applyBorder="1" applyAlignment="1" applyProtection="1">
      <alignment wrapText="1"/>
      <protection locked="0"/>
    </xf>
    <xf numFmtId="49" fontId="9" fillId="0" borderId="26" xfId="0" applyNumberFormat="1" applyFont="1" applyBorder="1" applyAlignment="1" applyProtection="1">
      <alignment horizontal="center" vertical="center" wrapText="1"/>
    </xf>
    <xf numFmtId="49" fontId="9" fillId="0" borderId="34" xfId="0" applyNumberFormat="1" applyFont="1" applyBorder="1" applyAlignment="1" applyProtection="1">
      <alignment horizontal="center" vertical="center" wrapText="1"/>
    </xf>
    <xf numFmtId="49" fontId="9" fillId="0" borderId="36" xfId="0" applyNumberFormat="1" applyFont="1" applyBorder="1" applyAlignment="1" applyProtection="1">
      <alignment horizontal="center" vertical="center" wrapText="1"/>
    </xf>
    <xf numFmtId="49" fontId="9" fillId="0" borderId="32" xfId="0" applyNumberFormat="1" applyFont="1" applyBorder="1" applyAlignment="1" applyProtection="1">
      <alignment horizontal="center" vertical="center" wrapText="1"/>
      <protection locked="0"/>
    </xf>
    <xf numFmtId="49" fontId="9" fillId="0" borderId="34" xfId="0" applyNumberFormat="1" applyFont="1" applyBorder="1" applyAlignment="1" applyProtection="1">
      <alignment horizontal="center" vertical="center" wrapText="1"/>
      <protection locked="0"/>
    </xf>
    <xf numFmtId="0" fontId="3" fillId="0" borderId="35" xfId="0" applyFont="1" applyBorder="1" applyAlignment="1">
      <alignment horizontal="left" vertical="top"/>
    </xf>
    <xf numFmtId="0" fontId="3" fillId="0" borderId="37" xfId="0" applyFont="1" applyBorder="1" applyAlignment="1">
      <alignment horizontal="left" vertical="top"/>
    </xf>
    <xf numFmtId="0" fontId="0" fillId="0" borderId="25" xfId="0" applyBorder="1" applyAlignment="1" applyProtection="1">
      <alignment horizontal="center"/>
      <protection locked="0"/>
    </xf>
    <xf numFmtId="0" fontId="0" fillId="0" borderId="31" xfId="0" applyBorder="1" applyAlignment="1" applyProtection="1">
      <alignment horizontal="center"/>
      <protection locked="0"/>
    </xf>
    <xf numFmtId="0" fontId="2" fillId="0" borderId="11" xfId="0" applyFont="1" applyBorder="1" applyAlignment="1">
      <alignment horizontal="left" wrapText="1"/>
    </xf>
    <xf numFmtId="0" fontId="0" fillId="0" borderId="24" xfId="0" applyBorder="1" applyAlignment="1" applyProtection="1">
      <alignment horizontal="center"/>
      <protection locked="0"/>
    </xf>
    <xf numFmtId="0" fontId="0" fillId="0" borderId="27" xfId="0" applyBorder="1" applyAlignment="1" applyProtection="1">
      <alignment horizontal="center"/>
      <protection locked="0"/>
    </xf>
    <xf numFmtId="0" fontId="14" fillId="0" borderId="31" xfId="0" applyFont="1" applyBorder="1" applyAlignment="1">
      <alignment horizontal="left" vertical="center" wrapText="1"/>
    </xf>
    <xf numFmtId="0" fontId="14" fillId="0" borderId="0" xfId="0" applyFont="1" applyAlignment="1">
      <alignment horizontal="left" vertical="center" wrapText="1"/>
    </xf>
    <xf numFmtId="0" fontId="14" fillId="0" borderId="38" xfId="0" applyFont="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2"/>
  <sheetViews>
    <sheetView tabSelected="1" view="pageBreakPreview" zoomScale="115" zoomScaleNormal="100" zoomScaleSheetLayoutView="115" workbookViewId="0">
      <pane xSplit="2" ySplit="2" topLeftCell="C3" activePane="bottomRight" state="frozen"/>
      <selection pane="topRight" activeCell="E1" sqref="E1"/>
      <selection pane="bottomLeft" activeCell="A4" sqref="A4"/>
      <selection pane="bottomRight" activeCell="G7" sqref="G7"/>
    </sheetView>
  </sheetViews>
  <sheetFormatPr baseColWidth="10" defaultRowHeight="14.4" x14ac:dyDescent="0.3"/>
  <cols>
    <col min="1" max="1" width="10.33203125" customWidth="1"/>
    <col min="2" max="2" width="85.109375" customWidth="1"/>
    <col min="3" max="3" width="8" bestFit="1" customWidth="1"/>
    <col min="4" max="4" width="8.44140625" customWidth="1"/>
    <col min="5" max="5" width="8.77734375" bestFit="1" customWidth="1"/>
    <col min="6" max="7" width="8" bestFit="1" customWidth="1"/>
    <col min="8" max="8" width="8.109375" bestFit="1" customWidth="1"/>
  </cols>
  <sheetData>
    <row r="1" spans="1:9" ht="15" thickBot="1" x14ac:dyDescent="0.35">
      <c r="A1" s="114" t="s">
        <v>90</v>
      </c>
      <c r="B1" s="115"/>
      <c r="C1" s="109" t="s">
        <v>86</v>
      </c>
      <c r="D1" s="110"/>
      <c r="E1" s="111"/>
      <c r="F1" s="112" t="s">
        <v>89</v>
      </c>
      <c r="G1" s="113"/>
      <c r="H1" s="113"/>
    </row>
    <row r="2" spans="1:9" ht="15" thickBot="1" x14ac:dyDescent="0.35">
      <c r="A2" s="31" t="s">
        <v>0</v>
      </c>
      <c r="B2" s="32" t="s">
        <v>1</v>
      </c>
      <c r="C2" s="84" t="s">
        <v>2</v>
      </c>
      <c r="D2" s="84" t="s">
        <v>3</v>
      </c>
      <c r="E2" s="83" t="s">
        <v>4</v>
      </c>
      <c r="F2" s="67" t="s">
        <v>2</v>
      </c>
      <c r="G2" s="56" t="s">
        <v>3</v>
      </c>
      <c r="H2" s="83" t="s">
        <v>4</v>
      </c>
    </row>
    <row r="3" spans="1:9" x14ac:dyDescent="0.3">
      <c r="A3" s="29" t="s">
        <v>5</v>
      </c>
      <c r="B3" s="30" t="s">
        <v>6</v>
      </c>
      <c r="C3" s="85">
        <f t="shared" ref="C3:F3" si="0">C11</f>
        <v>1</v>
      </c>
      <c r="D3" s="86">
        <f t="shared" si="0"/>
        <v>15331.5</v>
      </c>
      <c r="E3" s="87">
        <f t="shared" si="0"/>
        <v>15331.5</v>
      </c>
      <c r="F3" s="68">
        <f t="shared" si="0"/>
        <v>1</v>
      </c>
      <c r="G3" s="33"/>
      <c r="H3" s="76"/>
    </row>
    <row r="4" spans="1:9" x14ac:dyDescent="0.3">
      <c r="A4" s="7" t="s">
        <v>7</v>
      </c>
      <c r="B4" s="2" t="s">
        <v>8</v>
      </c>
      <c r="C4" s="88">
        <v>80</v>
      </c>
      <c r="D4" s="88">
        <v>22.03</v>
      </c>
      <c r="E4" s="89">
        <f>C4*D4</f>
        <v>1762.4</v>
      </c>
      <c r="F4" s="63">
        <v>80</v>
      </c>
      <c r="G4" s="57">
        <v>0</v>
      </c>
      <c r="H4" s="64">
        <f>ROUND(C4*G4,2)</f>
        <v>0</v>
      </c>
      <c r="I4" s="66" t="str">
        <f>IF($H4&gt;$E4,"VALOR MAYOR DEL PERMITIDO","")</f>
        <v/>
      </c>
    </row>
    <row r="5" spans="1:9" x14ac:dyDescent="0.3">
      <c r="A5" s="7" t="s">
        <v>9</v>
      </c>
      <c r="B5" s="2" t="s">
        <v>10</v>
      </c>
      <c r="C5" s="88">
        <v>1</v>
      </c>
      <c r="D5" s="88">
        <v>238.5</v>
      </c>
      <c r="E5" s="89">
        <f t="shared" ref="E5:E10" si="1">C5*D5</f>
        <v>238.5</v>
      </c>
      <c r="F5" s="63">
        <v>1</v>
      </c>
      <c r="G5" s="57"/>
      <c r="H5" s="64">
        <f t="shared" ref="H5:H7" si="2">ROUND(C5*G5,2)</f>
        <v>0</v>
      </c>
      <c r="I5" s="66" t="str">
        <f t="shared" ref="I5:I9" si="3">IF($H5&gt;$E5,"VALOR MAYOR DEL PERMITIDO","")</f>
        <v/>
      </c>
    </row>
    <row r="6" spans="1:9" x14ac:dyDescent="0.3">
      <c r="A6" s="7" t="s">
        <v>9</v>
      </c>
      <c r="B6" s="2" t="s">
        <v>11</v>
      </c>
      <c r="C6" s="88">
        <v>1</v>
      </c>
      <c r="D6" s="88">
        <v>205.11</v>
      </c>
      <c r="E6" s="89">
        <f t="shared" si="1"/>
        <v>205.11</v>
      </c>
      <c r="F6" s="63">
        <v>1</v>
      </c>
      <c r="G6" s="57"/>
      <c r="H6" s="64">
        <f t="shared" si="2"/>
        <v>0</v>
      </c>
      <c r="I6" s="66" t="str">
        <f t="shared" si="3"/>
        <v/>
      </c>
    </row>
    <row r="7" spans="1:9" x14ac:dyDescent="0.3">
      <c r="A7" s="7" t="s">
        <v>9</v>
      </c>
      <c r="B7" s="2" t="s">
        <v>12</v>
      </c>
      <c r="C7" s="88">
        <v>1</v>
      </c>
      <c r="D7" s="88">
        <v>886.98680000000002</v>
      </c>
      <c r="E7" s="89">
        <f t="shared" si="1"/>
        <v>886.99</v>
      </c>
      <c r="F7" s="63">
        <v>1</v>
      </c>
      <c r="G7" s="57"/>
      <c r="H7" s="64">
        <f t="shared" si="2"/>
        <v>0</v>
      </c>
      <c r="I7" s="66" t="str">
        <f t="shared" si="3"/>
        <v/>
      </c>
    </row>
    <row r="8" spans="1:9" ht="15" customHeight="1" x14ac:dyDescent="0.3">
      <c r="A8" s="7" t="s">
        <v>9</v>
      </c>
      <c r="B8" s="2" t="s">
        <v>13</v>
      </c>
      <c r="C8" s="88">
        <v>1</v>
      </c>
      <c r="D8" s="88">
        <v>238.5</v>
      </c>
      <c r="E8" s="89">
        <f t="shared" si="1"/>
        <v>238.5</v>
      </c>
      <c r="F8" s="63">
        <v>1</v>
      </c>
      <c r="G8" s="57"/>
      <c r="H8" s="64">
        <f>ROUND(C8*G8,2)</f>
        <v>0</v>
      </c>
      <c r="I8" s="66" t="str">
        <f t="shared" si="3"/>
        <v/>
      </c>
    </row>
    <row r="9" spans="1:9" x14ac:dyDescent="0.3">
      <c r="A9" s="7" t="s">
        <v>14</v>
      </c>
      <c r="B9" s="2" t="s">
        <v>15</v>
      </c>
      <c r="C9" s="88">
        <v>1</v>
      </c>
      <c r="D9" s="88">
        <v>1999.9974</v>
      </c>
      <c r="E9" s="89">
        <f t="shared" si="1"/>
        <v>2000</v>
      </c>
      <c r="F9" s="63">
        <v>1</v>
      </c>
      <c r="G9" s="57"/>
      <c r="H9" s="64">
        <f>ROUND(C9*G9,2)</f>
        <v>0</v>
      </c>
      <c r="I9" s="66" t="str">
        <f t="shared" si="3"/>
        <v/>
      </c>
    </row>
    <row r="10" spans="1:9" x14ac:dyDescent="0.3">
      <c r="A10" s="7" t="s">
        <v>14</v>
      </c>
      <c r="B10" s="2" t="s">
        <v>16</v>
      </c>
      <c r="C10" s="88">
        <v>1</v>
      </c>
      <c r="D10" s="88">
        <v>9999.9976000000006</v>
      </c>
      <c r="E10" s="89">
        <f t="shared" si="1"/>
        <v>10000</v>
      </c>
      <c r="F10" s="63">
        <v>1</v>
      </c>
      <c r="G10" s="57">
        <v>10000</v>
      </c>
      <c r="H10" s="64">
        <f t="shared" ref="H10" si="4">ROUND(C10*G10,2)</f>
        <v>10000</v>
      </c>
      <c r="I10" s="66" t="str">
        <f>IF($H10&gt;$E10,"VALOR MAYOR DEL PERMITIDO","")</f>
        <v/>
      </c>
    </row>
    <row r="11" spans="1:9" x14ac:dyDescent="0.3">
      <c r="A11" s="8"/>
      <c r="B11" s="3" t="s">
        <v>17</v>
      </c>
      <c r="C11" s="90">
        <v>1</v>
      </c>
      <c r="D11" s="91">
        <f>E4+E5+E6+E7+E8+E9+E10</f>
        <v>15331.5</v>
      </c>
      <c r="E11" s="92">
        <f>ROUND(C11*D11,2)</f>
        <v>15331.5</v>
      </c>
      <c r="F11" s="69">
        <v>1</v>
      </c>
      <c r="G11" s="53" t="s">
        <v>96</v>
      </c>
      <c r="H11" s="77"/>
    </row>
    <row r="12" spans="1:9" x14ac:dyDescent="0.3">
      <c r="A12" s="9"/>
      <c r="B12" s="4"/>
      <c r="C12" s="93"/>
      <c r="D12" s="93"/>
      <c r="E12" s="94"/>
      <c r="F12" s="70"/>
      <c r="G12" s="34"/>
      <c r="H12" s="78"/>
    </row>
    <row r="13" spans="1:9" x14ac:dyDescent="0.3">
      <c r="A13" s="6" t="s">
        <v>5</v>
      </c>
      <c r="B13" s="1" t="s">
        <v>18</v>
      </c>
      <c r="C13" s="95">
        <f t="shared" ref="C13:G13" si="5">C21</f>
        <v>1</v>
      </c>
      <c r="D13" s="96">
        <f t="shared" si="5"/>
        <v>14879.4</v>
      </c>
      <c r="E13" s="97">
        <f t="shared" si="5"/>
        <v>14879.4</v>
      </c>
      <c r="F13" s="71">
        <f t="shared" si="5"/>
        <v>1</v>
      </c>
      <c r="G13" s="54">
        <f t="shared" si="5"/>
        <v>0</v>
      </c>
      <c r="H13" s="79"/>
    </row>
    <row r="14" spans="1:9" x14ac:dyDescent="0.3">
      <c r="A14" s="7" t="s">
        <v>9</v>
      </c>
      <c r="B14" s="2" t="s">
        <v>19</v>
      </c>
      <c r="C14" s="88">
        <v>150</v>
      </c>
      <c r="D14" s="88">
        <v>11.51</v>
      </c>
      <c r="E14" s="89">
        <f t="shared" ref="E14:E68" si="6">C14*D14</f>
        <v>1726.5</v>
      </c>
      <c r="F14" s="63">
        <v>150</v>
      </c>
      <c r="G14" s="57"/>
      <c r="H14" s="64">
        <f t="shared" ref="H14:H20" si="7">ROUND(C14*G14,2)</f>
        <v>0</v>
      </c>
      <c r="I14" s="66" t="str">
        <f>IF($H14&gt;$E14,"VALOR MAYOR DEL PERMITIDO","")</f>
        <v/>
      </c>
    </row>
    <row r="15" spans="1:9" x14ac:dyDescent="0.3">
      <c r="A15" s="7" t="s">
        <v>7</v>
      </c>
      <c r="B15" s="2" t="s">
        <v>20</v>
      </c>
      <c r="C15" s="88">
        <v>50</v>
      </c>
      <c r="D15" s="88">
        <v>8.14</v>
      </c>
      <c r="E15" s="89">
        <f t="shared" si="6"/>
        <v>407</v>
      </c>
      <c r="F15" s="63">
        <v>50</v>
      </c>
      <c r="G15" s="57"/>
      <c r="H15" s="64">
        <f t="shared" si="7"/>
        <v>0</v>
      </c>
      <c r="I15" s="66" t="str">
        <f t="shared" ref="I15:I20" si="8">IF($H15&gt;$E15,"VALOR MAYOR DEL PERMITIDO","")</f>
        <v/>
      </c>
    </row>
    <row r="16" spans="1:9" x14ac:dyDescent="0.3">
      <c r="A16" s="7" t="s">
        <v>21</v>
      </c>
      <c r="B16" s="2" t="s">
        <v>22</v>
      </c>
      <c r="C16" s="88">
        <v>10</v>
      </c>
      <c r="D16" s="88">
        <v>263.89</v>
      </c>
      <c r="E16" s="89">
        <f t="shared" si="6"/>
        <v>2638.9</v>
      </c>
      <c r="F16" s="63">
        <v>10</v>
      </c>
      <c r="G16" s="57"/>
      <c r="H16" s="64">
        <f t="shared" si="7"/>
        <v>0</v>
      </c>
      <c r="I16" s="66" t="str">
        <f t="shared" si="8"/>
        <v/>
      </c>
    </row>
    <row r="17" spans="1:9" x14ac:dyDescent="0.3">
      <c r="A17" s="7" t="s">
        <v>9</v>
      </c>
      <c r="B17" s="2" t="s">
        <v>23</v>
      </c>
      <c r="C17" s="88">
        <v>60</v>
      </c>
      <c r="D17" s="88">
        <v>14.16</v>
      </c>
      <c r="E17" s="89">
        <f t="shared" si="6"/>
        <v>849.6</v>
      </c>
      <c r="F17" s="63">
        <v>60</v>
      </c>
      <c r="G17" s="57"/>
      <c r="H17" s="64">
        <f t="shared" si="7"/>
        <v>0</v>
      </c>
      <c r="I17" s="66" t="str">
        <f t="shared" si="8"/>
        <v/>
      </c>
    </row>
    <row r="18" spans="1:9" x14ac:dyDescent="0.3">
      <c r="A18" s="7" t="s">
        <v>7</v>
      </c>
      <c r="B18" s="2" t="s">
        <v>24</v>
      </c>
      <c r="C18" s="88">
        <v>272</v>
      </c>
      <c r="D18" s="88">
        <v>10.58</v>
      </c>
      <c r="E18" s="89">
        <f t="shared" si="6"/>
        <v>2877.76</v>
      </c>
      <c r="F18" s="63">
        <v>272</v>
      </c>
      <c r="G18" s="57"/>
      <c r="H18" s="64">
        <f t="shared" si="7"/>
        <v>0</v>
      </c>
      <c r="I18" s="66" t="str">
        <f t="shared" si="8"/>
        <v/>
      </c>
    </row>
    <row r="19" spans="1:9" x14ac:dyDescent="0.3">
      <c r="A19" s="7" t="s">
        <v>9</v>
      </c>
      <c r="B19" s="2" t="s">
        <v>25</v>
      </c>
      <c r="C19" s="88">
        <v>2</v>
      </c>
      <c r="D19" s="88">
        <v>2189.8200000000002</v>
      </c>
      <c r="E19" s="89">
        <f t="shared" si="6"/>
        <v>4379.6400000000003</v>
      </c>
      <c r="F19" s="63">
        <v>2</v>
      </c>
      <c r="G19" s="57"/>
      <c r="H19" s="64">
        <f t="shared" si="7"/>
        <v>0</v>
      </c>
      <c r="I19" s="66" t="str">
        <f t="shared" si="8"/>
        <v/>
      </c>
    </row>
    <row r="20" spans="1:9" x14ac:dyDescent="0.3">
      <c r="A20" s="7" t="s">
        <v>14</v>
      </c>
      <c r="B20" s="2" t="s">
        <v>26</v>
      </c>
      <c r="C20" s="88">
        <v>1</v>
      </c>
      <c r="D20" s="88">
        <v>1999.9974</v>
      </c>
      <c r="E20" s="89">
        <f t="shared" si="6"/>
        <v>2000</v>
      </c>
      <c r="F20" s="63">
        <v>1</v>
      </c>
      <c r="G20" s="57">
        <v>2000</v>
      </c>
      <c r="H20" s="64">
        <f t="shared" si="7"/>
        <v>2000</v>
      </c>
      <c r="I20" s="66" t="str">
        <f t="shared" si="8"/>
        <v/>
      </c>
    </row>
    <row r="21" spans="1:9" x14ac:dyDescent="0.3">
      <c r="A21" s="8"/>
      <c r="B21" s="3" t="s">
        <v>27</v>
      </c>
      <c r="C21" s="90">
        <v>1</v>
      </c>
      <c r="D21" s="91">
        <f>E14+E15+E16+E17+E18+E19+E20</f>
        <v>14879.4</v>
      </c>
      <c r="E21" s="92">
        <f>ROUND(C21*D21,2)</f>
        <v>14879.4</v>
      </c>
      <c r="F21" s="69">
        <v>1</v>
      </c>
      <c r="G21" s="53"/>
      <c r="H21" s="77"/>
    </row>
    <row r="22" spans="1:9" x14ac:dyDescent="0.3">
      <c r="A22" s="9"/>
      <c r="B22" s="4"/>
      <c r="C22" s="93"/>
      <c r="D22" s="93"/>
      <c r="E22" s="94"/>
      <c r="F22" s="70"/>
      <c r="G22" s="34"/>
      <c r="H22" s="78"/>
    </row>
    <row r="23" spans="1:9" x14ac:dyDescent="0.3">
      <c r="A23" s="6" t="s">
        <v>5</v>
      </c>
      <c r="B23" s="1" t="s">
        <v>28</v>
      </c>
      <c r="C23" s="95">
        <f t="shared" ref="C23:F23" si="9">C63</f>
        <v>1</v>
      </c>
      <c r="D23" s="96">
        <f t="shared" si="9"/>
        <v>101034.52</v>
      </c>
      <c r="E23" s="97">
        <f t="shared" si="9"/>
        <v>101034.52</v>
      </c>
      <c r="F23" s="71">
        <f t="shared" si="9"/>
        <v>1</v>
      </c>
      <c r="G23" s="54"/>
      <c r="H23" s="79"/>
    </row>
    <row r="24" spans="1:9" x14ac:dyDescent="0.3">
      <c r="A24" s="10" t="s">
        <v>5</v>
      </c>
      <c r="B24" s="5" t="s">
        <v>29</v>
      </c>
      <c r="C24" s="98">
        <f t="shared" ref="C24:F24" si="10">C38</f>
        <v>1</v>
      </c>
      <c r="D24" s="98">
        <f t="shared" si="10"/>
        <v>78294.34</v>
      </c>
      <c r="E24" s="99">
        <f t="shared" si="10"/>
        <v>78294.34</v>
      </c>
      <c r="F24" s="72">
        <f t="shared" si="10"/>
        <v>1</v>
      </c>
      <c r="G24" s="55"/>
      <c r="H24" s="80"/>
    </row>
    <row r="25" spans="1:9" x14ac:dyDescent="0.3">
      <c r="A25" s="7" t="s">
        <v>9</v>
      </c>
      <c r="B25" s="2" t="s">
        <v>30</v>
      </c>
      <c r="C25" s="88">
        <v>2</v>
      </c>
      <c r="D25" s="88">
        <v>13597.63</v>
      </c>
      <c r="E25" s="89">
        <f t="shared" si="6"/>
        <v>27195.26</v>
      </c>
      <c r="F25" s="63">
        <v>2</v>
      </c>
      <c r="G25" s="57"/>
      <c r="H25" s="64">
        <f>ROUND(C25*G25,2)</f>
        <v>0</v>
      </c>
      <c r="I25" s="66" t="str">
        <f>IF($H25&gt;$E25,"VALOR MAYOR DEL PERMITIDO","")</f>
        <v/>
      </c>
    </row>
    <row r="26" spans="1:9" x14ac:dyDescent="0.3">
      <c r="A26" s="7" t="s">
        <v>9</v>
      </c>
      <c r="B26" s="2" t="s">
        <v>31</v>
      </c>
      <c r="C26" s="88">
        <v>1</v>
      </c>
      <c r="D26" s="88">
        <v>1762.81</v>
      </c>
      <c r="E26" s="89">
        <f t="shared" si="6"/>
        <v>1762.81</v>
      </c>
      <c r="F26" s="63">
        <v>1</v>
      </c>
      <c r="G26" s="57"/>
      <c r="H26" s="64">
        <f t="shared" ref="H26:H37" si="11">ROUND(C26*G26,2)</f>
        <v>0</v>
      </c>
      <c r="I26" s="66" t="str">
        <f t="shared" ref="I26:I37" si="12">IF($H26&gt;$E26,"VALOR MAYOR DEL PERMITIDO","")</f>
        <v/>
      </c>
    </row>
    <row r="27" spans="1:9" x14ac:dyDescent="0.3">
      <c r="A27" s="7" t="s">
        <v>9</v>
      </c>
      <c r="B27" s="2" t="s">
        <v>32</v>
      </c>
      <c r="C27" s="88">
        <v>1</v>
      </c>
      <c r="D27" s="88">
        <v>26966.85</v>
      </c>
      <c r="E27" s="89">
        <f t="shared" si="6"/>
        <v>26966.85</v>
      </c>
      <c r="F27" s="63">
        <v>1</v>
      </c>
      <c r="G27" s="57"/>
      <c r="H27" s="64">
        <f t="shared" si="11"/>
        <v>0</v>
      </c>
      <c r="I27" s="66" t="str">
        <f t="shared" si="12"/>
        <v/>
      </c>
    </row>
    <row r="28" spans="1:9" x14ac:dyDescent="0.3">
      <c r="A28" s="7" t="s">
        <v>7</v>
      </c>
      <c r="B28" s="2" t="s">
        <v>33</v>
      </c>
      <c r="C28" s="88">
        <v>148</v>
      </c>
      <c r="D28" s="88">
        <v>40.17</v>
      </c>
      <c r="E28" s="89">
        <f t="shared" si="6"/>
        <v>5945.16</v>
      </c>
      <c r="F28" s="63">
        <v>148</v>
      </c>
      <c r="G28" s="57"/>
      <c r="H28" s="64">
        <f t="shared" si="11"/>
        <v>0</v>
      </c>
      <c r="I28" s="66" t="str">
        <f t="shared" si="12"/>
        <v/>
      </c>
    </row>
    <row r="29" spans="1:9" x14ac:dyDescent="0.3">
      <c r="A29" s="7" t="s">
        <v>9</v>
      </c>
      <c r="B29" s="2" t="s">
        <v>34</v>
      </c>
      <c r="C29" s="88">
        <v>4</v>
      </c>
      <c r="D29" s="88">
        <v>858.6</v>
      </c>
      <c r="E29" s="89">
        <f t="shared" si="6"/>
        <v>3434.4</v>
      </c>
      <c r="F29" s="63">
        <v>4</v>
      </c>
      <c r="G29" s="57"/>
      <c r="H29" s="64">
        <f t="shared" si="11"/>
        <v>0</v>
      </c>
      <c r="I29" s="66" t="str">
        <f t="shared" si="12"/>
        <v/>
      </c>
    </row>
    <row r="30" spans="1:9" x14ac:dyDescent="0.3">
      <c r="A30" s="7" t="s">
        <v>7</v>
      </c>
      <c r="B30" s="2" t="s">
        <v>35</v>
      </c>
      <c r="C30" s="88">
        <v>420</v>
      </c>
      <c r="D30" s="88">
        <v>1.8</v>
      </c>
      <c r="E30" s="89">
        <f t="shared" si="6"/>
        <v>756</v>
      </c>
      <c r="F30" s="63">
        <v>420</v>
      </c>
      <c r="G30" s="57"/>
      <c r="H30" s="64">
        <f t="shared" si="11"/>
        <v>0</v>
      </c>
      <c r="I30" s="66" t="str">
        <f t="shared" si="12"/>
        <v/>
      </c>
    </row>
    <row r="31" spans="1:9" x14ac:dyDescent="0.3">
      <c r="A31" s="7" t="s">
        <v>7</v>
      </c>
      <c r="B31" s="2" t="s">
        <v>36</v>
      </c>
      <c r="C31" s="88">
        <v>148</v>
      </c>
      <c r="D31" s="88">
        <v>11.99</v>
      </c>
      <c r="E31" s="89">
        <f t="shared" si="6"/>
        <v>1774.52</v>
      </c>
      <c r="F31" s="63">
        <v>148</v>
      </c>
      <c r="G31" s="57"/>
      <c r="H31" s="64">
        <f t="shared" si="11"/>
        <v>0</v>
      </c>
      <c r="I31" s="66" t="str">
        <f t="shared" si="12"/>
        <v/>
      </c>
    </row>
    <row r="32" spans="1:9" x14ac:dyDescent="0.3">
      <c r="A32" s="7" t="s">
        <v>9</v>
      </c>
      <c r="B32" s="2" t="s">
        <v>37</v>
      </c>
      <c r="C32" s="88">
        <v>4</v>
      </c>
      <c r="D32" s="88">
        <v>169.4</v>
      </c>
      <c r="E32" s="89">
        <f t="shared" si="6"/>
        <v>677.6</v>
      </c>
      <c r="F32" s="63">
        <v>4</v>
      </c>
      <c r="G32" s="57"/>
      <c r="H32" s="64">
        <f t="shared" si="11"/>
        <v>0</v>
      </c>
      <c r="I32" s="66" t="str">
        <f t="shared" si="12"/>
        <v/>
      </c>
    </row>
    <row r="33" spans="1:9" x14ac:dyDescent="0.3">
      <c r="A33" s="7" t="s">
        <v>9</v>
      </c>
      <c r="B33" s="2" t="s">
        <v>38</v>
      </c>
      <c r="C33" s="88">
        <v>16</v>
      </c>
      <c r="D33" s="88">
        <v>61.69</v>
      </c>
      <c r="E33" s="89">
        <f t="shared" si="6"/>
        <v>987.04</v>
      </c>
      <c r="F33" s="63">
        <v>16</v>
      </c>
      <c r="G33" s="57"/>
      <c r="H33" s="64">
        <f t="shared" si="11"/>
        <v>0</v>
      </c>
      <c r="I33" s="66" t="str">
        <f t="shared" si="12"/>
        <v/>
      </c>
    </row>
    <row r="34" spans="1:9" x14ac:dyDescent="0.3">
      <c r="A34" s="7" t="s">
        <v>9</v>
      </c>
      <c r="B34" s="2" t="s">
        <v>39</v>
      </c>
      <c r="C34" s="88">
        <v>80</v>
      </c>
      <c r="D34" s="88">
        <v>59.4</v>
      </c>
      <c r="E34" s="89">
        <f t="shared" si="6"/>
        <v>4752</v>
      </c>
      <c r="F34" s="63">
        <v>80</v>
      </c>
      <c r="G34" s="57"/>
      <c r="H34" s="64">
        <f t="shared" si="11"/>
        <v>0</v>
      </c>
      <c r="I34" s="66" t="str">
        <f t="shared" si="12"/>
        <v/>
      </c>
    </row>
    <row r="35" spans="1:9" x14ac:dyDescent="0.3">
      <c r="A35" s="7" t="s">
        <v>9</v>
      </c>
      <c r="B35" s="2" t="s">
        <v>40</v>
      </c>
      <c r="C35" s="88">
        <v>80</v>
      </c>
      <c r="D35" s="88">
        <v>3.85</v>
      </c>
      <c r="E35" s="89">
        <f t="shared" si="6"/>
        <v>308</v>
      </c>
      <c r="F35" s="63">
        <v>80</v>
      </c>
      <c r="G35" s="57"/>
      <c r="H35" s="64">
        <f t="shared" si="11"/>
        <v>0</v>
      </c>
      <c r="I35" s="66" t="str">
        <f t="shared" si="12"/>
        <v/>
      </c>
    </row>
    <row r="36" spans="1:9" ht="20.399999999999999" x14ac:dyDescent="0.3">
      <c r="A36" s="7" t="s">
        <v>9</v>
      </c>
      <c r="B36" s="2" t="s">
        <v>41</v>
      </c>
      <c r="C36" s="88">
        <v>150</v>
      </c>
      <c r="D36" s="88">
        <v>12.93</v>
      </c>
      <c r="E36" s="89">
        <f t="shared" si="6"/>
        <v>1939.5</v>
      </c>
      <c r="F36" s="63">
        <v>150</v>
      </c>
      <c r="G36" s="57"/>
      <c r="H36" s="64">
        <f t="shared" si="11"/>
        <v>0</v>
      </c>
      <c r="I36" s="66" t="str">
        <f t="shared" si="12"/>
        <v/>
      </c>
    </row>
    <row r="37" spans="1:9" x14ac:dyDescent="0.3">
      <c r="A37" s="7" t="s">
        <v>9</v>
      </c>
      <c r="B37" s="2" t="s">
        <v>42</v>
      </c>
      <c r="C37" s="88">
        <v>80</v>
      </c>
      <c r="D37" s="88">
        <v>22.44</v>
      </c>
      <c r="E37" s="89">
        <f t="shared" si="6"/>
        <v>1795.2</v>
      </c>
      <c r="F37" s="63">
        <v>80</v>
      </c>
      <c r="G37" s="57"/>
      <c r="H37" s="64">
        <f t="shared" si="11"/>
        <v>0</v>
      </c>
      <c r="I37" s="66" t="str">
        <f t="shared" si="12"/>
        <v/>
      </c>
    </row>
    <row r="38" spans="1:9" x14ac:dyDescent="0.3">
      <c r="A38" s="8"/>
      <c r="B38" s="3" t="s">
        <v>43</v>
      </c>
      <c r="C38" s="88">
        <v>1</v>
      </c>
      <c r="D38" s="91">
        <f>E25+E26+E27+E28+E29+E30+E31+E32+E33+E34+E35+E36+E37</f>
        <v>78294.34</v>
      </c>
      <c r="E38" s="92">
        <f>ROUND(C38*D38,2)</f>
        <v>78294.34</v>
      </c>
      <c r="F38" s="63">
        <v>1</v>
      </c>
      <c r="G38" s="53"/>
      <c r="H38" s="77"/>
    </row>
    <row r="39" spans="1:9" x14ac:dyDescent="0.3">
      <c r="A39" s="9"/>
      <c r="B39" s="4"/>
      <c r="C39" s="93"/>
      <c r="D39" s="93"/>
      <c r="E39" s="94"/>
      <c r="F39" s="70"/>
      <c r="G39" s="34"/>
      <c r="H39" s="78"/>
    </row>
    <row r="40" spans="1:9" x14ac:dyDescent="0.3">
      <c r="A40" s="10" t="s">
        <v>5</v>
      </c>
      <c r="B40" s="5" t="s">
        <v>44</v>
      </c>
      <c r="C40" s="98">
        <f t="shared" ref="C40:F40" si="13">C43</f>
        <v>1</v>
      </c>
      <c r="D40" s="98">
        <f t="shared" si="13"/>
        <v>2655.36</v>
      </c>
      <c r="E40" s="99">
        <f t="shared" si="13"/>
        <v>2655.36</v>
      </c>
      <c r="F40" s="72">
        <f t="shared" si="13"/>
        <v>1</v>
      </c>
      <c r="G40" s="55"/>
      <c r="H40" s="80"/>
    </row>
    <row r="41" spans="1:9" x14ac:dyDescent="0.3">
      <c r="A41" s="7" t="s">
        <v>7</v>
      </c>
      <c r="B41" s="2" t="s">
        <v>45</v>
      </c>
      <c r="C41" s="88">
        <v>90</v>
      </c>
      <c r="D41" s="88">
        <v>15.56</v>
      </c>
      <c r="E41" s="89">
        <f t="shared" si="6"/>
        <v>1400.4</v>
      </c>
      <c r="F41" s="63">
        <v>90</v>
      </c>
      <c r="G41" s="57"/>
      <c r="H41" s="64">
        <f t="shared" ref="H41:H42" si="14">ROUND(C41*G41,2)</f>
        <v>0</v>
      </c>
      <c r="I41" s="66" t="str">
        <f t="shared" ref="I41:I42" si="15">IF($H41&gt;$E41,"VALOR MAYOR DEL PERMITIDO","")</f>
        <v/>
      </c>
    </row>
    <row r="42" spans="1:9" x14ac:dyDescent="0.3">
      <c r="A42" s="7" t="s">
        <v>9</v>
      </c>
      <c r="B42" s="2" t="s">
        <v>46</v>
      </c>
      <c r="C42" s="88">
        <v>3</v>
      </c>
      <c r="D42" s="88">
        <v>418.32</v>
      </c>
      <c r="E42" s="89">
        <f t="shared" si="6"/>
        <v>1254.96</v>
      </c>
      <c r="F42" s="63">
        <v>3</v>
      </c>
      <c r="G42" s="57"/>
      <c r="H42" s="64">
        <f t="shared" si="14"/>
        <v>0</v>
      </c>
      <c r="I42" s="66" t="str">
        <f t="shared" si="15"/>
        <v/>
      </c>
    </row>
    <row r="43" spans="1:9" x14ac:dyDescent="0.3">
      <c r="A43" s="8"/>
      <c r="B43" s="3" t="s">
        <v>47</v>
      </c>
      <c r="C43" s="88">
        <v>1</v>
      </c>
      <c r="D43" s="91">
        <f>E41+E42</f>
        <v>2655.36</v>
      </c>
      <c r="E43" s="92">
        <f>ROUND(C43*D43,2)</f>
        <v>2655.36</v>
      </c>
      <c r="F43" s="63">
        <v>1</v>
      </c>
      <c r="G43" s="53"/>
      <c r="H43" s="77"/>
    </row>
    <row r="44" spans="1:9" x14ac:dyDescent="0.3">
      <c r="A44" s="9"/>
      <c r="B44" s="4"/>
      <c r="C44" s="93"/>
      <c r="D44" s="93"/>
      <c r="E44" s="94"/>
      <c r="F44" s="70"/>
      <c r="G44" s="34"/>
      <c r="H44" s="78"/>
    </row>
    <row r="45" spans="1:9" x14ac:dyDescent="0.3">
      <c r="A45" s="10" t="s">
        <v>5</v>
      </c>
      <c r="B45" s="5" t="s">
        <v>48</v>
      </c>
      <c r="C45" s="98">
        <f t="shared" ref="C45:F45" si="16">C48</f>
        <v>1</v>
      </c>
      <c r="D45" s="98">
        <f t="shared" si="16"/>
        <v>5609.76</v>
      </c>
      <c r="E45" s="99">
        <f t="shared" si="16"/>
        <v>5609.76</v>
      </c>
      <c r="F45" s="72">
        <f t="shared" si="16"/>
        <v>1</v>
      </c>
      <c r="G45" s="55"/>
      <c r="H45" s="80"/>
    </row>
    <row r="46" spans="1:9" x14ac:dyDescent="0.3">
      <c r="A46" s="7" t="s">
        <v>9</v>
      </c>
      <c r="B46" s="2" t="s">
        <v>49</v>
      </c>
      <c r="C46" s="88">
        <v>1</v>
      </c>
      <c r="D46" s="88">
        <v>1096.1600000000001</v>
      </c>
      <c r="E46" s="89">
        <f t="shared" si="6"/>
        <v>1096.1600000000001</v>
      </c>
      <c r="F46" s="63">
        <v>1</v>
      </c>
      <c r="G46" s="57"/>
      <c r="H46" s="64">
        <f t="shared" ref="H46" si="17">ROUND(C46*G46,2)</f>
        <v>0</v>
      </c>
      <c r="I46" s="66" t="str">
        <f t="shared" ref="I46:I47" si="18">IF($H46&gt;$E46,"VALOR MAYOR DEL PERMITIDO","")</f>
        <v/>
      </c>
    </row>
    <row r="47" spans="1:9" x14ac:dyDescent="0.3">
      <c r="A47" s="7" t="s">
        <v>7</v>
      </c>
      <c r="B47" s="2" t="s">
        <v>50</v>
      </c>
      <c r="C47" s="88">
        <v>160</v>
      </c>
      <c r="D47" s="88">
        <v>28.21</v>
      </c>
      <c r="E47" s="89">
        <f t="shared" si="6"/>
        <v>4513.6000000000004</v>
      </c>
      <c r="F47" s="63">
        <v>160</v>
      </c>
      <c r="G47" s="57"/>
      <c r="H47" s="64">
        <f>ROUND(C47*G47,2)</f>
        <v>0</v>
      </c>
      <c r="I47" s="66" t="str">
        <f t="shared" si="18"/>
        <v/>
      </c>
    </row>
    <row r="48" spans="1:9" x14ac:dyDescent="0.3">
      <c r="A48" s="8"/>
      <c r="B48" s="3" t="s">
        <v>51</v>
      </c>
      <c r="C48" s="88">
        <v>1</v>
      </c>
      <c r="D48" s="91">
        <f>E46+E47</f>
        <v>5609.76</v>
      </c>
      <c r="E48" s="92">
        <f>ROUND(C48*D48,2)</f>
        <v>5609.76</v>
      </c>
      <c r="F48" s="63">
        <v>1</v>
      </c>
      <c r="G48" s="53"/>
      <c r="H48" s="77"/>
    </row>
    <row r="49" spans="1:9" x14ac:dyDescent="0.3">
      <c r="A49" s="9"/>
      <c r="B49" s="4"/>
      <c r="C49" s="93"/>
      <c r="D49" s="93"/>
      <c r="E49" s="94"/>
      <c r="F49" s="70"/>
      <c r="G49" s="34"/>
      <c r="H49" s="78"/>
    </row>
    <row r="50" spans="1:9" x14ac:dyDescent="0.3">
      <c r="A50" s="10" t="s">
        <v>5</v>
      </c>
      <c r="B50" s="5" t="s">
        <v>52</v>
      </c>
      <c r="C50" s="98">
        <f t="shared" ref="C50:F50" si="19">C52</f>
        <v>1</v>
      </c>
      <c r="D50" s="98">
        <f t="shared" si="19"/>
        <v>2145.3000000000002</v>
      </c>
      <c r="E50" s="99">
        <f t="shared" si="19"/>
        <v>2145.3000000000002</v>
      </c>
      <c r="F50" s="72">
        <f t="shared" si="19"/>
        <v>1</v>
      </c>
      <c r="G50" s="55"/>
      <c r="H50" s="80"/>
    </row>
    <row r="51" spans="1:9" x14ac:dyDescent="0.3">
      <c r="A51" s="7" t="s">
        <v>21</v>
      </c>
      <c r="B51" s="2" t="s">
        <v>53</v>
      </c>
      <c r="C51" s="88">
        <v>10</v>
      </c>
      <c r="D51" s="88">
        <v>214.53</v>
      </c>
      <c r="E51" s="89">
        <f t="shared" si="6"/>
        <v>2145.3000000000002</v>
      </c>
      <c r="F51" s="63">
        <v>10</v>
      </c>
      <c r="G51" s="57"/>
      <c r="H51" s="64">
        <f t="shared" ref="H51" si="20">ROUND(C51*G51,2)</f>
        <v>0</v>
      </c>
      <c r="I51" s="66" t="str">
        <f t="shared" ref="I51" si="21">IF($H51&gt;$E51,"VALOR MAYOR DEL PERMITIDO","")</f>
        <v/>
      </c>
    </row>
    <row r="52" spans="1:9" x14ac:dyDescent="0.3">
      <c r="A52" s="8"/>
      <c r="B52" s="3" t="s">
        <v>54</v>
      </c>
      <c r="C52" s="88">
        <v>1</v>
      </c>
      <c r="D52" s="91">
        <f>E51</f>
        <v>2145.3000000000002</v>
      </c>
      <c r="E52" s="92">
        <f>ROUND(C52*D52,2)</f>
        <v>2145.3000000000002</v>
      </c>
      <c r="F52" s="63">
        <v>1</v>
      </c>
      <c r="G52" s="53"/>
      <c r="H52" s="77"/>
    </row>
    <row r="53" spans="1:9" x14ac:dyDescent="0.3">
      <c r="A53" s="9"/>
      <c r="B53" s="4"/>
      <c r="C53" s="93"/>
      <c r="D53" s="93"/>
      <c r="E53" s="94"/>
      <c r="F53" s="70"/>
      <c r="G53" s="34"/>
      <c r="H53" s="78"/>
    </row>
    <row r="54" spans="1:9" x14ac:dyDescent="0.3">
      <c r="A54" s="10" t="s">
        <v>5</v>
      </c>
      <c r="B54" s="5" t="s">
        <v>55</v>
      </c>
      <c r="C54" s="98">
        <f t="shared" ref="C54:F54" si="22">C57</f>
        <v>1</v>
      </c>
      <c r="D54" s="98">
        <f t="shared" si="22"/>
        <v>12202.24</v>
      </c>
      <c r="E54" s="99">
        <f t="shared" si="22"/>
        <v>12202.24</v>
      </c>
      <c r="F54" s="72">
        <f t="shared" si="22"/>
        <v>1</v>
      </c>
      <c r="G54" s="55"/>
      <c r="H54" s="80"/>
    </row>
    <row r="55" spans="1:9" x14ac:dyDescent="0.3">
      <c r="A55" s="7" t="s">
        <v>9</v>
      </c>
      <c r="B55" s="2" t="s">
        <v>56</v>
      </c>
      <c r="C55" s="88">
        <v>28</v>
      </c>
      <c r="D55" s="88">
        <v>249.96</v>
      </c>
      <c r="E55" s="89">
        <f>C55*D55</f>
        <v>6998.88</v>
      </c>
      <c r="F55" s="63">
        <v>28</v>
      </c>
      <c r="G55" s="57"/>
      <c r="H55" s="64">
        <f t="shared" ref="H55:H56" si="23">ROUND(C55*G55,2)</f>
        <v>0</v>
      </c>
      <c r="I55" s="66" t="str">
        <f t="shared" ref="I55:I56" si="24">IF($H55&gt;$E55,"VALOR MAYOR DEL PERMITIDO","")</f>
        <v/>
      </c>
    </row>
    <row r="56" spans="1:9" x14ac:dyDescent="0.3">
      <c r="A56" s="7" t="s">
        <v>9</v>
      </c>
      <c r="B56" s="2" t="s">
        <v>57</v>
      </c>
      <c r="C56" s="88">
        <v>16</v>
      </c>
      <c r="D56" s="88">
        <v>325.20999999999998</v>
      </c>
      <c r="E56" s="89">
        <f t="shared" si="6"/>
        <v>5203.3599999999997</v>
      </c>
      <c r="F56" s="63">
        <v>16</v>
      </c>
      <c r="G56" s="57"/>
      <c r="H56" s="64">
        <f t="shared" si="23"/>
        <v>0</v>
      </c>
      <c r="I56" s="66" t="str">
        <f t="shared" si="24"/>
        <v/>
      </c>
    </row>
    <row r="57" spans="1:9" x14ac:dyDescent="0.3">
      <c r="A57" s="8"/>
      <c r="B57" s="3" t="s">
        <v>58</v>
      </c>
      <c r="C57" s="88">
        <v>1</v>
      </c>
      <c r="D57" s="91">
        <f>E55+E56</f>
        <v>12202.24</v>
      </c>
      <c r="E57" s="92">
        <f>ROUND(C57*D57,2)</f>
        <v>12202.24</v>
      </c>
      <c r="F57" s="63">
        <v>1</v>
      </c>
      <c r="G57" s="53"/>
      <c r="H57" s="77"/>
    </row>
    <row r="58" spans="1:9" x14ac:dyDescent="0.3">
      <c r="A58" s="9"/>
      <c r="B58" s="4"/>
      <c r="C58" s="93"/>
      <c r="D58" s="93"/>
      <c r="E58" s="94"/>
      <c r="F58" s="70"/>
      <c r="G58" s="34"/>
      <c r="H58" s="78"/>
    </row>
    <row r="59" spans="1:9" x14ac:dyDescent="0.3">
      <c r="A59" s="10" t="s">
        <v>5</v>
      </c>
      <c r="B59" s="5" t="s">
        <v>59</v>
      </c>
      <c r="C59" s="98">
        <f t="shared" ref="C59:F59" si="25">C61</f>
        <v>1</v>
      </c>
      <c r="D59" s="98">
        <f t="shared" si="25"/>
        <v>127.52</v>
      </c>
      <c r="E59" s="99">
        <f t="shared" si="25"/>
        <v>127.52</v>
      </c>
      <c r="F59" s="72">
        <f t="shared" si="25"/>
        <v>1</v>
      </c>
      <c r="G59" s="55"/>
      <c r="H59" s="80"/>
    </row>
    <row r="60" spans="1:9" x14ac:dyDescent="0.3">
      <c r="A60" s="7" t="s">
        <v>9</v>
      </c>
      <c r="B60" s="2" t="s">
        <v>60</v>
      </c>
      <c r="C60" s="88">
        <v>8</v>
      </c>
      <c r="D60" s="88">
        <v>15.94</v>
      </c>
      <c r="E60" s="89">
        <f t="shared" si="6"/>
        <v>127.52</v>
      </c>
      <c r="F60" s="63">
        <v>8</v>
      </c>
      <c r="G60" s="57"/>
      <c r="H60" s="64">
        <f>ROUND(C60*G60,2)</f>
        <v>0</v>
      </c>
      <c r="I60" s="66" t="str">
        <f t="shared" ref="I60" si="26">IF($H60&gt;$E60,"VALOR MAYOR DEL PERMITIDO","")</f>
        <v/>
      </c>
    </row>
    <row r="61" spans="1:9" x14ac:dyDescent="0.3">
      <c r="A61" s="8"/>
      <c r="B61" s="3" t="s">
        <v>61</v>
      </c>
      <c r="C61" s="88">
        <v>1</v>
      </c>
      <c r="D61" s="91">
        <f>E60</f>
        <v>127.52</v>
      </c>
      <c r="E61" s="92">
        <f>ROUND(C61*D61,2)</f>
        <v>127.52</v>
      </c>
      <c r="F61" s="63">
        <v>1</v>
      </c>
      <c r="G61" s="57"/>
      <c r="H61" s="64"/>
    </row>
    <row r="62" spans="1:9" x14ac:dyDescent="0.3">
      <c r="A62" s="9"/>
      <c r="B62" s="4"/>
      <c r="C62" s="93"/>
      <c r="D62" s="93"/>
      <c r="E62" s="94"/>
      <c r="F62" s="70"/>
      <c r="G62" s="34"/>
      <c r="H62" s="78"/>
    </row>
    <row r="63" spans="1:9" x14ac:dyDescent="0.3">
      <c r="A63" s="8"/>
      <c r="B63" s="3" t="s">
        <v>62</v>
      </c>
      <c r="C63" s="90">
        <v>1</v>
      </c>
      <c r="D63" s="91">
        <f>E24+E40+E45+E50+E54+E59</f>
        <v>101034.52</v>
      </c>
      <c r="E63" s="92">
        <f>ROUND(C63*D63,2)</f>
        <v>101034.52</v>
      </c>
      <c r="F63" s="69">
        <v>1</v>
      </c>
      <c r="G63" s="53"/>
      <c r="H63" s="77"/>
    </row>
    <row r="64" spans="1:9" x14ac:dyDescent="0.3">
      <c r="A64" s="9"/>
      <c r="B64" s="4"/>
      <c r="C64" s="93"/>
      <c r="D64" s="93"/>
      <c r="E64" s="94"/>
      <c r="F64" s="70"/>
      <c r="G64" s="34"/>
      <c r="H64" s="78"/>
    </row>
    <row r="65" spans="1:9" x14ac:dyDescent="0.3">
      <c r="A65" s="6" t="s">
        <v>5</v>
      </c>
      <c r="B65" s="1" t="s">
        <v>63</v>
      </c>
      <c r="C65" s="95">
        <f t="shared" ref="C65:F65" si="27">C69</f>
        <v>1</v>
      </c>
      <c r="D65" s="96">
        <f t="shared" si="27"/>
        <v>1411.64</v>
      </c>
      <c r="E65" s="97">
        <f t="shared" si="27"/>
        <v>1411.64</v>
      </c>
      <c r="F65" s="71">
        <f t="shared" si="27"/>
        <v>1</v>
      </c>
      <c r="G65" s="54"/>
      <c r="H65" s="79"/>
    </row>
    <row r="66" spans="1:9" x14ac:dyDescent="0.3">
      <c r="A66" s="7" t="s">
        <v>7</v>
      </c>
      <c r="B66" s="2" t="s">
        <v>64</v>
      </c>
      <c r="C66" s="88">
        <v>89</v>
      </c>
      <c r="D66" s="88">
        <v>12.52</v>
      </c>
      <c r="E66" s="89">
        <f t="shared" si="6"/>
        <v>1114.28</v>
      </c>
      <c r="F66" s="63">
        <v>89</v>
      </c>
      <c r="G66" s="57"/>
      <c r="H66" s="64">
        <f t="shared" ref="H66:H68" si="28">ROUND(C66*G66,2)</f>
        <v>0</v>
      </c>
      <c r="I66" s="66" t="str">
        <f t="shared" ref="I66:I68" si="29">IF($H66&gt;$E66,"VALOR MAYOR DEL PERMITIDO","")</f>
        <v/>
      </c>
    </row>
    <row r="67" spans="1:9" x14ac:dyDescent="0.3">
      <c r="A67" s="7" t="s">
        <v>7</v>
      </c>
      <c r="B67" s="2" t="s">
        <v>65</v>
      </c>
      <c r="C67" s="88">
        <v>100</v>
      </c>
      <c r="D67" s="88">
        <v>2.72</v>
      </c>
      <c r="E67" s="89">
        <f t="shared" si="6"/>
        <v>272</v>
      </c>
      <c r="F67" s="63">
        <v>100</v>
      </c>
      <c r="G67" s="57"/>
      <c r="H67" s="64">
        <f t="shared" si="28"/>
        <v>0</v>
      </c>
      <c r="I67" s="66" t="str">
        <f t="shared" si="29"/>
        <v/>
      </c>
    </row>
    <row r="68" spans="1:9" x14ac:dyDescent="0.3">
      <c r="A68" s="7" t="s">
        <v>9</v>
      </c>
      <c r="B68" s="2" t="s">
        <v>66</v>
      </c>
      <c r="C68" s="88">
        <v>8</v>
      </c>
      <c r="D68" s="88">
        <v>3.17</v>
      </c>
      <c r="E68" s="89">
        <f t="shared" si="6"/>
        <v>25.36</v>
      </c>
      <c r="F68" s="63">
        <v>8</v>
      </c>
      <c r="G68" s="57"/>
      <c r="H68" s="64">
        <f t="shared" si="28"/>
        <v>0</v>
      </c>
      <c r="I68" s="66" t="str">
        <f t="shared" si="29"/>
        <v/>
      </c>
    </row>
    <row r="69" spans="1:9" x14ac:dyDescent="0.3">
      <c r="A69" s="8"/>
      <c r="B69" s="3" t="s">
        <v>67</v>
      </c>
      <c r="C69" s="90">
        <v>1</v>
      </c>
      <c r="D69" s="91">
        <f>E66+E67+E68</f>
        <v>1411.64</v>
      </c>
      <c r="E69" s="92">
        <f>ROUND(C69*D69,2)</f>
        <v>1411.64</v>
      </c>
      <c r="F69" s="69">
        <v>1</v>
      </c>
      <c r="G69" s="53"/>
      <c r="H69" s="77"/>
    </row>
    <row r="70" spans="1:9" x14ac:dyDescent="0.3">
      <c r="A70" s="9"/>
      <c r="B70" s="4"/>
      <c r="C70" s="93"/>
      <c r="D70" s="93"/>
      <c r="E70" s="94"/>
      <c r="F70" s="70"/>
      <c r="G70" s="34"/>
      <c r="H70" s="78"/>
    </row>
    <row r="71" spans="1:9" x14ac:dyDescent="0.3">
      <c r="A71" s="6" t="s">
        <v>5</v>
      </c>
      <c r="B71" s="1" t="s">
        <v>68</v>
      </c>
      <c r="C71" s="95">
        <f t="shared" ref="C71:F71" si="30">C76</f>
        <v>1</v>
      </c>
      <c r="D71" s="96">
        <f t="shared" si="30"/>
        <v>393.62</v>
      </c>
      <c r="E71" s="97">
        <f t="shared" si="30"/>
        <v>393.62</v>
      </c>
      <c r="F71" s="71">
        <f t="shared" si="30"/>
        <v>1</v>
      </c>
      <c r="G71" s="54"/>
      <c r="H71" s="79"/>
    </row>
    <row r="72" spans="1:9" x14ac:dyDescent="0.3">
      <c r="A72" s="7" t="s">
        <v>9</v>
      </c>
      <c r="B72" s="2" t="s">
        <v>69</v>
      </c>
      <c r="C72" s="88">
        <v>6</v>
      </c>
      <c r="D72" s="88">
        <v>88.32</v>
      </c>
      <c r="E72" s="89">
        <f t="shared" ref="E72:E75" si="31">C72*D72</f>
        <v>529.91999999999996</v>
      </c>
      <c r="F72" s="63">
        <v>6</v>
      </c>
      <c r="G72" s="58"/>
      <c r="H72" s="81">
        <f t="shared" ref="H72:H75" si="32">ROUND(C72*G72,2)</f>
        <v>0</v>
      </c>
      <c r="I72" s="66" t="str">
        <f t="shared" ref="I72:I74" si="33">IF($H72&gt;$E72,"VALOR MAYOR DEL PERMITIDO","")</f>
        <v/>
      </c>
    </row>
    <row r="73" spans="1:9" x14ac:dyDescent="0.3">
      <c r="A73" s="7" t="s">
        <v>70</v>
      </c>
      <c r="B73" s="2" t="s">
        <v>71</v>
      </c>
      <c r="C73" s="88">
        <v>41.45</v>
      </c>
      <c r="D73" s="88">
        <v>13.36</v>
      </c>
      <c r="E73" s="89">
        <f t="shared" si="31"/>
        <v>553.77</v>
      </c>
      <c r="F73" s="63">
        <v>41.45</v>
      </c>
      <c r="G73" s="58"/>
      <c r="H73" s="81">
        <f t="shared" si="32"/>
        <v>0</v>
      </c>
      <c r="I73" s="66" t="str">
        <f t="shared" si="33"/>
        <v/>
      </c>
    </row>
    <row r="74" spans="1:9" x14ac:dyDescent="0.3">
      <c r="A74" s="7" t="s">
        <v>7</v>
      </c>
      <c r="B74" s="2" t="s">
        <v>72</v>
      </c>
      <c r="C74" s="88">
        <v>272</v>
      </c>
      <c r="D74" s="88">
        <v>1.64</v>
      </c>
      <c r="E74" s="89">
        <f t="shared" si="31"/>
        <v>446.08</v>
      </c>
      <c r="F74" s="63">
        <v>272</v>
      </c>
      <c r="G74" s="58"/>
      <c r="H74" s="81">
        <f t="shared" si="32"/>
        <v>0</v>
      </c>
      <c r="I74" s="66" t="str">
        <f t="shared" si="33"/>
        <v/>
      </c>
    </row>
    <row r="75" spans="1:9" x14ac:dyDescent="0.3">
      <c r="A75" s="7" t="s">
        <v>70</v>
      </c>
      <c r="B75" s="2" t="s">
        <v>73</v>
      </c>
      <c r="C75" s="88">
        <v>10.89</v>
      </c>
      <c r="D75" s="88">
        <v>-104.33</v>
      </c>
      <c r="E75" s="89">
        <f t="shared" si="31"/>
        <v>-1136.1500000000001</v>
      </c>
      <c r="F75" s="63">
        <v>10.89</v>
      </c>
      <c r="G75" s="58"/>
      <c r="H75" s="81">
        <f t="shared" si="32"/>
        <v>0</v>
      </c>
      <c r="I75" s="66"/>
    </row>
    <row r="76" spans="1:9" x14ac:dyDescent="0.3">
      <c r="A76" s="8"/>
      <c r="B76" s="3" t="s">
        <v>74</v>
      </c>
      <c r="C76" s="90">
        <v>1</v>
      </c>
      <c r="D76" s="91">
        <f>E72+E73+E74+E75</f>
        <v>393.62</v>
      </c>
      <c r="E76" s="92">
        <f>ROUND(C76*D76,2)</f>
        <v>393.62</v>
      </c>
      <c r="F76" s="69">
        <v>1</v>
      </c>
      <c r="G76" s="53"/>
      <c r="H76" s="77"/>
    </row>
    <row r="77" spans="1:9" x14ac:dyDescent="0.3">
      <c r="A77" s="8"/>
      <c r="B77" s="3" t="s">
        <v>75</v>
      </c>
      <c r="C77" s="90">
        <v>1</v>
      </c>
      <c r="D77" s="91">
        <f>E3+E13+E23+E65+E71</f>
        <v>133050.68</v>
      </c>
      <c r="E77" s="92">
        <f>D77</f>
        <v>133050.68</v>
      </c>
      <c r="F77" s="69">
        <v>1</v>
      </c>
      <c r="G77" s="53"/>
      <c r="H77" s="77"/>
    </row>
    <row r="78" spans="1:9" ht="15" thickBot="1" x14ac:dyDescent="0.35">
      <c r="A78" s="11"/>
      <c r="B78" s="12"/>
      <c r="C78" s="100"/>
      <c r="D78" s="100"/>
      <c r="E78" s="101"/>
      <c r="F78" s="73"/>
      <c r="G78" s="35"/>
      <c r="H78" s="82"/>
    </row>
    <row r="79" spans="1:9" x14ac:dyDescent="0.3">
      <c r="A79" s="13"/>
      <c r="B79" s="14" t="s">
        <v>76</v>
      </c>
      <c r="C79" s="15"/>
      <c r="D79" s="16"/>
      <c r="E79" s="48">
        <f>E77</f>
        <v>133050.68</v>
      </c>
      <c r="F79" s="102"/>
      <c r="G79" s="17"/>
      <c r="H79" s="103"/>
    </row>
    <row r="80" spans="1:9" x14ac:dyDescent="0.3">
      <c r="A80" s="18"/>
      <c r="B80" s="19" t="s">
        <v>77</v>
      </c>
      <c r="C80" s="20"/>
      <c r="D80" s="21">
        <v>0.13</v>
      </c>
      <c r="E80" s="49">
        <f>ROUND(E79*D80,2)</f>
        <v>17296.59</v>
      </c>
      <c r="F80" s="104"/>
      <c r="G80" s="65"/>
      <c r="H80" s="59">
        <f>ROUND(H79*G80,2)</f>
        <v>0</v>
      </c>
    </row>
    <row r="81" spans="1:8" ht="15" thickBot="1" x14ac:dyDescent="0.35">
      <c r="A81" s="37"/>
      <c r="B81" s="22" t="s">
        <v>78</v>
      </c>
      <c r="C81" s="23"/>
      <c r="D81" s="24">
        <v>0.06</v>
      </c>
      <c r="E81" s="49">
        <f>ROUND(E79*D81,2)</f>
        <v>7983.04</v>
      </c>
      <c r="F81" s="105"/>
      <c r="G81" s="65"/>
      <c r="H81" s="59">
        <f>ROUND(H79*G81,2)</f>
        <v>0</v>
      </c>
    </row>
    <row r="82" spans="1:8" ht="15" thickBot="1" x14ac:dyDescent="0.35">
      <c r="A82" s="38"/>
      <c r="B82" s="36" t="s">
        <v>86</v>
      </c>
      <c r="C82" s="25"/>
      <c r="D82" s="26"/>
      <c r="E82" s="50">
        <f>SUM(E79:E81)</f>
        <v>158330.31</v>
      </c>
      <c r="F82" s="106"/>
      <c r="G82" s="27"/>
      <c r="H82" s="60">
        <f>SUM(H79:H81)</f>
        <v>0</v>
      </c>
    </row>
    <row r="83" spans="1:8" ht="15" thickBot="1" x14ac:dyDescent="0.35">
      <c r="A83" s="39"/>
      <c r="B83" s="41" t="s">
        <v>88</v>
      </c>
      <c r="C83" s="42"/>
      <c r="D83" s="43"/>
      <c r="E83" s="51">
        <f>E82*0.21</f>
        <v>33249.370000000003</v>
      </c>
      <c r="F83" s="107"/>
      <c r="G83" s="46"/>
      <c r="H83" s="61">
        <f>H82*0.21</f>
        <v>0</v>
      </c>
    </row>
    <row r="84" spans="1:8" ht="15" thickBot="1" x14ac:dyDescent="0.35">
      <c r="A84" s="40"/>
      <c r="B84" s="41" t="s">
        <v>87</v>
      </c>
      <c r="C84" s="44"/>
      <c r="D84" s="45"/>
      <c r="E84" s="52">
        <f>E82+E83</f>
        <v>191579.68</v>
      </c>
      <c r="F84" s="108"/>
      <c r="G84" s="47"/>
      <c r="H84" s="62">
        <f>H82+H83</f>
        <v>0</v>
      </c>
    </row>
    <row r="85" spans="1:8" x14ac:dyDescent="0.3">
      <c r="A85" s="118" t="s">
        <v>79</v>
      </c>
      <c r="B85" s="118"/>
      <c r="C85" s="118"/>
      <c r="D85" s="118"/>
      <c r="E85" s="118"/>
      <c r="F85" s="118"/>
      <c r="G85" s="118"/>
      <c r="H85" s="118"/>
    </row>
    <row r="86" spans="1:8" ht="14.4" customHeight="1" x14ac:dyDescent="0.3">
      <c r="A86" s="121" t="s">
        <v>91</v>
      </c>
      <c r="B86" s="121"/>
      <c r="C86" s="121"/>
      <c r="D86" s="121"/>
      <c r="E86" s="121"/>
      <c r="F86" s="121"/>
      <c r="G86" s="121"/>
      <c r="H86" s="121"/>
    </row>
    <row r="87" spans="1:8" ht="22.8" customHeight="1" x14ac:dyDescent="0.3">
      <c r="A87" s="122" t="s">
        <v>92</v>
      </c>
      <c r="B87" s="122"/>
      <c r="C87" s="122"/>
      <c r="D87" s="122"/>
      <c r="E87" s="122"/>
      <c r="F87" s="122"/>
      <c r="G87" s="122"/>
      <c r="H87" s="122"/>
    </row>
    <row r="88" spans="1:8" ht="19.8" customHeight="1" x14ac:dyDescent="0.3">
      <c r="A88" s="122" t="s">
        <v>93</v>
      </c>
      <c r="B88" s="122"/>
      <c r="C88" s="122"/>
      <c r="D88" s="122"/>
      <c r="E88" s="122"/>
      <c r="F88" s="122"/>
      <c r="G88" s="122"/>
      <c r="H88" s="122"/>
    </row>
    <row r="89" spans="1:8" ht="25.2" customHeight="1" x14ac:dyDescent="0.3">
      <c r="A89" s="123" t="s">
        <v>94</v>
      </c>
      <c r="B89" s="123"/>
      <c r="C89" s="123"/>
      <c r="D89" s="123"/>
      <c r="E89" s="123"/>
      <c r="F89" s="123"/>
      <c r="G89" s="123"/>
      <c r="H89" s="123"/>
    </row>
    <row r="90" spans="1:8" ht="25.2" customHeight="1" x14ac:dyDescent="0.3">
      <c r="A90" s="28" t="s">
        <v>80</v>
      </c>
      <c r="B90" s="74" t="s">
        <v>95</v>
      </c>
      <c r="C90" s="75" t="s">
        <v>81</v>
      </c>
      <c r="D90" s="119"/>
      <c r="E90" s="120"/>
      <c r="F90" s="120"/>
      <c r="G90" s="120"/>
      <c r="H90" s="120"/>
    </row>
    <row r="91" spans="1:8" ht="26.4" x14ac:dyDescent="0.3">
      <c r="A91" s="28" t="s">
        <v>82</v>
      </c>
      <c r="B91" s="74"/>
      <c r="C91" s="75" t="s">
        <v>83</v>
      </c>
      <c r="D91" s="119"/>
      <c r="E91" s="120"/>
      <c r="F91" s="120"/>
      <c r="G91" s="120"/>
      <c r="H91" s="120"/>
    </row>
    <row r="92" spans="1:8" ht="33.6" customHeight="1" x14ac:dyDescent="0.3">
      <c r="A92" s="28" t="s">
        <v>84</v>
      </c>
      <c r="B92" s="74"/>
      <c r="C92" s="75" t="s">
        <v>85</v>
      </c>
      <c r="D92" s="116"/>
      <c r="E92" s="117"/>
      <c r="F92" s="117"/>
      <c r="G92" s="117"/>
      <c r="H92" s="117"/>
    </row>
  </sheetData>
  <sheetProtection algorithmName="SHA-512" hashValue="/iUIG7x9XNmCNzTRYCTvVcNsOjBnR4PqURj7vnoDbVWwM5RBjCdU9XXZglctbk14+7LycHy2kW+C5EMXbN27DQ==" saltValue="KYgkVdYenDwDK3XYdcEyuA==" spinCount="100000" sheet="1" objects="1" scenarios="1"/>
  <mergeCells count="11">
    <mergeCell ref="C1:E1"/>
    <mergeCell ref="F1:H1"/>
    <mergeCell ref="A1:B1"/>
    <mergeCell ref="D92:H92"/>
    <mergeCell ref="A85:H85"/>
    <mergeCell ref="D90:H90"/>
    <mergeCell ref="A86:H86"/>
    <mergeCell ref="A87:H87"/>
    <mergeCell ref="A88:H88"/>
    <mergeCell ref="A89:H89"/>
    <mergeCell ref="D91:H91"/>
  </mergeCells>
  <pageMargins left="0.7" right="0.7" top="0.75" bottom="0.75" header="0.3" footer="0.3"/>
  <pageSetup paperSize="9" scale="47"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Banzo Herrero, Gabriel</dc:creator>
  <cp:lastModifiedBy>Banzo Herrero, Gabriel</cp:lastModifiedBy>
  <dcterms:created xsi:type="dcterms:W3CDTF">2018-09-17T06:05:20Z</dcterms:created>
  <dcterms:modified xsi:type="dcterms:W3CDTF">2019-06-13T09:31:50Z</dcterms:modified>
</cp:coreProperties>
</file>