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6248\Documents\Proyectos 2018\Radiante L9\Enero 2019\"/>
    </mc:Choice>
  </mc:AlternateContent>
  <bookViews>
    <workbookView xWindow="0" yWindow="0" windowWidth="28800" windowHeight="12000"/>
  </bookViews>
  <sheets>
    <sheet name="IO_18.149p" sheetId="2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2" l="1"/>
  <c r="K42" i="2" l="1"/>
  <c r="K40" i="2"/>
  <c r="K38" i="2"/>
  <c r="K36" i="2"/>
  <c r="K34" i="2"/>
  <c r="K32" i="2"/>
  <c r="K30" i="2"/>
  <c r="K28" i="2"/>
  <c r="K26" i="2"/>
  <c r="K24" i="2"/>
  <c r="K22" i="2"/>
  <c r="K20" i="2"/>
  <c r="K18" i="2"/>
  <c r="K16" i="2"/>
  <c r="K14" i="2"/>
  <c r="K12" i="2"/>
  <c r="K10" i="2"/>
  <c r="K8" i="2"/>
  <c r="K6" i="2"/>
  <c r="H63" i="2" l="1"/>
  <c r="H47" i="2"/>
  <c r="G49" i="2" s="1"/>
  <c r="F46" i="2"/>
  <c r="H42" i="2"/>
  <c r="H40" i="2"/>
  <c r="H38" i="2"/>
  <c r="H36" i="2"/>
  <c r="H34" i="2"/>
  <c r="H32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F5" i="2"/>
  <c r="F4" i="2"/>
  <c r="G44" i="2" l="1"/>
  <c r="H44" i="2" s="1"/>
  <c r="H5" i="2" s="1"/>
  <c r="H49" i="2"/>
  <c r="H46" i="2" s="1"/>
  <c r="G46" i="2"/>
  <c r="G51" i="2" l="1"/>
  <c r="H51" i="2" s="1"/>
  <c r="G5" i="2"/>
  <c r="G4" i="2" l="1"/>
  <c r="H4" i="2"/>
  <c r="H54" i="2"/>
  <c r="H55" i="2" l="1"/>
  <c r="H56" i="2"/>
  <c r="H57" i="2" l="1"/>
  <c r="H61" i="2" l="1"/>
  <c r="H59" i="2"/>
  <c r="H60" i="2" s="1"/>
</calcChain>
</file>

<file path=xl/sharedStrings.xml><?xml version="1.0" encoding="utf-8"?>
<sst xmlns="http://schemas.openxmlformats.org/spreadsheetml/2006/main" count="138" uniqueCount="97">
  <si>
    <t>Presupuesto</t>
  </si>
  <si>
    <t>Código</t>
  </si>
  <si>
    <t>Nat</t>
  </si>
  <si>
    <t>Ud</t>
  </si>
  <si>
    <t>Resumen</t>
  </si>
  <si>
    <t>1</t>
  </si>
  <si>
    <t>Capítulo</t>
  </si>
  <si>
    <t/>
  </si>
  <si>
    <t>INSTALACION DE CABLE RADIANTE EN LÍNEA 9 DE METRO DE MADRID</t>
  </si>
  <si>
    <t>1.1</t>
  </si>
  <si>
    <t>SISTEMA DE CABLE RADIANTE EN LÍNEA 9</t>
  </si>
  <si>
    <t>DIKRAD003</t>
  </si>
  <si>
    <t>Partida</t>
  </si>
  <si>
    <t>m</t>
  </si>
  <si>
    <t>Cable radiante de 1-1/4"</t>
  </si>
  <si>
    <t>DIKRAD004</t>
  </si>
  <si>
    <t>Ud.</t>
  </si>
  <si>
    <t>Combinador Multisistema de túnel</t>
  </si>
  <si>
    <t>DIKRAD005</t>
  </si>
  <si>
    <t>Desmontaje de cable radiante 7/8"</t>
  </si>
  <si>
    <t>DIKRAD005B</t>
  </si>
  <si>
    <t>Desmontaje de cable radiante 1-1/4"</t>
  </si>
  <si>
    <t>DIKRAD006</t>
  </si>
  <si>
    <t>Cable coaxial cerrado 1/2"</t>
  </si>
  <si>
    <t>DIKRAD007</t>
  </si>
  <si>
    <t>Empalme de cable radiante túnel</t>
  </si>
  <si>
    <t>DIKRAD008</t>
  </si>
  <si>
    <t>Soporte de fijación del cable radiante plástico</t>
  </si>
  <si>
    <t>DIKRAD008B</t>
  </si>
  <si>
    <t>Soporte de fijación del cable radiante metálico</t>
  </si>
  <si>
    <t>DIKRAD009</t>
  </si>
  <si>
    <t>Divisor de Potencia</t>
  </si>
  <si>
    <t>DIKRAD009B</t>
  </si>
  <si>
    <t>Acoplador bidireccional</t>
  </si>
  <si>
    <t>DIKRAD010</t>
  </si>
  <si>
    <t>Divisor de señal VHF</t>
  </si>
  <si>
    <t xml:space="preserve">Suministro, instalación y montaje de divisor de potencia compuesto por: divisor simétrico y conjunto de conectores, latiguillos y material auxiliar
</t>
  </si>
  <si>
    <t>DIKRAD012</t>
  </si>
  <si>
    <t>Pruebas del cable radiante</t>
  </si>
  <si>
    <t>DIKRAD013</t>
  </si>
  <si>
    <t>Cable radiante 1/2"</t>
  </si>
  <si>
    <t>DIKRAD014</t>
  </si>
  <si>
    <t>Carga de terminación de cable radiante</t>
  </si>
  <si>
    <t>DIKRAD015</t>
  </si>
  <si>
    <t>Documentafión Final de Obra</t>
  </si>
  <si>
    <t>DIKRAD016</t>
  </si>
  <si>
    <t>Cable de Fibra Óptica 8+8</t>
  </si>
  <si>
    <t>DIKRAD017</t>
  </si>
  <si>
    <t>Cable de energía 3x6mm</t>
  </si>
  <si>
    <t>DIKRAD018</t>
  </si>
  <si>
    <t>Pruebas de cobertura VHF en túneles y andenes</t>
  </si>
  <si>
    <t>DIKRAD019</t>
  </si>
  <si>
    <t>Ingeniería y Gestión del Proyecto</t>
  </si>
  <si>
    <t>Total 1.1</t>
  </si>
  <si>
    <t>1.2</t>
  </si>
  <si>
    <t>ESTUDIO DE SEGURIDAD Y SALUD</t>
  </si>
  <si>
    <t>DIKSYS001</t>
  </si>
  <si>
    <t>Seguridad y Salud Laboral</t>
  </si>
  <si>
    <t>Total 1.2</t>
  </si>
  <si>
    <t>Total 1</t>
  </si>
  <si>
    <t>Suministro, instalación y montaje de cable radiante de 1-1/4" con 1,1 dB/100 m a 150 MHz y 2,2 dB/100 m a 450 MHz de atenuación. Con cubierta libre de halógenos, corrosiva, de llama retardada y baja emisión de humos.
Incluye utilización de dresina con conductor y acompañante para la instalación del cable radiante.</t>
  </si>
  <si>
    <t>Suministro, instalación y montaje de Sistema de continuidad de la banda de 380 y 700MHz, compuesto por:
2 Combinadores Multibanda en caja de intemperie Cargas de 50 Ohm y conjunto de conectores, latiguillos de cable coaxial 1/2" y material auxiliar. Completamente instalado y funcionando.</t>
  </si>
  <si>
    <t>Suministro, instalación y montaje de divisores de potencia compuesto por:
Divisor simétrico y conjunto de conectores, latiguillos y material auxiliar. Completamente instalado y funcionando.</t>
  </si>
  <si>
    <t>Suministro, instalación y montaje de acoplador bidireccional (2x6dB + 3x10dB). Compuesto por:
Acoplador y conjunto de conectores, latiguillos y material auxiliar. Completamente instalado y funcionando.</t>
  </si>
  <si>
    <t>Documentación Final de Obra de todas las instalaciones y equipos</t>
  </si>
  <si>
    <t>Suministro, instalación y montaje de cable de electrico de al menos 3x6 mm de sección. Según las especificaciones de METRO. Incluyendo todos los elementos necesarios.</t>
  </si>
  <si>
    <t>Pruebas de cobertura y medida de los niveles de señal VHF en todos los túneles y andenes de las estaciones de línea 9.</t>
  </si>
  <si>
    <t xml:space="preserve">Ingeniería de proyecto y estudio de balances radioeléctricos para túneles y estaciones de línea 9. </t>
  </si>
  <si>
    <t xml:space="preserve">Estudio de Seguridad y Salud Laboral. Incluye: equipamiento de protección y auxiliar necesario, así como, formación del personal en materia de Prevención de Riesgos Laborales. </t>
  </si>
  <si>
    <t>►  Se deberán rellenar todas las celdas marcadas en color lavanda azul.</t>
  </si>
  <si>
    <t>►  El precio unitario ofertado en cada una de las partidas no podrá superar el precio unitario base de referencia indicado en el Presupuesto Volumen I.</t>
  </si>
  <si>
    <t>►  Los precios unitarios ofertados no incluyen Gastos Generales ni Beneficio Industrial.</t>
  </si>
  <si>
    <t xml:space="preserve">no siendo válidas las ofertas que no tengan todas las celdas mencionadas anteriormente debidamente cumplimentadas. En caso de que las celdas mencionadas anteriormente no estén </t>
  </si>
  <si>
    <t>debidamente cumplimentadas, es decir, se encuentren en blanco, la oferta será excluida del procedimiento.</t>
  </si>
  <si>
    <t>Desmontaje de cable radiante de 7/8" sin servicio, coaxial cerrado, divisores, combinadores, acopladores, conectores y cargas entre los tramos Portazgo-Congosto. Incluiyendo  utilización de dresina con conductor y acompañante para la desinstalación del cable radiante. Traslado a punto limpio, incluyendo certificado medioambiental.</t>
  </si>
  <si>
    <t>Desmontaje de cable radiante de 1 - 1/4" sin servicio, coaxial cerrado, divisores, combinadores, acopladores, conectores y cargas en el tramos Pavones Artilleros. Incluiyendo utilización de dresina con conductor y acompañante para la desinstalación del cable radiante. Traslado a punto limpio, incluyendo certificado medioambiental.</t>
  </si>
  <si>
    <t>Suministro, instalación y montaje de cable coaxial cerrado 1/2" para acceso a troneras incluidos los conectores y transiciones necesarias.</t>
  </si>
  <si>
    <t>Suministro, instalación y mano de obra de empalme del cable radiante incluidos los conectores y transiciones necesarias.  Incluyendo utilización de dresina con conductor y acompañante para la realización del corte y empalme del cable radiante.</t>
  </si>
  <si>
    <t>Conjunto de soportes de fijación de cable radiante de túnel totalmente instalado incluyendo dos tipos de kit de soporte de fijación de plástico. Estos soportes constan de una base cónica y una abrazadera, que se encarga de anclar el cable radiante.
Se incluye la utilización de dresina con conductor y acompañante para la instalación de los soportes del cable radiante.</t>
  </si>
  <si>
    <t>Conjunto de soportes de fijación de cable radiante de túnel totalmente instalado incluyendo dos tipos de kit de soporte de fijación metálica. Estos soportes constan de una base cónica y una abrazadera, que se encarga de anclar el cable radiante.
Se incluye la utilización de dresina con conductor y acompañante para la instalación de los soportes del cable radiante.</t>
  </si>
  <si>
    <t>Pruebas de las infraestructuras radiante en túneles que incluyen:
Pruebas de continuidad y aislamiento radiante</t>
  </si>
  <si>
    <t>Suministro, instalación y montaje de cable radiante de 1/2" con 2,8 dB/100 m. a 150 MHz y 5,1 dB/100 m. a 450 Mhz de atenuación.Con cubierta libre de halógenos, corrosiva, de llama retardada y baja emisión de humos.
Para salidas de emergencias en túnel.Incluye empalmes, soportes de fijación plásticos y metálicos.</t>
  </si>
  <si>
    <t>Suministro, instalación y montaje de carga de terminación para cable radiante.</t>
  </si>
  <si>
    <t>Suministro, instalación y montaje de manguera de fibra óptica compuesta de 8 fibras monomodo + 8 fibras multimodo. Según las especificaciones de METRO. Incluyendo todos los elementos necesarios para su instalación en túnel, tales como fichas, grapas, etc.</t>
  </si>
  <si>
    <t>TOTAL PRESUPUESTO DE EJECUCIÓN MATERIAL</t>
  </si>
  <si>
    <t>Cantidad</t>
  </si>
  <si>
    <t xml:space="preserve">C/U Ejecución Material (€) </t>
  </si>
  <si>
    <t>C/U Máximo Ejecución Material (€)</t>
  </si>
  <si>
    <t xml:space="preserve">Coste Ejecución 
Material (€) </t>
  </si>
  <si>
    <t>PROYECTO DE INSTALACIÓN DE CABLE RADIANTE EN LÍNEA 9 DE METRO DE MADRID</t>
  </si>
  <si>
    <t>% Gastos Generales:</t>
  </si>
  <si>
    <t>% Beneficio industrial:</t>
  </si>
  <si>
    <t>TOTAL OFERTA (SIN IVA)</t>
  </si>
  <si>
    <t>TOTAL OFERTA (CON IVA)</t>
  </si>
  <si>
    <t>%IVA:</t>
  </si>
  <si>
    <t xml:space="preserve">►  El importe de la celda “TOTAL OFERTA (SIN IVA)” debe incluir el importe correspondiente a las celdas “Beneficio industrial” y “Gastos Generales”, </t>
  </si>
  <si>
    <t>►  El sumatorio del total correspondiente a la celda “TOTAL OFERTA (SIN IVA)” no puede superar el valor de la Base Imponible del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</si>
</sst>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rgb="FFFF0000"/>
      <name val="Calibri"/>
      <family val="2"/>
      <scheme val="minor"/>
    </font>
    <font>
      <i/>
      <sz val="10"/>
      <color rgb="FFFF0000"/>
      <name val="Arial"/>
      <family val="2"/>
    </font>
    <font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10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4" fillId="0" borderId="1" xfId="0" applyNumberFormat="1" applyFont="1" applyBorder="1" applyProtection="1"/>
    <xf numFmtId="49" fontId="4" fillId="0" borderId="4" xfId="0" applyNumberFormat="1" applyFont="1" applyBorder="1" applyProtection="1"/>
    <xf numFmtId="49" fontId="4" fillId="0" borderId="4" xfId="0" applyNumberFormat="1" applyFont="1" applyBorder="1" applyAlignment="1" applyProtection="1">
      <alignment horizontal="left" indent="2"/>
    </xf>
    <xf numFmtId="49" fontId="4" fillId="0" borderId="6" xfId="0" applyNumberFormat="1" applyFont="1" applyBorder="1" applyAlignment="1" applyProtection="1">
      <alignment horizontal="left" vertical="top" indent="2"/>
    </xf>
    <xf numFmtId="0" fontId="3" fillId="0" borderId="0" xfId="0" applyFont="1" applyProtection="1"/>
    <xf numFmtId="49" fontId="3" fillId="0" borderId="0" xfId="0" applyNumberFormat="1" applyFont="1" applyProtection="1"/>
    <xf numFmtId="44" fontId="8" fillId="0" borderId="0" xfId="0" applyNumberFormat="1" applyFont="1" applyFill="1" applyBorder="1" applyAlignment="1" applyProtection="1"/>
    <xf numFmtId="49" fontId="9" fillId="0" borderId="14" xfId="0" applyNumberFormat="1" applyFont="1" applyBorder="1" applyAlignment="1" applyProtection="1">
      <alignment horizontal="left" vertical="top"/>
    </xf>
    <xf numFmtId="3" fontId="9" fillId="0" borderId="15" xfId="0" applyNumberFormat="1" applyFont="1" applyBorder="1" applyAlignment="1" applyProtection="1">
      <alignment horizontal="center"/>
    </xf>
    <xf numFmtId="44" fontId="10" fillId="8" borderId="17" xfId="0" applyNumberFormat="1" applyFont="1" applyFill="1" applyBorder="1" applyAlignment="1" applyProtection="1"/>
    <xf numFmtId="49" fontId="7" fillId="0" borderId="9" xfId="0" applyNumberFormat="1" applyFont="1" applyBorder="1" applyAlignment="1" applyProtection="1">
      <alignment horizontal="left" vertical="top"/>
    </xf>
    <xf numFmtId="3" fontId="7" fillId="0" borderId="11" xfId="0" applyNumberFormat="1" applyFont="1" applyBorder="1" applyAlignment="1" applyProtection="1">
      <alignment horizontal="center"/>
    </xf>
    <xf numFmtId="3" fontId="7" fillId="0" borderId="11" xfId="0" applyNumberFormat="1" applyFont="1" applyBorder="1" applyAlignment="1" applyProtection="1">
      <alignment horizontal="right" indent="1"/>
    </xf>
    <xf numFmtId="44" fontId="0" fillId="0" borderId="13" xfId="0" applyNumberFormat="1" applyFont="1" applyBorder="1" applyAlignment="1" applyProtection="1"/>
    <xf numFmtId="49" fontId="7" fillId="0" borderId="14" xfId="0" applyNumberFormat="1" applyFont="1" applyBorder="1" applyAlignment="1" applyProtection="1">
      <alignment horizontal="left" vertical="top"/>
    </xf>
    <xf numFmtId="3" fontId="7" fillId="0" borderId="15" xfId="0" applyNumberFormat="1" applyFont="1" applyBorder="1" applyAlignment="1" applyProtection="1">
      <alignment horizontal="right" indent="1"/>
    </xf>
    <xf numFmtId="49" fontId="11" fillId="9" borderId="18" xfId="0" applyNumberFormat="1" applyFont="1" applyFill="1" applyBorder="1" applyAlignment="1" applyProtection="1">
      <alignment horizontal="center" vertical="center" wrapText="1"/>
    </xf>
    <xf numFmtId="9" fontId="3" fillId="0" borderId="0" xfId="0" applyNumberFormat="1" applyFont="1" applyAlignment="1" applyProtection="1">
      <alignment horizontal="center"/>
    </xf>
    <xf numFmtId="44" fontId="12" fillId="7" borderId="10" xfId="0" applyNumberFormat="1" applyFont="1" applyFill="1" applyBorder="1" applyAlignment="1" applyProtection="1"/>
    <xf numFmtId="0" fontId="14" fillId="0" borderId="0" xfId="0" applyFont="1" applyProtection="1"/>
    <xf numFmtId="0" fontId="1" fillId="0" borderId="0" xfId="0" applyFont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0" fillId="0" borderId="0" xfId="0" applyFont="1" applyBorder="1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13" fillId="0" borderId="0" xfId="0" applyFont="1" applyProtection="1"/>
    <xf numFmtId="0" fontId="0" fillId="0" borderId="0" xfId="0" applyFont="1" applyProtection="1"/>
    <xf numFmtId="49" fontId="1" fillId="2" borderId="0" xfId="0" applyNumberFormat="1" applyFont="1" applyFill="1" applyAlignment="1" applyProtection="1">
      <alignment vertical="top"/>
    </xf>
    <xf numFmtId="49" fontId="1" fillId="2" borderId="0" xfId="0" applyNumberFormat="1" applyFont="1" applyFill="1" applyBorder="1" applyAlignment="1" applyProtection="1">
      <alignment vertical="top" wrapText="1"/>
    </xf>
    <xf numFmtId="3" fontId="5" fillId="2" borderId="0" xfId="0" applyNumberFormat="1" applyFont="1" applyFill="1" applyAlignment="1" applyProtection="1">
      <alignment vertical="top"/>
    </xf>
    <xf numFmtId="4" fontId="5" fillId="2" borderId="0" xfId="0" applyNumberFormat="1" applyFont="1" applyFill="1" applyAlignment="1" applyProtection="1">
      <alignment vertical="top"/>
    </xf>
    <xf numFmtId="49" fontId="1" fillId="3" borderId="0" xfId="0" applyNumberFormat="1" applyFont="1" applyFill="1" applyAlignment="1" applyProtection="1">
      <alignment vertical="top"/>
    </xf>
    <xf numFmtId="49" fontId="1" fillId="3" borderId="0" xfId="0" applyNumberFormat="1" applyFont="1" applyFill="1" applyBorder="1" applyAlignment="1" applyProtection="1">
      <alignment vertical="top" wrapText="1"/>
    </xf>
    <xf numFmtId="4" fontId="5" fillId="3" borderId="0" xfId="0" applyNumberFormat="1" applyFont="1" applyFill="1" applyAlignment="1" applyProtection="1">
      <alignment vertical="top"/>
    </xf>
    <xf numFmtId="49" fontId="0" fillId="4" borderId="0" xfId="0" applyNumberFormat="1" applyFont="1" applyFill="1" applyAlignment="1" applyProtection="1">
      <alignment vertical="top"/>
    </xf>
    <xf numFmtId="49" fontId="0" fillId="0" borderId="0" xfId="0" applyNumberFormat="1" applyFont="1" applyAlignment="1" applyProtection="1">
      <alignment vertical="top"/>
    </xf>
    <xf numFmtId="49" fontId="0" fillId="0" borderId="0" xfId="0" applyNumberFormat="1" applyFont="1" applyBorder="1" applyAlignment="1" applyProtection="1">
      <alignment vertical="top" wrapText="1"/>
    </xf>
    <xf numFmtId="4" fontId="0" fillId="0" borderId="0" xfId="0" applyNumberFormat="1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49" fontId="1" fillId="0" borderId="0" xfId="0" applyNumberFormat="1" applyFont="1" applyBorder="1" applyAlignment="1" applyProtection="1">
      <alignment vertical="top" wrapText="1"/>
    </xf>
    <xf numFmtId="4" fontId="5" fillId="0" borderId="0" xfId="0" applyNumberFormat="1" applyFont="1" applyAlignment="1" applyProtection="1">
      <alignment vertical="top"/>
    </xf>
    <xf numFmtId="0" fontId="0" fillId="5" borderId="0" xfId="0" applyFont="1" applyFill="1" applyAlignment="1" applyProtection="1">
      <alignment vertical="top"/>
    </xf>
    <xf numFmtId="0" fontId="0" fillId="5" borderId="0" xfId="0" applyFont="1" applyFill="1" applyBorder="1" applyAlignment="1" applyProtection="1">
      <alignment vertical="top" wrapText="1"/>
    </xf>
    <xf numFmtId="3" fontId="0" fillId="0" borderId="0" xfId="0" applyNumberFormat="1" applyFont="1" applyAlignment="1" applyProtection="1">
      <alignment vertical="top"/>
    </xf>
    <xf numFmtId="0" fontId="0" fillId="0" borderId="2" xfId="0" applyFont="1" applyBorder="1" applyProtection="1"/>
    <xf numFmtId="0" fontId="0" fillId="0" borderId="3" xfId="0" applyFont="1" applyBorder="1" applyProtection="1"/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0" fillId="0" borderId="0" xfId="0" applyFont="1" applyBorder="1" applyProtection="1"/>
    <xf numFmtId="0" fontId="0" fillId="0" borderId="5" xfId="0" applyFont="1" applyBorder="1" applyProtection="1"/>
    <xf numFmtId="0" fontId="0" fillId="0" borderId="7" xfId="0" applyFont="1" applyBorder="1" applyProtection="1"/>
    <xf numFmtId="0" fontId="0" fillId="0" borderId="8" xfId="0" applyFont="1" applyBorder="1" applyProtection="1"/>
    <xf numFmtId="4" fontId="0" fillId="6" borderId="0" xfId="0" applyNumberFormat="1" applyFont="1" applyFill="1" applyAlignment="1" applyProtection="1">
      <alignment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15" fillId="0" borderId="0" xfId="0" applyFont="1" applyAlignment="1" applyProtection="1">
      <alignment horizontal="center"/>
    </xf>
    <xf numFmtId="4" fontId="15" fillId="0" borderId="0" xfId="0" applyNumberFormat="1" applyFont="1" applyAlignment="1" applyProtection="1">
      <alignment horizontal="center"/>
    </xf>
    <xf numFmtId="44" fontId="0" fillId="0" borderId="0" xfId="0" applyNumberFormat="1" applyFont="1" applyBorder="1" applyAlignment="1" applyProtection="1"/>
    <xf numFmtId="4" fontId="2" fillId="0" borderId="0" xfId="0" applyNumberFormat="1" applyFont="1" applyAlignment="1" applyProtection="1">
      <alignment horizontal="center"/>
    </xf>
    <xf numFmtId="9" fontId="3" fillId="0" borderId="0" xfId="0" applyNumberFormat="1" applyFont="1" applyBorder="1" applyAlignment="1" applyProtection="1">
      <alignment horizontal="center"/>
    </xf>
    <xf numFmtId="0" fontId="16" fillId="0" borderId="0" xfId="0" applyFont="1" applyProtection="1"/>
    <xf numFmtId="0" fontId="0" fillId="0" borderId="0" xfId="0" applyFont="1" applyFill="1" applyAlignment="1" applyProtection="1">
      <alignment vertical="top"/>
    </xf>
    <xf numFmtId="4" fontId="5" fillId="0" borderId="0" xfId="0" applyNumberFormat="1" applyFont="1" applyFill="1" applyAlignment="1" applyProtection="1">
      <alignment vertical="top"/>
    </xf>
    <xf numFmtId="4" fontId="6" fillId="0" borderId="0" xfId="0" applyNumberFormat="1" applyFont="1" applyFill="1" applyAlignment="1" applyProtection="1">
      <alignment vertical="top"/>
    </xf>
    <xf numFmtId="0" fontId="0" fillId="0" borderId="0" xfId="0" applyFont="1" applyFill="1" applyAlignment="1" applyProtection="1">
      <alignment horizontal="center"/>
    </xf>
    <xf numFmtId="4" fontId="0" fillId="0" borderId="0" xfId="0" applyNumberFormat="1" applyFont="1" applyFill="1" applyAlignment="1" applyProtection="1">
      <alignment horizontal="center"/>
    </xf>
    <xf numFmtId="0" fontId="0" fillId="0" borderId="0" xfId="0" applyFont="1" applyAlignment="1" applyProtection="1">
      <alignment horizontal="right" indent="1"/>
    </xf>
    <xf numFmtId="164" fontId="0" fillId="6" borderId="19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Font="1" applyBorder="1" applyProtection="1"/>
    <xf numFmtId="44" fontId="0" fillId="0" borderId="20" xfId="0" applyNumberFormat="1" applyFont="1" applyBorder="1" applyProtection="1"/>
    <xf numFmtId="49" fontId="9" fillId="0" borderId="7" xfId="0" applyNumberFormat="1" applyFont="1" applyBorder="1" applyAlignment="1" applyProtection="1">
      <alignment horizontal="left" vertical="top"/>
    </xf>
    <xf numFmtId="3" fontId="9" fillId="0" borderId="7" xfId="0" applyNumberFormat="1" applyFont="1" applyBorder="1" applyAlignment="1" applyProtection="1">
      <alignment horizontal="center"/>
    </xf>
    <xf numFmtId="3" fontId="9" fillId="0" borderId="7" xfId="0" applyNumberFormat="1" applyFont="1" applyBorder="1" applyAlignment="1" applyProtection="1">
      <alignment horizontal="right"/>
    </xf>
    <xf numFmtId="44" fontId="10" fillId="7" borderId="7" xfId="0" applyNumberFormat="1" applyFont="1" applyFill="1" applyBorder="1" applyAlignment="1" applyProtection="1"/>
    <xf numFmtId="3" fontId="9" fillId="0" borderId="16" xfId="0" applyNumberFormat="1" applyFont="1" applyBorder="1" applyAlignment="1" applyProtection="1">
      <alignment horizontal="right" indent="1"/>
    </xf>
    <xf numFmtId="0" fontId="7" fillId="7" borderId="12" xfId="0" applyFont="1" applyFill="1" applyBorder="1" applyAlignment="1" applyProtection="1">
      <alignment horizontal="right" indent="1"/>
    </xf>
    <xf numFmtId="49" fontId="11" fillId="9" borderId="2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right" vertical="center"/>
    </xf>
    <xf numFmtId="164" fontId="0" fillId="0" borderId="20" xfId="0" applyNumberFormat="1" applyFont="1" applyBorder="1" applyAlignment="1" applyProtection="1">
      <alignment horizontal="center"/>
    </xf>
    <xf numFmtId="44" fontId="10" fillId="0" borderId="17" xfId="0" applyNumberFormat="1" applyFont="1" applyFill="1" applyBorder="1" applyAlignment="1" applyProtection="1"/>
    <xf numFmtId="4" fontId="18" fillId="0" borderId="0" xfId="0" applyNumberFormat="1" applyFont="1" applyAlignment="1" applyProtection="1">
      <alignment horizontal="center"/>
    </xf>
  </cellXfs>
  <cellStyles count="1">
    <cellStyle name="Normal" xfId="0" builtinId="0"/>
  </cellStyles>
  <dxfs count="3">
    <dxf>
      <font>
        <b/>
        <i val="0"/>
        <color theme="0"/>
      </font>
      <numFmt numFmtId="34" formatCode="_-* #,##0.00\ &quot;€&quot;_-;\-* #,##0.00\ &quot;€&quot;_-;_-* &quot;-&quot;??\ &quot;€&quot;_-;_-@_-"/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numFmt numFmtId="34" formatCode="_-* #,##0.00\ &quot;€&quot;_-;\-* #,##0.00\ &quot;€&quot;_-;_-* &quot;-&quot;??\ &quot;€&quot;_-;_-@_-"/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2000249</xdr:colOff>
      <xdr:row>63</xdr:row>
      <xdr:rowOff>21979</xdr:rowOff>
    </xdr:from>
    <xdr:to>
      <xdr:col>4</xdr:col>
      <xdr:colOff>2498480</xdr:colOff>
      <xdr:row>63</xdr:row>
      <xdr:rowOff>190499</xdr:rowOff>
    </xdr:to>
    <xdr:sp macro="" textlink="">
      <xdr:nvSpPr>
        <xdr:cNvPr id="2" name="Rectángulo 1"/>
        <xdr:cNvSpPr/>
      </xdr:nvSpPr>
      <xdr:spPr>
        <a:xfrm>
          <a:off x="3934557" y="19672787"/>
          <a:ext cx="498231" cy="168520"/>
        </a:xfrm>
        <a:prstGeom prst="rect">
          <a:avLst/>
        </a:prstGeom>
        <a:solidFill>
          <a:srgbClr val="CCCC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0"/>
  <sheetViews>
    <sheetView showGridLines="0" tabSelected="1" zoomScale="130" zoomScaleNormal="130" workbookViewId="0"/>
  </sheetViews>
  <sheetFormatPr baseColWidth="10" defaultRowHeight="15" x14ac:dyDescent="0.25"/>
  <cols>
    <col min="1" max="1" width="2.140625" style="26" customWidth="1"/>
    <col min="2" max="2" width="12.5703125" style="26" customWidth="1"/>
    <col min="3" max="3" width="9" style="26" customWidth="1"/>
    <col min="4" max="4" width="5.28515625" style="26" customWidth="1"/>
    <col min="5" max="5" width="88.5703125" style="48" customWidth="1"/>
    <col min="6" max="6" width="11.5703125" style="26" customWidth="1"/>
    <col min="7" max="8" width="16.7109375" style="26" customWidth="1"/>
    <col min="9" max="9" width="2.5703125" style="26" customWidth="1"/>
    <col min="10" max="10" width="14" style="24" customWidth="1"/>
    <col min="11" max="11" width="11.42578125" style="25"/>
    <col min="12" max="16384" width="11.42578125" style="26"/>
  </cols>
  <sheetData>
    <row r="1" spans="2:11" x14ac:dyDescent="0.25">
      <c r="B1" s="21" t="s">
        <v>89</v>
      </c>
      <c r="C1" s="22"/>
      <c r="D1" s="22"/>
      <c r="E1" s="23"/>
      <c r="F1" s="22"/>
      <c r="G1" s="22"/>
      <c r="H1" s="22"/>
      <c r="I1" s="22"/>
    </row>
    <row r="2" spans="2:11" ht="15.75" thickBot="1" x14ac:dyDescent="0.3">
      <c r="B2" s="21" t="s">
        <v>0</v>
      </c>
      <c r="C2" s="22"/>
      <c r="D2" s="22"/>
      <c r="E2" s="23"/>
      <c r="F2" s="22"/>
      <c r="G2" s="22"/>
      <c r="H2" s="22"/>
      <c r="I2" s="22"/>
    </row>
    <row r="3" spans="2:11" ht="45.75" thickBot="1" x14ac:dyDescent="0.3">
      <c r="B3" s="17" t="s">
        <v>1</v>
      </c>
      <c r="C3" s="17" t="s">
        <v>2</v>
      </c>
      <c r="D3" s="17" t="s">
        <v>3</v>
      </c>
      <c r="E3" s="17" t="s">
        <v>4</v>
      </c>
      <c r="F3" s="17" t="s">
        <v>85</v>
      </c>
      <c r="G3" s="17" t="s">
        <v>86</v>
      </c>
      <c r="H3" s="75" t="s">
        <v>88</v>
      </c>
      <c r="I3" s="22"/>
      <c r="J3" s="75" t="s">
        <v>87</v>
      </c>
    </row>
    <row r="4" spans="2:11" x14ac:dyDescent="0.25">
      <c r="B4" s="27" t="s">
        <v>5</v>
      </c>
      <c r="C4" s="27" t="s">
        <v>6</v>
      </c>
      <c r="D4" s="27" t="s">
        <v>7</v>
      </c>
      <c r="E4" s="28" t="s">
        <v>8</v>
      </c>
      <c r="F4" s="29">
        <f>F51</f>
        <v>1</v>
      </c>
      <c r="G4" s="30">
        <f>G51</f>
        <v>7128.16</v>
      </c>
      <c r="H4" s="30">
        <f>H51</f>
        <v>7128.16</v>
      </c>
      <c r="I4" s="22"/>
      <c r="J4" s="61"/>
    </row>
    <row r="5" spans="2:11" x14ac:dyDescent="0.25">
      <c r="B5" s="31" t="s">
        <v>9</v>
      </c>
      <c r="C5" s="31" t="s">
        <v>6</v>
      </c>
      <c r="D5" s="31" t="s">
        <v>7</v>
      </c>
      <c r="E5" s="32" t="s">
        <v>10</v>
      </c>
      <c r="F5" s="33">
        <f>F44</f>
        <v>1</v>
      </c>
      <c r="G5" s="33">
        <f>G44</f>
        <v>0</v>
      </c>
      <c r="H5" s="33">
        <f>H44</f>
        <v>0</v>
      </c>
      <c r="I5" s="22"/>
      <c r="J5" s="61"/>
    </row>
    <row r="6" spans="2:11" x14ac:dyDescent="0.25">
      <c r="B6" s="34" t="s">
        <v>11</v>
      </c>
      <c r="C6" s="35" t="s">
        <v>12</v>
      </c>
      <c r="D6" s="35" t="s">
        <v>13</v>
      </c>
      <c r="E6" s="36" t="s">
        <v>14</v>
      </c>
      <c r="F6" s="37">
        <v>21199.200000000001</v>
      </c>
      <c r="G6" s="52"/>
      <c r="H6" s="38">
        <f>ROUND(F6*G6,2)</f>
        <v>0</v>
      </c>
      <c r="I6" s="38"/>
      <c r="J6" s="54">
        <v>14.56</v>
      </c>
      <c r="K6" s="25" t="str">
        <f>IF(G6&gt;J6,"C/U POR ENCIMA DEL MÁXIMO","")</f>
        <v/>
      </c>
    </row>
    <row r="7" spans="2:11" ht="75" x14ac:dyDescent="0.25">
      <c r="B7" s="22"/>
      <c r="C7" s="22"/>
      <c r="D7" s="22"/>
      <c r="E7" s="36" t="s">
        <v>60</v>
      </c>
      <c r="F7" s="22"/>
      <c r="G7" s="53"/>
      <c r="H7" s="22"/>
      <c r="I7" s="22"/>
      <c r="J7" s="54"/>
    </row>
    <row r="8" spans="2:11" x14ac:dyDescent="0.25">
      <c r="B8" s="34" t="s">
        <v>15</v>
      </c>
      <c r="C8" s="35" t="s">
        <v>12</v>
      </c>
      <c r="D8" s="35" t="s">
        <v>16</v>
      </c>
      <c r="E8" s="36" t="s">
        <v>17</v>
      </c>
      <c r="F8" s="37">
        <v>1</v>
      </c>
      <c r="G8" s="52"/>
      <c r="H8" s="38">
        <f>ROUND(F8*G8,2)</f>
        <v>0</v>
      </c>
      <c r="I8" s="38"/>
      <c r="J8" s="55">
        <v>5514.16</v>
      </c>
      <c r="K8" s="25" t="str">
        <f>IF(G8&gt;J8,"C/U POR ENCIMA DEL MÁXIMO","")</f>
        <v/>
      </c>
    </row>
    <row r="9" spans="2:11" ht="60" x14ac:dyDescent="0.25">
      <c r="B9" s="22"/>
      <c r="C9" s="22"/>
      <c r="D9" s="22"/>
      <c r="E9" s="36" t="s">
        <v>61</v>
      </c>
      <c r="F9" s="22"/>
      <c r="G9" s="53"/>
      <c r="H9" s="22"/>
      <c r="I9" s="22"/>
      <c r="J9" s="54"/>
    </row>
    <row r="10" spans="2:11" x14ac:dyDescent="0.25">
      <c r="B10" s="34" t="s">
        <v>18</v>
      </c>
      <c r="C10" s="35" t="s">
        <v>12</v>
      </c>
      <c r="D10" s="35" t="s">
        <v>13</v>
      </c>
      <c r="E10" s="36" t="s">
        <v>19</v>
      </c>
      <c r="F10" s="37">
        <v>20580.45</v>
      </c>
      <c r="G10" s="52"/>
      <c r="H10" s="38">
        <f>ROUND(F10*G10,2)</f>
        <v>0</v>
      </c>
      <c r="I10" s="38"/>
      <c r="J10" s="54">
        <v>7.04</v>
      </c>
      <c r="K10" s="25" t="str">
        <f>IF(G10&gt;J10,"C/U POR ENCIMA DEL MÁXIMO","")</f>
        <v/>
      </c>
    </row>
    <row r="11" spans="2:11" ht="60" x14ac:dyDescent="0.25">
      <c r="B11" s="22"/>
      <c r="C11" s="22"/>
      <c r="D11" s="22"/>
      <c r="E11" s="36" t="s">
        <v>74</v>
      </c>
      <c r="F11" s="22"/>
      <c r="G11" s="53"/>
      <c r="H11" s="22"/>
      <c r="I11" s="22"/>
      <c r="J11" s="54"/>
    </row>
    <row r="12" spans="2:11" x14ac:dyDescent="0.25">
      <c r="B12" s="34" t="s">
        <v>20</v>
      </c>
      <c r="C12" s="35" t="s">
        <v>12</v>
      </c>
      <c r="D12" s="35" t="s">
        <v>13</v>
      </c>
      <c r="E12" s="36" t="s">
        <v>21</v>
      </c>
      <c r="F12" s="37">
        <v>519.75</v>
      </c>
      <c r="G12" s="52"/>
      <c r="H12" s="38">
        <f>ROUND(F12*G12,2)</f>
        <v>0</v>
      </c>
      <c r="I12" s="38"/>
      <c r="J12" s="54">
        <v>7.04</v>
      </c>
      <c r="K12" s="25" t="str">
        <f>IF(G12&gt;J12,"C/U POR ENCIMA DEL MÁXIMO","")</f>
        <v/>
      </c>
    </row>
    <row r="13" spans="2:11" ht="60" x14ac:dyDescent="0.25">
      <c r="B13" s="22"/>
      <c r="C13" s="22"/>
      <c r="D13" s="22"/>
      <c r="E13" s="36" t="s">
        <v>75</v>
      </c>
      <c r="F13" s="22"/>
      <c r="G13" s="53"/>
      <c r="H13" s="22"/>
      <c r="I13" s="22"/>
      <c r="J13" s="54"/>
    </row>
    <row r="14" spans="2:11" x14ac:dyDescent="0.25">
      <c r="B14" s="34" t="s">
        <v>22</v>
      </c>
      <c r="C14" s="35" t="s">
        <v>12</v>
      </c>
      <c r="D14" s="35" t="s">
        <v>13</v>
      </c>
      <c r="E14" s="36" t="s">
        <v>23</v>
      </c>
      <c r="F14" s="37">
        <v>1650</v>
      </c>
      <c r="G14" s="52"/>
      <c r="H14" s="38">
        <f>ROUND(F14*G14,2)</f>
        <v>0</v>
      </c>
      <c r="I14" s="38"/>
      <c r="J14" s="54">
        <v>10.63</v>
      </c>
      <c r="K14" s="25" t="str">
        <f>IF(G14&gt;J14,"C/U POR ENCIMA DEL MÁXIMO","")</f>
        <v/>
      </c>
    </row>
    <row r="15" spans="2:11" ht="30" x14ac:dyDescent="0.25">
      <c r="B15" s="22"/>
      <c r="C15" s="22"/>
      <c r="D15" s="22"/>
      <c r="E15" s="36" t="s">
        <v>76</v>
      </c>
      <c r="F15" s="22"/>
      <c r="G15" s="53"/>
      <c r="H15" s="22"/>
      <c r="I15" s="22"/>
      <c r="J15" s="54"/>
    </row>
    <row r="16" spans="2:11" x14ac:dyDescent="0.25">
      <c r="B16" s="34" t="s">
        <v>24</v>
      </c>
      <c r="C16" s="35" t="s">
        <v>12</v>
      </c>
      <c r="D16" s="35" t="s">
        <v>16</v>
      </c>
      <c r="E16" s="36" t="s">
        <v>25</v>
      </c>
      <c r="F16" s="37">
        <v>3</v>
      </c>
      <c r="G16" s="52"/>
      <c r="H16" s="38">
        <f>ROUND(F16*G16,2)</f>
        <v>0</v>
      </c>
      <c r="I16" s="38"/>
      <c r="J16" s="55">
        <v>1116.6300000000001</v>
      </c>
      <c r="K16" s="25" t="str">
        <f>IF(G16&gt;J16,"C/U POR ENCIMA DEL MÁXIMO","")</f>
        <v/>
      </c>
    </row>
    <row r="17" spans="2:11" ht="45" x14ac:dyDescent="0.25">
      <c r="B17" s="22"/>
      <c r="C17" s="22"/>
      <c r="D17" s="22"/>
      <c r="E17" s="36" t="s">
        <v>77</v>
      </c>
      <c r="F17" s="22"/>
      <c r="G17" s="53"/>
      <c r="H17" s="22"/>
      <c r="I17" s="22"/>
      <c r="J17" s="54"/>
    </row>
    <row r="18" spans="2:11" x14ac:dyDescent="0.25">
      <c r="B18" s="34" t="s">
        <v>26</v>
      </c>
      <c r="C18" s="35" t="s">
        <v>12</v>
      </c>
      <c r="D18" s="35" t="s">
        <v>16</v>
      </c>
      <c r="E18" s="36" t="s">
        <v>27</v>
      </c>
      <c r="F18" s="37">
        <v>15202</v>
      </c>
      <c r="G18" s="52"/>
      <c r="H18" s="38">
        <f>ROUND(F18*G18,2)</f>
        <v>0</v>
      </c>
      <c r="I18" s="38"/>
      <c r="J18" s="54">
        <v>14.74</v>
      </c>
      <c r="K18" s="25" t="str">
        <f>IF(G18&gt;J18,"C/U POR ENCIMA DEL MÁXIMO","")</f>
        <v/>
      </c>
    </row>
    <row r="19" spans="2:11" ht="75" x14ac:dyDescent="0.25">
      <c r="B19" s="22"/>
      <c r="C19" s="22"/>
      <c r="D19" s="22"/>
      <c r="E19" s="36" t="s">
        <v>78</v>
      </c>
      <c r="F19" s="22"/>
      <c r="G19" s="53"/>
      <c r="H19" s="22"/>
      <c r="I19" s="22"/>
      <c r="J19" s="54"/>
    </row>
    <row r="20" spans="2:11" x14ac:dyDescent="0.25">
      <c r="B20" s="34" t="s">
        <v>28</v>
      </c>
      <c r="C20" s="35" t="s">
        <v>12</v>
      </c>
      <c r="D20" s="35" t="s">
        <v>16</v>
      </c>
      <c r="E20" s="36" t="s">
        <v>29</v>
      </c>
      <c r="F20" s="37">
        <v>1694</v>
      </c>
      <c r="G20" s="52"/>
      <c r="H20" s="38">
        <f>ROUND(F20*G20,2)</f>
        <v>0</v>
      </c>
      <c r="I20" s="38"/>
      <c r="J20" s="54">
        <v>17.59</v>
      </c>
      <c r="K20" s="25" t="str">
        <f>IF(G20&gt;J20,"C/U POR ENCIMA DEL MÁXIMO","")</f>
        <v/>
      </c>
    </row>
    <row r="21" spans="2:11" ht="75" x14ac:dyDescent="0.25">
      <c r="B21" s="22"/>
      <c r="C21" s="22"/>
      <c r="D21" s="22"/>
      <c r="E21" s="36" t="s">
        <v>79</v>
      </c>
      <c r="F21" s="22"/>
      <c r="G21" s="53"/>
      <c r="H21" s="22"/>
      <c r="I21" s="22"/>
      <c r="J21" s="54"/>
    </row>
    <row r="22" spans="2:11" x14ac:dyDescent="0.25">
      <c r="B22" s="34" t="s">
        <v>30</v>
      </c>
      <c r="C22" s="35" t="s">
        <v>12</v>
      </c>
      <c r="D22" s="35" t="s">
        <v>16</v>
      </c>
      <c r="E22" s="36" t="s">
        <v>31</v>
      </c>
      <c r="F22" s="37">
        <v>1</v>
      </c>
      <c r="G22" s="52"/>
      <c r="H22" s="38">
        <f>ROUND(F22*G22,2)</f>
        <v>0</v>
      </c>
      <c r="I22" s="38"/>
      <c r="J22" s="55">
        <v>1358.11</v>
      </c>
      <c r="K22" s="25" t="str">
        <f>IF(G22&gt;J22,"C/U POR ENCIMA DEL MÁXIMO","")</f>
        <v/>
      </c>
    </row>
    <row r="23" spans="2:11" ht="45" x14ac:dyDescent="0.25">
      <c r="B23" s="22"/>
      <c r="C23" s="22"/>
      <c r="D23" s="22"/>
      <c r="E23" s="36" t="s">
        <v>62</v>
      </c>
      <c r="F23" s="22"/>
      <c r="G23" s="53"/>
      <c r="H23" s="22"/>
      <c r="I23" s="22"/>
      <c r="J23" s="54"/>
    </row>
    <row r="24" spans="2:11" x14ac:dyDescent="0.25">
      <c r="B24" s="34" t="s">
        <v>32</v>
      </c>
      <c r="C24" s="35" t="s">
        <v>12</v>
      </c>
      <c r="D24" s="35" t="s">
        <v>16</v>
      </c>
      <c r="E24" s="36" t="s">
        <v>33</v>
      </c>
      <c r="F24" s="37">
        <v>5</v>
      </c>
      <c r="G24" s="52"/>
      <c r="H24" s="38">
        <f>ROUND(F24*G24,2)</f>
        <v>0</v>
      </c>
      <c r="I24" s="38"/>
      <c r="J24" s="55">
        <v>2290.0300000000002</v>
      </c>
      <c r="K24" s="25" t="str">
        <f>IF(G24&gt;J24,"C/U POR ENCIMA DEL MÁXIMO","")</f>
        <v/>
      </c>
    </row>
    <row r="25" spans="2:11" ht="45" x14ac:dyDescent="0.25">
      <c r="B25" s="22"/>
      <c r="C25" s="22"/>
      <c r="D25" s="22"/>
      <c r="E25" s="36" t="s">
        <v>63</v>
      </c>
      <c r="F25" s="22"/>
      <c r="G25" s="53"/>
      <c r="H25" s="22"/>
      <c r="I25" s="22"/>
      <c r="J25" s="54"/>
    </row>
    <row r="26" spans="2:11" x14ac:dyDescent="0.25">
      <c r="B26" s="34" t="s">
        <v>34</v>
      </c>
      <c r="C26" s="35" t="s">
        <v>12</v>
      </c>
      <c r="D26" s="35" t="s">
        <v>16</v>
      </c>
      <c r="E26" s="36" t="s">
        <v>35</v>
      </c>
      <c r="F26" s="37">
        <v>11</v>
      </c>
      <c r="G26" s="52"/>
      <c r="H26" s="38">
        <f>ROUND(F26*G26,2)</f>
        <v>0</v>
      </c>
      <c r="I26" s="38"/>
      <c r="J26" s="54">
        <v>465.58</v>
      </c>
      <c r="K26" s="25" t="str">
        <f>IF(G26&gt;J26,"C/U POR ENCIMA DEL MÁXIMO","")</f>
        <v/>
      </c>
    </row>
    <row r="27" spans="2:11" ht="45" x14ac:dyDescent="0.25">
      <c r="B27" s="22"/>
      <c r="C27" s="22"/>
      <c r="D27" s="22"/>
      <c r="E27" s="36" t="s">
        <v>36</v>
      </c>
      <c r="F27" s="22"/>
      <c r="G27" s="53"/>
      <c r="H27" s="22"/>
      <c r="I27" s="22"/>
      <c r="J27" s="54"/>
    </row>
    <row r="28" spans="2:11" x14ac:dyDescent="0.25">
      <c r="B28" s="34" t="s">
        <v>37</v>
      </c>
      <c r="C28" s="35" t="s">
        <v>12</v>
      </c>
      <c r="D28" s="35" t="s">
        <v>16</v>
      </c>
      <c r="E28" s="36" t="s">
        <v>38</v>
      </c>
      <c r="F28" s="37">
        <v>1</v>
      </c>
      <c r="G28" s="52"/>
      <c r="H28" s="38">
        <f>ROUND(F28*G28,2)</f>
        <v>0</v>
      </c>
      <c r="I28" s="38"/>
      <c r="J28" s="55">
        <v>13162.27</v>
      </c>
      <c r="K28" s="25" t="str">
        <f>IF(G28&gt;J28,"C/U POR ENCIMA DEL MÁXIMO","")</f>
        <v/>
      </c>
    </row>
    <row r="29" spans="2:11" ht="30" x14ac:dyDescent="0.25">
      <c r="B29" s="22"/>
      <c r="C29" s="22"/>
      <c r="D29" s="22"/>
      <c r="E29" s="36" t="s">
        <v>80</v>
      </c>
      <c r="F29" s="22"/>
      <c r="G29" s="53"/>
      <c r="H29" s="22"/>
      <c r="I29" s="22"/>
      <c r="J29" s="54"/>
    </row>
    <row r="30" spans="2:11" x14ac:dyDescent="0.25">
      <c r="B30" s="34" t="s">
        <v>39</v>
      </c>
      <c r="C30" s="35" t="s">
        <v>12</v>
      </c>
      <c r="D30" s="35" t="s">
        <v>13</v>
      </c>
      <c r="E30" s="36" t="s">
        <v>40</v>
      </c>
      <c r="F30" s="37">
        <v>69.3</v>
      </c>
      <c r="G30" s="52"/>
      <c r="H30" s="38">
        <f>ROUND(F30*G30,2)</f>
        <v>0</v>
      </c>
      <c r="I30" s="38"/>
      <c r="J30" s="54">
        <v>21.24</v>
      </c>
      <c r="K30" s="25" t="str">
        <f>IF(G30&gt;J30,"C/U POR ENCIMA DEL MÁXIMO","")</f>
        <v/>
      </c>
    </row>
    <row r="31" spans="2:11" ht="75" x14ac:dyDescent="0.25">
      <c r="B31" s="22"/>
      <c r="C31" s="22"/>
      <c r="D31" s="22"/>
      <c r="E31" s="36" t="s">
        <v>81</v>
      </c>
      <c r="F31" s="22"/>
      <c r="G31" s="53"/>
      <c r="H31" s="22"/>
      <c r="I31" s="22"/>
      <c r="J31" s="54"/>
    </row>
    <row r="32" spans="2:11" x14ac:dyDescent="0.25">
      <c r="B32" s="34" t="s">
        <v>41</v>
      </c>
      <c r="C32" s="35" t="s">
        <v>12</v>
      </c>
      <c r="D32" s="35" t="s">
        <v>16</v>
      </c>
      <c r="E32" s="36" t="s">
        <v>42</v>
      </c>
      <c r="F32" s="37">
        <v>5</v>
      </c>
      <c r="G32" s="52"/>
      <c r="H32" s="38">
        <f>ROUND(F32*G32,2)</f>
        <v>0</v>
      </c>
      <c r="I32" s="38"/>
      <c r="J32" s="54">
        <v>98.14</v>
      </c>
      <c r="K32" s="25" t="str">
        <f>IF(G32&gt;J32,"C/U POR ENCIMA DEL MÁXIMO","")</f>
        <v/>
      </c>
    </row>
    <row r="33" spans="2:11" x14ac:dyDescent="0.25">
      <c r="B33" s="22"/>
      <c r="C33" s="22"/>
      <c r="D33" s="22"/>
      <c r="E33" s="36" t="s">
        <v>82</v>
      </c>
      <c r="F33" s="22"/>
      <c r="G33" s="53"/>
      <c r="H33" s="22"/>
      <c r="I33" s="22"/>
      <c r="J33" s="54"/>
    </row>
    <row r="34" spans="2:11" x14ac:dyDescent="0.25">
      <c r="B34" s="34" t="s">
        <v>43</v>
      </c>
      <c r="C34" s="35" t="s">
        <v>12</v>
      </c>
      <c r="D34" s="35" t="s">
        <v>16</v>
      </c>
      <c r="E34" s="36" t="s">
        <v>44</v>
      </c>
      <c r="F34" s="37">
        <v>1</v>
      </c>
      <c r="G34" s="52"/>
      <c r="H34" s="38">
        <f>ROUND(F34*G34,2)</f>
        <v>0</v>
      </c>
      <c r="I34" s="38"/>
      <c r="J34" s="55">
        <v>10684.96</v>
      </c>
      <c r="K34" s="25" t="str">
        <f>IF(G34&gt;J34,"C/U POR ENCIMA DEL MÁXIMO","")</f>
        <v/>
      </c>
    </row>
    <row r="35" spans="2:11" x14ac:dyDescent="0.25">
      <c r="B35" s="22"/>
      <c r="C35" s="22"/>
      <c r="D35" s="22"/>
      <c r="E35" s="36" t="s">
        <v>64</v>
      </c>
      <c r="F35" s="22"/>
      <c r="G35" s="53"/>
      <c r="H35" s="22"/>
      <c r="I35" s="22"/>
      <c r="J35" s="54"/>
    </row>
    <row r="36" spans="2:11" x14ac:dyDescent="0.25">
      <c r="B36" s="34" t="s">
        <v>45</v>
      </c>
      <c r="C36" s="35" t="s">
        <v>12</v>
      </c>
      <c r="D36" s="35" t="s">
        <v>13</v>
      </c>
      <c r="E36" s="36" t="s">
        <v>46</v>
      </c>
      <c r="F36" s="37">
        <v>1760</v>
      </c>
      <c r="G36" s="52"/>
      <c r="H36" s="38">
        <f>ROUND(F36*G36,2)</f>
        <v>0</v>
      </c>
      <c r="I36" s="38"/>
      <c r="J36" s="54">
        <v>12.54</v>
      </c>
      <c r="K36" s="25" t="str">
        <f>IF(G36&gt;J36,"C/U POR ENCIMA DEL MÁXIMO","")</f>
        <v/>
      </c>
    </row>
    <row r="37" spans="2:11" ht="45" x14ac:dyDescent="0.25">
      <c r="B37" s="22"/>
      <c r="C37" s="22"/>
      <c r="D37" s="22"/>
      <c r="E37" s="36" t="s">
        <v>83</v>
      </c>
      <c r="F37" s="22"/>
      <c r="G37" s="53"/>
      <c r="H37" s="22"/>
      <c r="I37" s="22"/>
      <c r="J37" s="54"/>
    </row>
    <row r="38" spans="2:11" x14ac:dyDescent="0.25">
      <c r="B38" s="34" t="s">
        <v>47</v>
      </c>
      <c r="C38" s="35" t="s">
        <v>12</v>
      </c>
      <c r="D38" s="35" t="s">
        <v>13</v>
      </c>
      <c r="E38" s="36" t="s">
        <v>48</v>
      </c>
      <c r="F38" s="37">
        <v>1760</v>
      </c>
      <c r="G38" s="52"/>
      <c r="H38" s="38">
        <f>ROUND(F38*G38,2)</f>
        <v>0</v>
      </c>
      <c r="I38" s="38"/>
      <c r="J38" s="54">
        <v>10.96</v>
      </c>
      <c r="K38" s="25" t="str">
        <f>IF(G38&gt;J38,"C/U POR ENCIMA DEL MÁXIMO","")</f>
        <v/>
      </c>
    </row>
    <row r="39" spans="2:11" ht="30" x14ac:dyDescent="0.25">
      <c r="B39" s="22"/>
      <c r="C39" s="22"/>
      <c r="D39" s="22"/>
      <c r="E39" s="36" t="s">
        <v>65</v>
      </c>
      <c r="F39" s="22"/>
      <c r="G39" s="53"/>
      <c r="H39" s="22"/>
      <c r="I39" s="22"/>
      <c r="J39" s="54"/>
    </row>
    <row r="40" spans="2:11" x14ac:dyDescent="0.25">
      <c r="B40" s="34" t="s">
        <v>49</v>
      </c>
      <c r="C40" s="35" t="s">
        <v>12</v>
      </c>
      <c r="D40" s="35" t="s">
        <v>16</v>
      </c>
      <c r="E40" s="36" t="s">
        <v>50</v>
      </c>
      <c r="F40" s="37">
        <v>1</v>
      </c>
      <c r="G40" s="52"/>
      <c r="H40" s="38">
        <f>ROUND(F40*G40,2)</f>
        <v>0</v>
      </c>
      <c r="I40" s="38"/>
      <c r="J40" s="55">
        <v>7266.05</v>
      </c>
      <c r="K40" s="25" t="str">
        <f>IF(G40&gt;J40,"C/U POR ENCIMA DEL MÁXIMO","")</f>
        <v/>
      </c>
    </row>
    <row r="41" spans="2:11" ht="30" x14ac:dyDescent="0.25">
      <c r="B41" s="22"/>
      <c r="C41" s="22"/>
      <c r="D41" s="22"/>
      <c r="E41" s="36" t="s">
        <v>66</v>
      </c>
      <c r="F41" s="22"/>
      <c r="G41" s="53"/>
      <c r="H41" s="22"/>
      <c r="I41" s="22"/>
      <c r="J41" s="54"/>
    </row>
    <row r="42" spans="2:11" x14ac:dyDescent="0.25">
      <c r="B42" s="34" t="s">
        <v>51</v>
      </c>
      <c r="C42" s="35" t="s">
        <v>12</v>
      </c>
      <c r="D42" s="35" t="s">
        <v>16</v>
      </c>
      <c r="E42" s="36" t="s">
        <v>52</v>
      </c>
      <c r="F42" s="37">
        <v>1</v>
      </c>
      <c r="G42" s="52"/>
      <c r="H42" s="38">
        <f>ROUND(F42*G42,2)</f>
        <v>0</v>
      </c>
      <c r="I42" s="38"/>
      <c r="J42" s="55">
        <v>27459.599999999999</v>
      </c>
      <c r="K42" s="25" t="str">
        <f>IF(G42&gt;J42,"C/U POR ENCIMA DEL MÁXIMO","")</f>
        <v/>
      </c>
    </row>
    <row r="43" spans="2:11" x14ac:dyDescent="0.25">
      <c r="B43" s="22"/>
      <c r="C43" s="22"/>
      <c r="D43" s="22"/>
      <c r="E43" s="36" t="s">
        <v>67</v>
      </c>
      <c r="F43" s="22"/>
      <c r="G43" s="53"/>
      <c r="H43" s="22"/>
      <c r="I43" s="22"/>
    </row>
    <row r="44" spans="2:11" x14ac:dyDescent="0.25">
      <c r="B44" s="22"/>
      <c r="C44" s="22"/>
      <c r="D44" s="22"/>
      <c r="E44" s="39" t="s">
        <v>53</v>
      </c>
      <c r="F44" s="37">
        <v>1</v>
      </c>
      <c r="G44" s="40">
        <f>H6+H8+H10+H12+H14+H16+H18+H20+H22+H24+H26+H28+H30+H32+H34+H36+H38+H40+H42</f>
        <v>0</v>
      </c>
      <c r="H44" s="40">
        <f>ROUND(F44*G44,2)</f>
        <v>0</v>
      </c>
      <c r="I44" s="40"/>
      <c r="J44" s="63"/>
    </row>
    <row r="45" spans="2:11" x14ac:dyDescent="0.25">
      <c r="B45" s="41"/>
      <c r="C45" s="41"/>
      <c r="D45" s="41"/>
      <c r="E45" s="42"/>
      <c r="F45" s="41"/>
      <c r="G45" s="41"/>
      <c r="H45" s="41"/>
      <c r="I45" s="60"/>
      <c r="J45" s="60"/>
    </row>
    <row r="46" spans="2:11" x14ac:dyDescent="0.25">
      <c r="B46" s="31" t="s">
        <v>54</v>
      </c>
      <c r="C46" s="31" t="s">
        <v>6</v>
      </c>
      <c r="D46" s="31" t="s">
        <v>7</v>
      </c>
      <c r="E46" s="32" t="s">
        <v>55</v>
      </c>
      <c r="F46" s="33">
        <f>F49</f>
        <v>1</v>
      </c>
      <c r="G46" s="33">
        <f>G49</f>
        <v>7128.16</v>
      </c>
      <c r="H46" s="33">
        <f>H49</f>
        <v>7128.16</v>
      </c>
      <c r="I46" s="61"/>
      <c r="J46" s="61"/>
    </row>
    <row r="47" spans="2:11" x14ac:dyDescent="0.25">
      <c r="B47" s="34" t="s">
        <v>56</v>
      </c>
      <c r="C47" s="35" t="s">
        <v>12</v>
      </c>
      <c r="D47" s="35" t="s">
        <v>16</v>
      </c>
      <c r="E47" s="36" t="s">
        <v>57</v>
      </c>
      <c r="F47" s="37">
        <v>1</v>
      </c>
      <c r="G47" s="37">
        <v>7128.16</v>
      </c>
      <c r="H47" s="38">
        <f>ROUND(F47*G47,2)</f>
        <v>7128.16</v>
      </c>
      <c r="I47" s="62"/>
      <c r="J47" s="55">
        <v>7128.16</v>
      </c>
    </row>
    <row r="48" spans="2:11" ht="30" x14ac:dyDescent="0.25">
      <c r="B48" s="22"/>
      <c r="C48" s="22"/>
      <c r="D48" s="22"/>
      <c r="E48" s="36" t="s">
        <v>68</v>
      </c>
      <c r="F48" s="22"/>
      <c r="G48" s="22"/>
      <c r="H48" s="22"/>
      <c r="I48" s="60"/>
    </row>
    <row r="49" spans="2:13" x14ac:dyDescent="0.25">
      <c r="B49" s="22"/>
      <c r="C49" s="22"/>
      <c r="D49" s="22"/>
      <c r="E49" s="39" t="s">
        <v>58</v>
      </c>
      <c r="F49" s="37">
        <v>1</v>
      </c>
      <c r="G49" s="40">
        <f>H47</f>
        <v>7128.16</v>
      </c>
      <c r="H49" s="40">
        <f>ROUND(F49*G49,2)</f>
        <v>7128.16</v>
      </c>
      <c r="I49" s="61"/>
      <c r="J49" s="63"/>
    </row>
    <row r="50" spans="2:13" x14ac:dyDescent="0.25">
      <c r="B50" s="41"/>
      <c r="C50" s="41"/>
      <c r="D50" s="41"/>
      <c r="E50" s="42"/>
      <c r="F50" s="41"/>
      <c r="G50" s="41"/>
      <c r="H50" s="41"/>
      <c r="I50" s="60"/>
      <c r="J50" s="60"/>
    </row>
    <row r="51" spans="2:13" x14ac:dyDescent="0.25">
      <c r="B51" s="22"/>
      <c r="C51" s="22"/>
      <c r="D51" s="22"/>
      <c r="E51" s="39" t="s">
        <v>59</v>
      </c>
      <c r="F51" s="43">
        <v>1</v>
      </c>
      <c r="G51" s="40">
        <f>H5+H46</f>
        <v>7128.16</v>
      </c>
      <c r="H51" s="40">
        <f>ROUND(F51*G51,2)</f>
        <v>7128.16</v>
      </c>
      <c r="I51" s="61"/>
      <c r="J51" s="64"/>
    </row>
    <row r="52" spans="2:13" x14ac:dyDescent="0.25">
      <c r="B52" s="41"/>
      <c r="C52" s="41"/>
      <c r="D52" s="41"/>
      <c r="E52" s="42"/>
      <c r="F52" s="41"/>
      <c r="G52" s="41"/>
      <c r="H52" s="41"/>
      <c r="I52" s="60"/>
      <c r="J52" s="60"/>
    </row>
    <row r="54" spans="2:13" s="5" customFormat="1" x14ac:dyDescent="0.25">
      <c r="B54" s="6"/>
      <c r="C54" s="6"/>
      <c r="E54" s="11"/>
      <c r="F54" s="12"/>
      <c r="G54" s="74" t="s">
        <v>84</v>
      </c>
      <c r="H54" s="19">
        <f>H51</f>
        <v>7128.16</v>
      </c>
      <c r="I54" s="26"/>
      <c r="J54" s="58"/>
      <c r="K54" s="20"/>
    </row>
    <row r="55" spans="2:13" s="5" customFormat="1" x14ac:dyDescent="0.25">
      <c r="B55" s="6"/>
      <c r="C55" s="6"/>
      <c r="E55" s="11"/>
      <c r="F55" s="13" t="s">
        <v>90</v>
      </c>
      <c r="G55" s="66"/>
      <c r="H55" s="14">
        <f>G55*H54</f>
        <v>0</v>
      </c>
      <c r="I55" s="56"/>
      <c r="J55" s="18"/>
      <c r="K55" s="20"/>
    </row>
    <row r="56" spans="2:13" s="5" customFormat="1" x14ac:dyDescent="0.25">
      <c r="B56" s="6"/>
      <c r="C56" s="6"/>
      <c r="E56" s="15"/>
      <c r="F56" s="16" t="s">
        <v>91</v>
      </c>
      <c r="G56" s="66"/>
      <c r="H56" s="14">
        <f>G56*H54</f>
        <v>0</v>
      </c>
      <c r="I56" s="56"/>
      <c r="J56" s="18"/>
      <c r="K56" s="20"/>
    </row>
    <row r="57" spans="2:13" s="5" customFormat="1" ht="15.75" x14ac:dyDescent="0.25">
      <c r="B57" s="6"/>
      <c r="C57" s="6"/>
      <c r="E57" s="8"/>
      <c r="F57" s="9"/>
      <c r="G57" s="73" t="s">
        <v>92</v>
      </c>
      <c r="H57" s="10">
        <f>H56+H55+H54</f>
        <v>7128.16</v>
      </c>
      <c r="I57" s="7"/>
      <c r="J57" s="79">
        <v>1028680.69</v>
      </c>
      <c r="K57" s="59"/>
    </row>
    <row r="58" spans="2:13" s="5" customFormat="1" ht="15.75" x14ac:dyDescent="0.25">
      <c r="B58" s="6"/>
      <c r="C58" s="6"/>
      <c r="E58" s="69"/>
      <c r="F58" s="70"/>
      <c r="G58" s="71"/>
      <c r="H58" s="72"/>
      <c r="I58" s="7"/>
      <c r="J58" s="57"/>
      <c r="K58" s="59"/>
    </row>
    <row r="59" spans="2:13" x14ac:dyDescent="0.25">
      <c r="E59" s="67"/>
      <c r="F59" s="65" t="s">
        <v>94</v>
      </c>
      <c r="G59" s="77">
        <v>0.21</v>
      </c>
      <c r="H59" s="68">
        <f>H57*G59</f>
        <v>1496.91</v>
      </c>
      <c r="J59" s="79">
        <v>216022.94</v>
      </c>
    </row>
    <row r="60" spans="2:13" ht="15.75" x14ac:dyDescent="0.25">
      <c r="E60" s="8"/>
      <c r="F60" s="9"/>
      <c r="G60" s="73" t="s">
        <v>93</v>
      </c>
      <c r="H60" s="78">
        <f>H57+H59</f>
        <v>8625.07</v>
      </c>
      <c r="J60" s="79">
        <v>1244703.6299999999</v>
      </c>
    </row>
    <row r="61" spans="2:13" x14ac:dyDescent="0.25">
      <c r="H61" s="76" t="str">
        <f>IF(H57&gt;J57,"ERROR: TOTAL OFERTA (SIN IVA) SUPERA EL VALOR DE LA BASE IMPONIBLE DEL CONTRATO","")</f>
        <v/>
      </c>
    </row>
    <row r="62" spans="2:13" x14ac:dyDescent="0.25">
      <c r="H62" s="76" t="str">
        <f>IF(COUNT(G6:G42)+COUNT(G55:G56)&lt;&gt;21,"ERROR: FALTAN DATOS","")</f>
        <v>ERROR: FALTAN DATOS</v>
      </c>
    </row>
    <row r="63" spans="2:13" x14ac:dyDescent="0.25">
      <c r="H63" s="76" t="str">
        <f>IF(COUNTIF(K6:K44,"C/U POR ENCIMA DEL MÁXIMO")&gt;0,"ERROR: PRECIOS UNITARIOS POR ENCIMA DEL PRECIO UNITARIO BASE DE REFERENCIA","")</f>
        <v/>
      </c>
    </row>
    <row r="64" spans="2:13" x14ac:dyDescent="0.25">
      <c r="B64" s="1" t="s">
        <v>69</v>
      </c>
      <c r="C64" s="44"/>
      <c r="D64" s="44"/>
      <c r="E64" s="44"/>
      <c r="F64" s="44"/>
      <c r="G64" s="44"/>
      <c r="H64" s="45"/>
      <c r="I64" s="48"/>
      <c r="J64" s="46"/>
      <c r="L64" s="47"/>
      <c r="M64" s="47"/>
    </row>
    <row r="65" spans="2:13" x14ac:dyDescent="0.25">
      <c r="B65" s="2" t="s">
        <v>70</v>
      </c>
      <c r="C65" s="48"/>
      <c r="D65" s="48"/>
      <c r="F65" s="48"/>
      <c r="G65" s="48"/>
      <c r="H65" s="49"/>
      <c r="I65" s="48"/>
      <c r="J65" s="46"/>
      <c r="L65" s="47"/>
      <c r="M65" s="47"/>
    </row>
    <row r="66" spans="2:13" x14ac:dyDescent="0.25">
      <c r="B66" s="2" t="s">
        <v>71</v>
      </c>
      <c r="C66" s="48"/>
      <c r="D66" s="48"/>
      <c r="F66" s="48"/>
      <c r="G66" s="48"/>
      <c r="H66" s="49"/>
      <c r="I66" s="48"/>
      <c r="J66" s="46"/>
      <c r="L66" s="47"/>
      <c r="M66" s="47"/>
    </row>
    <row r="67" spans="2:13" x14ac:dyDescent="0.25">
      <c r="B67" s="2" t="s">
        <v>96</v>
      </c>
      <c r="C67" s="48"/>
      <c r="D67" s="48"/>
      <c r="F67" s="48"/>
      <c r="G67" s="48"/>
      <c r="H67" s="49"/>
      <c r="I67" s="48"/>
      <c r="J67" s="46"/>
      <c r="L67" s="47"/>
      <c r="M67" s="47"/>
    </row>
    <row r="68" spans="2:13" x14ac:dyDescent="0.25">
      <c r="B68" s="2" t="s">
        <v>95</v>
      </c>
      <c r="C68" s="48"/>
      <c r="D68" s="48"/>
      <c r="F68" s="48"/>
      <c r="G68" s="48"/>
      <c r="H68" s="49"/>
      <c r="I68" s="48"/>
      <c r="J68" s="46"/>
      <c r="L68" s="47"/>
      <c r="M68" s="47"/>
    </row>
    <row r="69" spans="2:13" x14ac:dyDescent="0.25">
      <c r="B69" s="3" t="s">
        <v>72</v>
      </c>
      <c r="C69" s="48"/>
      <c r="D69" s="48"/>
      <c r="F69" s="48"/>
      <c r="G69" s="48"/>
      <c r="H69" s="49"/>
      <c r="I69" s="48"/>
      <c r="J69" s="46"/>
      <c r="L69" s="47"/>
      <c r="M69" s="47"/>
    </row>
    <row r="70" spans="2:13" x14ac:dyDescent="0.25">
      <c r="B70" s="4" t="s">
        <v>73</v>
      </c>
      <c r="C70" s="50"/>
      <c r="D70" s="50"/>
      <c r="E70" s="50"/>
      <c r="F70" s="50"/>
      <c r="G70" s="50"/>
      <c r="H70" s="51"/>
      <c r="I70" s="48"/>
      <c r="J70" s="46"/>
      <c r="L70" s="47"/>
      <c r="M70" s="47"/>
    </row>
  </sheetData>
  <sheetProtection algorithmName="SHA-512" hashValue="iAyvZVvakBGZwFrPzns3jaqDcVJ+8gannxCYNdJedXbTzjblYCSbvwSYATztPFgjBOEsxT6cQSnz5mumB4ujvQ==" saltValue="XbU62GtDz2fjOw8m6jPyfw==" spinCount="100000" sheet="1" objects="1" scenarios="1"/>
  <conditionalFormatting sqref="H57:H58">
    <cfRule type="cellIs" dxfId="2" priority="8" operator="greaterThan">
      <formula>$J$57</formula>
    </cfRule>
  </conditionalFormatting>
  <conditionalFormatting sqref="G6:G42">
    <cfRule type="cellIs" dxfId="1" priority="5" operator="greaterThan">
      <formula>$J6</formula>
    </cfRule>
  </conditionalFormatting>
  <conditionalFormatting sqref="H60">
    <cfRule type="cellIs" dxfId="0" priority="1" operator="greaterThan">
      <formula>$J$60</formula>
    </cfRule>
  </conditionalFormatting>
  <dataValidations disablePrompts="1" count="1">
    <dataValidation type="list" allowBlank="1" showInputMessage="1" showErrorMessage="1" sqref="C4:C52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ignoredErrors>
    <ignoredError sqref="H5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IO_18.149p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Hernández Blanco, Carlos</dc:creator>
  <cp:lastModifiedBy>Hernández Blanco, Carlos</cp:lastModifiedBy>
  <cp:lastPrinted>2018-05-29T09:14:22Z</cp:lastPrinted>
  <dcterms:created xsi:type="dcterms:W3CDTF">2018-05-29T07:36:00Z</dcterms:created>
  <dcterms:modified xsi:type="dcterms:W3CDTF">2019-01-24T12:56:17Z</dcterms:modified>
</cp:coreProperties>
</file>