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Via\Tecnicos\INGENIERÍA\L12\4. L12 SUR 2020\2.OBRA\1.LICITACIÓN\"/>
    </mc:Choice>
  </mc:AlternateContent>
  <bookViews>
    <workbookView xWindow="0" yWindow="0" windowWidth="7470" windowHeight="4890"/>
  </bookViews>
  <sheets>
    <sheet name="oferta" sheetId="2"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43" i="2" l="1"/>
  <c r="I442" i="2"/>
  <c r="H440" i="2"/>
  <c r="F440" i="2"/>
  <c r="H438" i="2"/>
  <c r="F438" i="2"/>
  <c r="H437" i="2"/>
  <c r="F437" i="2"/>
  <c r="H436" i="2"/>
  <c r="F436" i="2"/>
  <c r="H435" i="2"/>
  <c r="F435" i="2"/>
  <c r="D434" i="2"/>
  <c r="I430" i="2"/>
  <c r="H430" i="2"/>
  <c r="F430" i="2"/>
  <c r="I429" i="2"/>
  <c r="H429" i="2"/>
  <c r="G431" i="2" s="1"/>
  <c r="F429" i="2"/>
  <c r="D428" i="2"/>
  <c r="D427" i="2"/>
  <c r="I424" i="2"/>
  <c r="H424" i="2"/>
  <c r="F424" i="2"/>
  <c r="I423" i="2"/>
  <c r="H423" i="2"/>
  <c r="F423" i="2"/>
  <c r="I422" i="2"/>
  <c r="H422" i="2"/>
  <c r="F422" i="2"/>
  <c r="I421" i="2"/>
  <c r="H421" i="2"/>
  <c r="F421" i="2"/>
  <c r="I420" i="2"/>
  <c r="H420" i="2"/>
  <c r="F420" i="2"/>
  <c r="I419" i="2"/>
  <c r="H419" i="2"/>
  <c r="F419" i="2"/>
  <c r="I418" i="2"/>
  <c r="H418" i="2"/>
  <c r="F418" i="2"/>
  <c r="I417" i="2"/>
  <c r="H417" i="2"/>
  <c r="F417" i="2"/>
  <c r="I416" i="2"/>
  <c r="H416" i="2"/>
  <c r="F416" i="2"/>
  <c r="D415" i="2"/>
  <c r="H413" i="2"/>
  <c r="F413" i="2"/>
  <c r="H412" i="2"/>
  <c r="F412" i="2"/>
  <c r="H411" i="2"/>
  <c r="F411" i="2"/>
  <c r="H410" i="2"/>
  <c r="F410" i="2"/>
  <c r="H409" i="2"/>
  <c r="F409" i="2"/>
  <c r="H408" i="2"/>
  <c r="F408" i="2"/>
  <c r="H407" i="2"/>
  <c r="F407" i="2"/>
  <c r="D406" i="2"/>
  <c r="D405" i="2"/>
  <c r="H402" i="2"/>
  <c r="H401" i="2"/>
  <c r="H400" i="2"/>
  <c r="H399" i="2"/>
  <c r="D398" i="2"/>
  <c r="I396" i="2"/>
  <c r="H396" i="2"/>
  <c r="F396" i="2"/>
  <c r="I395" i="2"/>
  <c r="H395" i="2"/>
  <c r="F395" i="2"/>
  <c r="I394" i="2"/>
  <c r="H394" i="2"/>
  <c r="F394" i="2"/>
  <c r="I393" i="2"/>
  <c r="H393" i="2"/>
  <c r="F393" i="2"/>
  <c r="I392" i="2"/>
  <c r="H392" i="2"/>
  <c r="F392" i="2"/>
  <c r="I391" i="2"/>
  <c r="H391" i="2"/>
  <c r="F391" i="2"/>
  <c r="I390" i="2"/>
  <c r="H390" i="2"/>
  <c r="F390" i="2"/>
  <c r="I389" i="2"/>
  <c r="H389" i="2"/>
  <c r="F389" i="2"/>
  <c r="I388" i="2"/>
  <c r="H388" i="2"/>
  <c r="F388" i="2"/>
  <c r="I387" i="2"/>
  <c r="H387" i="2"/>
  <c r="F387" i="2"/>
  <c r="I386" i="2"/>
  <c r="H386" i="2"/>
  <c r="F386" i="2"/>
  <c r="I385" i="2"/>
  <c r="H385" i="2"/>
  <c r="F385" i="2"/>
  <c r="I384" i="2"/>
  <c r="H384" i="2"/>
  <c r="F384" i="2"/>
  <c r="I383" i="2"/>
  <c r="H383" i="2"/>
  <c r="F383" i="2"/>
  <c r="I382" i="2"/>
  <c r="H382" i="2"/>
  <c r="F382" i="2"/>
  <c r="I381" i="2"/>
  <c r="H381" i="2"/>
  <c r="F381" i="2"/>
  <c r="I380" i="2"/>
  <c r="H380" i="2"/>
  <c r="F380" i="2"/>
  <c r="I379" i="2"/>
  <c r="H379" i="2"/>
  <c r="F379" i="2"/>
  <c r="I378" i="2"/>
  <c r="H378" i="2"/>
  <c r="F378" i="2"/>
  <c r="I377" i="2"/>
  <c r="H377" i="2"/>
  <c r="F377" i="2"/>
  <c r="I376" i="2"/>
  <c r="H376" i="2"/>
  <c r="F376" i="2"/>
  <c r="I375" i="2"/>
  <c r="H375" i="2"/>
  <c r="F375" i="2"/>
  <c r="I374" i="2"/>
  <c r="H374" i="2"/>
  <c r="F374" i="2"/>
  <c r="I373" i="2"/>
  <c r="H373" i="2"/>
  <c r="F373" i="2"/>
  <c r="I372" i="2"/>
  <c r="H372" i="2"/>
  <c r="F372" i="2"/>
  <c r="D371" i="2"/>
  <c r="H369" i="2"/>
  <c r="H368" i="2"/>
  <c r="H367" i="2"/>
  <c r="H366" i="2"/>
  <c r="D365" i="2"/>
  <c r="D364" i="2"/>
  <c r="H362" i="2"/>
  <c r="H361" i="2"/>
  <c r="H360" i="2"/>
  <c r="H359" i="2"/>
  <c r="H358" i="2"/>
  <c r="H357" i="2"/>
  <c r="H356" i="2"/>
  <c r="H355" i="2"/>
  <c r="H354" i="2"/>
  <c r="H353" i="2"/>
  <c r="H352" i="2"/>
  <c r="D351" i="2"/>
  <c r="D350" i="2"/>
  <c r="H344" i="2"/>
  <c r="H343" i="2"/>
  <c r="D342" i="2"/>
  <c r="I340" i="2"/>
  <c r="H340" i="2"/>
  <c r="F340" i="2"/>
  <c r="I339" i="2"/>
  <c r="H339" i="2"/>
  <c r="F339" i="2"/>
  <c r="I338" i="2"/>
  <c r="H338" i="2"/>
  <c r="F338" i="2"/>
  <c r="I337" i="2"/>
  <c r="H337" i="2"/>
  <c r="F337" i="2"/>
  <c r="I336" i="2"/>
  <c r="H336" i="2"/>
  <c r="F336" i="2"/>
  <c r="I335" i="2"/>
  <c r="H335" i="2"/>
  <c r="F335" i="2"/>
  <c r="I334" i="2"/>
  <c r="H334" i="2"/>
  <c r="F334" i="2"/>
  <c r="I333" i="2"/>
  <c r="H333" i="2"/>
  <c r="F333" i="2"/>
  <c r="D332" i="2"/>
  <c r="H330" i="2"/>
  <c r="H329" i="2"/>
  <c r="D328" i="2"/>
  <c r="I326" i="2"/>
  <c r="H326" i="2"/>
  <c r="F326" i="2"/>
  <c r="I325" i="2"/>
  <c r="H325" i="2"/>
  <c r="F325" i="2"/>
  <c r="D324" i="2"/>
  <c r="H322" i="2"/>
  <c r="H321" i="2"/>
  <c r="H320" i="2"/>
  <c r="H319" i="2"/>
  <c r="H318" i="2"/>
  <c r="H317" i="2"/>
  <c r="H316" i="2"/>
  <c r="D315" i="2"/>
  <c r="I313" i="2"/>
  <c r="H313" i="2"/>
  <c r="F313" i="2"/>
  <c r="I312" i="2"/>
  <c r="H312" i="2"/>
  <c r="F312" i="2"/>
  <c r="D311" i="2"/>
  <c r="I309" i="2"/>
  <c r="H309" i="2"/>
  <c r="F309" i="2"/>
  <c r="I308" i="2"/>
  <c r="H308" i="2"/>
  <c r="F308" i="2"/>
  <c r="D307" i="2"/>
  <c r="H305" i="2"/>
  <c r="H304" i="2"/>
  <c r="I304" i="2"/>
  <c r="D303" i="2"/>
  <c r="I301" i="2"/>
  <c r="H301" i="2"/>
  <c r="F301" i="2"/>
  <c r="I300" i="2"/>
  <c r="H300" i="2"/>
  <c r="F300" i="2"/>
  <c r="D299" i="2"/>
  <c r="H297" i="2"/>
  <c r="I296" i="2"/>
  <c r="H296" i="2"/>
  <c r="F296" i="2"/>
  <c r="I295" i="2"/>
  <c r="H295" i="2"/>
  <c r="F295" i="2"/>
  <c r="H294" i="2"/>
  <c r="F294" i="2"/>
  <c r="H293" i="2"/>
  <c r="I292" i="2"/>
  <c r="H292" i="2"/>
  <c r="F292" i="2"/>
  <c r="I291" i="2"/>
  <c r="H291" i="2"/>
  <c r="F291" i="2"/>
  <c r="H290" i="2"/>
  <c r="F290" i="2"/>
  <c r="D289" i="2"/>
  <c r="D288" i="2"/>
  <c r="H285" i="2"/>
  <c r="F285" i="2"/>
  <c r="I285" i="2"/>
  <c r="H284" i="2"/>
  <c r="F284" i="2"/>
  <c r="I284" i="2"/>
  <c r="D283" i="2"/>
  <c r="I281" i="2"/>
  <c r="H281" i="2"/>
  <c r="F281" i="2"/>
  <c r="I280" i="2"/>
  <c r="H280" i="2"/>
  <c r="F280" i="2"/>
  <c r="I279" i="2"/>
  <c r="H279" i="2"/>
  <c r="F279" i="2"/>
  <c r="I278" i="2"/>
  <c r="H278" i="2"/>
  <c r="F278" i="2"/>
  <c r="I277" i="2"/>
  <c r="H277" i="2"/>
  <c r="F277" i="2"/>
  <c r="I276" i="2"/>
  <c r="H276" i="2"/>
  <c r="F276" i="2"/>
  <c r="I275" i="2"/>
  <c r="H275" i="2"/>
  <c r="F275" i="2"/>
  <c r="I274" i="2"/>
  <c r="H274" i="2"/>
  <c r="F274" i="2"/>
  <c r="D273" i="2"/>
  <c r="I271" i="2"/>
  <c r="H271" i="2"/>
  <c r="F271" i="2"/>
  <c r="H270" i="2"/>
  <c r="F270" i="2"/>
  <c r="D269" i="2"/>
  <c r="H267" i="2"/>
  <c r="H266" i="2"/>
  <c r="D265" i="2"/>
  <c r="H263" i="2"/>
  <c r="F263" i="2"/>
  <c r="I263" i="2"/>
  <c r="H262" i="2"/>
  <c r="F262" i="2"/>
  <c r="I262" i="2"/>
  <c r="H261" i="2"/>
  <c r="H260" i="2"/>
  <c r="I260" i="2"/>
  <c r="H259" i="2"/>
  <c r="F259" i="2"/>
  <c r="I259" i="2"/>
  <c r="H258" i="2"/>
  <c r="F258" i="2"/>
  <c r="I258" i="2"/>
  <c r="H257" i="2"/>
  <c r="D256" i="2"/>
  <c r="I254" i="2"/>
  <c r="H254" i="2"/>
  <c r="F254" i="2"/>
  <c r="I253" i="2"/>
  <c r="H253" i="2"/>
  <c r="F253" i="2"/>
  <c r="D252" i="2"/>
  <c r="H250" i="2"/>
  <c r="F250" i="2"/>
  <c r="H249" i="2"/>
  <c r="D248" i="2"/>
  <c r="I246" i="2"/>
  <c r="H246" i="2"/>
  <c r="F246" i="2"/>
  <c r="I245" i="2"/>
  <c r="H245" i="2"/>
  <c r="F245" i="2"/>
  <c r="D244" i="2"/>
  <c r="H242" i="2"/>
  <c r="F242" i="2"/>
  <c r="I242" i="2"/>
  <c r="H241" i="2"/>
  <c r="D240" i="2"/>
  <c r="I238" i="2"/>
  <c r="H238" i="2"/>
  <c r="F238" i="2"/>
  <c r="I237" i="2"/>
  <c r="H237" i="2"/>
  <c r="F237" i="2"/>
  <c r="I236" i="2"/>
  <c r="H236" i="2"/>
  <c r="F236" i="2"/>
  <c r="I235" i="2"/>
  <c r="H235" i="2"/>
  <c r="F235" i="2"/>
  <c r="I234" i="2"/>
  <c r="H234" i="2"/>
  <c r="F234" i="2"/>
  <c r="I233" i="2"/>
  <c r="H233" i="2"/>
  <c r="F233" i="2"/>
  <c r="I232" i="2"/>
  <c r="H232" i="2"/>
  <c r="F232" i="2"/>
  <c r="I231" i="2"/>
  <c r="H231" i="2"/>
  <c r="F231" i="2"/>
  <c r="D230" i="2"/>
  <c r="D229" i="2"/>
  <c r="D228" i="2"/>
  <c r="H225" i="2"/>
  <c r="H224" i="2"/>
  <c r="F224" i="2"/>
  <c r="I224" i="2"/>
  <c r="H223" i="2"/>
  <c r="F223" i="2"/>
  <c r="I223" i="2"/>
  <c r="H222" i="2"/>
  <c r="F222" i="2"/>
  <c r="I222" i="2"/>
  <c r="H221" i="2"/>
  <c r="H220" i="2"/>
  <c r="F220" i="2"/>
  <c r="I220" i="2"/>
  <c r="H219" i="2"/>
  <c r="F219" i="2"/>
  <c r="I219" i="2"/>
  <c r="H218" i="2"/>
  <c r="F218" i="2"/>
  <c r="I218" i="2"/>
  <c r="H217" i="2"/>
  <c r="F217" i="2"/>
  <c r="I217" i="2"/>
  <c r="D216" i="2"/>
  <c r="H214" i="2"/>
  <c r="F214" i="2"/>
  <c r="I214" i="2"/>
  <c r="H213" i="2"/>
  <c r="F213" i="2"/>
  <c r="I213" i="2"/>
  <c r="D212" i="2"/>
  <c r="I210" i="2"/>
  <c r="H210" i="2"/>
  <c r="F210" i="2"/>
  <c r="I209" i="2"/>
  <c r="H209" i="2"/>
  <c r="F209" i="2"/>
  <c r="D208" i="2"/>
  <c r="H206" i="2"/>
  <c r="H205" i="2"/>
  <c r="H204" i="2"/>
  <c r="H203" i="2"/>
  <c r="H202" i="2"/>
  <c r="H201" i="2"/>
  <c r="H200" i="2"/>
  <c r="D199" i="2"/>
  <c r="H197" i="2"/>
  <c r="F197" i="2"/>
  <c r="I197" i="2"/>
  <c r="H196" i="2"/>
  <c r="F196" i="2"/>
  <c r="I196" i="2"/>
  <c r="D195" i="2"/>
  <c r="H193" i="2"/>
  <c r="F193" i="2"/>
  <c r="I193" i="2"/>
  <c r="H192" i="2"/>
  <c r="F192" i="2"/>
  <c r="I192" i="2"/>
  <c r="D191" i="2"/>
  <c r="I189" i="2"/>
  <c r="H189" i="2"/>
  <c r="F189" i="2"/>
  <c r="I188" i="2"/>
  <c r="H188" i="2"/>
  <c r="F188" i="2"/>
  <c r="D187" i="2"/>
  <c r="H185" i="2"/>
  <c r="H184" i="2"/>
  <c r="D183" i="2"/>
  <c r="H181" i="2"/>
  <c r="F181" i="2"/>
  <c r="I181" i="2"/>
  <c r="H180" i="2"/>
  <c r="I180" i="2"/>
  <c r="H179" i="2"/>
  <c r="F179" i="2"/>
  <c r="I179" i="2"/>
  <c r="H178" i="2"/>
  <c r="I178" i="2"/>
  <c r="H177" i="2"/>
  <c r="I177" i="2"/>
  <c r="H176" i="2"/>
  <c r="I176" i="2"/>
  <c r="H175" i="2"/>
  <c r="F175" i="2"/>
  <c r="I175" i="2"/>
  <c r="H174" i="2"/>
  <c r="I174" i="2"/>
  <c r="H173" i="2"/>
  <c r="I173" i="2"/>
  <c r="D172" i="2"/>
  <c r="H170" i="2"/>
  <c r="F170" i="2"/>
  <c r="I170" i="2"/>
  <c r="H169" i="2"/>
  <c r="F169" i="2"/>
  <c r="I169" i="2"/>
  <c r="H168" i="2"/>
  <c r="F168" i="2"/>
  <c r="I168" i="2"/>
  <c r="H167" i="2"/>
  <c r="F167" i="2"/>
  <c r="I167" i="2"/>
  <c r="H166" i="2"/>
  <c r="F166" i="2"/>
  <c r="I166" i="2"/>
  <c r="H165" i="2"/>
  <c r="F165" i="2"/>
  <c r="I165" i="2"/>
  <c r="D164" i="2"/>
  <c r="I162" i="2"/>
  <c r="H162" i="2"/>
  <c r="F162" i="2"/>
  <c r="I161" i="2"/>
  <c r="H161" i="2"/>
  <c r="F161" i="2"/>
  <c r="I160" i="2"/>
  <c r="H160" i="2"/>
  <c r="F160" i="2"/>
  <c r="I159" i="2"/>
  <c r="H159" i="2"/>
  <c r="F159" i="2"/>
  <c r="I158" i="2"/>
  <c r="H158" i="2"/>
  <c r="F158" i="2"/>
  <c r="I157" i="2"/>
  <c r="H157" i="2"/>
  <c r="F157" i="2"/>
  <c r="D156" i="2"/>
  <c r="D155" i="2"/>
  <c r="D154" i="2"/>
  <c r="G152" i="2"/>
  <c r="H152" i="2" s="1"/>
  <c r="F152" i="2"/>
  <c r="H151" i="2"/>
  <c r="I151" i="2"/>
  <c r="H150" i="2"/>
  <c r="I150" i="2"/>
  <c r="H149" i="2"/>
  <c r="I149" i="2"/>
  <c r="H148" i="2"/>
  <c r="F148" i="2"/>
  <c r="I148" i="2"/>
  <c r="H147" i="2"/>
  <c r="I147" i="2"/>
  <c r="H146" i="2"/>
  <c r="I146" i="2"/>
  <c r="H145" i="2"/>
  <c r="I145" i="2"/>
  <c r="H144" i="2"/>
  <c r="I144" i="2"/>
  <c r="H143" i="2"/>
  <c r="I143" i="2"/>
  <c r="H142" i="2"/>
  <c r="I142" i="2"/>
  <c r="H141" i="2"/>
  <c r="I141" i="2"/>
  <c r="D140" i="2"/>
  <c r="I138" i="2"/>
  <c r="H138" i="2"/>
  <c r="F138" i="2"/>
  <c r="I137" i="2"/>
  <c r="H137" i="2"/>
  <c r="F137" i="2"/>
  <c r="I136" i="2"/>
  <c r="H136" i="2"/>
  <c r="F136" i="2"/>
  <c r="D135" i="2"/>
  <c r="D134" i="2"/>
  <c r="I131" i="2"/>
  <c r="H131" i="2"/>
  <c r="F131" i="2"/>
  <c r="I130" i="2"/>
  <c r="H130" i="2"/>
  <c r="F130" i="2"/>
  <c r="I129" i="2"/>
  <c r="H129" i="2"/>
  <c r="F129" i="2"/>
  <c r="I128" i="2"/>
  <c r="H128" i="2"/>
  <c r="F128" i="2"/>
  <c r="D127" i="2"/>
  <c r="D126" i="2"/>
  <c r="I122" i="2"/>
  <c r="H122" i="2"/>
  <c r="F122" i="2"/>
  <c r="I121" i="2"/>
  <c r="H121" i="2"/>
  <c r="F121" i="2"/>
  <c r="I120" i="2"/>
  <c r="H120" i="2"/>
  <c r="F120" i="2"/>
  <c r="I119" i="2"/>
  <c r="H119" i="2"/>
  <c r="F119" i="2"/>
  <c r="D118" i="2"/>
  <c r="H116" i="2"/>
  <c r="F116" i="2"/>
  <c r="H115" i="2"/>
  <c r="F115" i="2"/>
  <c r="D114" i="2"/>
  <c r="I112" i="2"/>
  <c r="H112" i="2"/>
  <c r="G113" i="2" s="1"/>
  <c r="F112" i="2"/>
  <c r="E113" i="2" s="1"/>
  <c r="D111" i="2"/>
  <c r="G109" i="2"/>
  <c r="H109" i="2" s="1"/>
  <c r="F109" i="2"/>
  <c r="H108" i="2"/>
  <c r="I108" i="2"/>
  <c r="H107" i="2"/>
  <c r="I107" i="2"/>
  <c r="H106" i="2"/>
  <c r="I106" i="2"/>
  <c r="H105" i="2"/>
  <c r="I105" i="2"/>
  <c r="H104" i="2"/>
  <c r="I104" i="2"/>
  <c r="D103" i="2"/>
  <c r="I101" i="2"/>
  <c r="H101" i="2"/>
  <c r="G102" i="2" s="1"/>
  <c r="F101" i="2"/>
  <c r="E102" i="2" s="1"/>
  <c r="D100" i="2"/>
  <c r="H97" i="2"/>
  <c r="G98" i="2" s="1"/>
  <c r="F97" i="2"/>
  <c r="E98" i="2" s="1"/>
  <c r="D96" i="2"/>
  <c r="I94" i="2"/>
  <c r="H94" i="2"/>
  <c r="F94" i="2"/>
  <c r="I93" i="2"/>
  <c r="H93" i="2"/>
  <c r="F93" i="2"/>
  <c r="I92" i="2"/>
  <c r="H92" i="2"/>
  <c r="F92" i="2"/>
  <c r="I91" i="2"/>
  <c r="H91" i="2"/>
  <c r="F91" i="2"/>
  <c r="I90" i="2"/>
  <c r="H90" i="2"/>
  <c r="F90" i="2"/>
  <c r="I89" i="2"/>
  <c r="H89" i="2"/>
  <c r="F89" i="2"/>
  <c r="I88" i="2"/>
  <c r="H88" i="2"/>
  <c r="F88" i="2"/>
  <c r="I87" i="2"/>
  <c r="H87" i="2"/>
  <c r="F87" i="2"/>
  <c r="I86" i="2"/>
  <c r="H86" i="2"/>
  <c r="F86" i="2"/>
  <c r="I85" i="2"/>
  <c r="H85" i="2"/>
  <c r="F85" i="2"/>
  <c r="I84" i="2"/>
  <c r="H84" i="2"/>
  <c r="F84" i="2"/>
  <c r="I83" i="2"/>
  <c r="H83" i="2"/>
  <c r="F83" i="2"/>
  <c r="I82" i="2"/>
  <c r="H82" i="2"/>
  <c r="F82" i="2"/>
  <c r="I81" i="2"/>
  <c r="H81" i="2"/>
  <c r="F81" i="2"/>
  <c r="I80" i="2"/>
  <c r="H80" i="2"/>
  <c r="F80" i="2"/>
  <c r="I79" i="2"/>
  <c r="H79" i="2"/>
  <c r="F79" i="2"/>
  <c r="I78" i="2"/>
  <c r="H78" i="2"/>
  <c r="F78" i="2"/>
  <c r="I77" i="2"/>
  <c r="H77" i="2"/>
  <c r="F77" i="2"/>
  <c r="I76" i="2"/>
  <c r="H76" i="2"/>
  <c r="F76" i="2"/>
  <c r="I75" i="2"/>
  <c r="H75" i="2"/>
  <c r="F75" i="2"/>
  <c r="I74" i="2"/>
  <c r="H74" i="2"/>
  <c r="F74" i="2"/>
  <c r="I73" i="2"/>
  <c r="H73" i="2"/>
  <c r="F73" i="2"/>
  <c r="I72" i="2"/>
  <c r="H72" i="2"/>
  <c r="F72" i="2"/>
  <c r="I71" i="2"/>
  <c r="H71" i="2"/>
  <c r="F71" i="2"/>
  <c r="D70" i="2"/>
  <c r="G68" i="2"/>
  <c r="H68" i="2" s="1"/>
  <c r="F68" i="2"/>
  <c r="H67" i="2"/>
  <c r="H66" i="2"/>
  <c r="H65" i="2"/>
  <c r="H64" i="2"/>
  <c r="H63" i="2"/>
  <c r="H62" i="2"/>
  <c r="H61" i="2"/>
  <c r="H60" i="2"/>
  <c r="H59" i="2"/>
  <c r="H58" i="2"/>
  <c r="H57" i="2"/>
  <c r="D56" i="2"/>
  <c r="D55" i="2"/>
  <c r="D54" i="2"/>
  <c r="I51" i="2"/>
  <c r="H51" i="2"/>
  <c r="G52" i="2" s="1"/>
  <c r="G50" i="2" s="1"/>
  <c r="F51" i="2"/>
  <c r="E52" i="2" s="1"/>
  <c r="E50" i="2" s="1"/>
  <c r="D50" i="2"/>
  <c r="G48" i="2"/>
  <c r="H48" i="2" s="1"/>
  <c r="F48" i="2"/>
  <c r="H47" i="2"/>
  <c r="H46" i="2"/>
  <c r="H45" i="2"/>
  <c r="H44" i="2"/>
  <c r="F44" i="2"/>
  <c r="I44" i="2"/>
  <c r="H43" i="2"/>
  <c r="I43" i="2"/>
  <c r="H42" i="2"/>
  <c r="F42" i="2"/>
  <c r="I42" i="2"/>
  <c r="H41" i="2"/>
  <c r="I41" i="2"/>
  <c r="H40" i="2"/>
  <c r="F40" i="2"/>
  <c r="I40" i="2"/>
  <c r="H39" i="2"/>
  <c r="I39" i="2"/>
  <c r="D38" i="2"/>
  <c r="I36" i="2"/>
  <c r="H36" i="2"/>
  <c r="G37" i="2" s="1"/>
  <c r="H37" i="2" s="1"/>
  <c r="H35" i="2" s="1"/>
  <c r="F36" i="2"/>
  <c r="E37" i="2" s="1"/>
  <c r="F37" i="2" s="1"/>
  <c r="F35" i="2" s="1"/>
  <c r="D35" i="2"/>
  <c r="D34" i="2"/>
  <c r="G32" i="2"/>
  <c r="H32" i="2" s="1"/>
  <c r="F32" i="2"/>
  <c r="G31" i="2"/>
  <c r="H31" i="2" s="1"/>
  <c r="F31" i="2"/>
  <c r="I30" i="2"/>
  <c r="H30" i="2"/>
  <c r="F30" i="2"/>
  <c r="I29" i="2"/>
  <c r="H29" i="2"/>
  <c r="F29" i="2"/>
  <c r="D28" i="2"/>
  <c r="D27" i="2"/>
  <c r="H25" i="2"/>
  <c r="F25" i="2"/>
  <c r="I23" i="2"/>
  <c r="H23" i="2"/>
  <c r="G24" i="2" s="1"/>
  <c r="F23" i="2"/>
  <c r="E24" i="2" s="1"/>
  <c r="D22" i="2"/>
  <c r="H20" i="2"/>
  <c r="I20" i="2"/>
  <c r="H19" i="2"/>
  <c r="I19" i="2"/>
  <c r="H18" i="2"/>
  <c r="I18" i="2"/>
  <c r="H17" i="2"/>
  <c r="I17" i="2"/>
  <c r="H16" i="2"/>
  <c r="I16" i="2"/>
  <c r="H15" i="2"/>
  <c r="I15" i="2"/>
  <c r="H14" i="2"/>
  <c r="I14" i="2"/>
  <c r="H13" i="2"/>
  <c r="I13" i="2"/>
  <c r="H12" i="2"/>
  <c r="I12" i="2"/>
  <c r="H11" i="2"/>
  <c r="I11" i="2"/>
  <c r="D10" i="2"/>
  <c r="I8" i="2"/>
  <c r="H8" i="2"/>
  <c r="F8" i="2"/>
  <c r="I7" i="2"/>
  <c r="H7" i="2"/>
  <c r="F7" i="2"/>
  <c r="I6" i="2"/>
  <c r="H6" i="2"/>
  <c r="F6" i="2"/>
  <c r="D5" i="2"/>
  <c r="D4" i="2"/>
  <c r="G194" i="2" l="1"/>
  <c r="G171" i="2"/>
  <c r="G211" i="2"/>
  <c r="G208" i="2" s="1"/>
  <c r="G243" i="2"/>
  <c r="H243" i="2" s="1"/>
  <c r="H240" i="2" s="1"/>
  <c r="G268" i="2"/>
  <c r="G265" i="2" s="1"/>
  <c r="G397" i="2"/>
  <c r="G190" i="2"/>
  <c r="G187" i="2" s="1"/>
  <c r="E215" i="2"/>
  <c r="E212" i="2" s="1"/>
  <c r="G306" i="2"/>
  <c r="H306" i="2" s="1"/>
  <c r="H303" i="2" s="1"/>
  <c r="G331" i="2"/>
  <c r="G345" i="2"/>
  <c r="G163" i="2"/>
  <c r="G156" i="2" s="1"/>
  <c r="G255" i="2"/>
  <c r="G310" i="2"/>
  <c r="G123" i="2"/>
  <c r="G118" i="2" s="1"/>
  <c r="G139" i="2"/>
  <c r="G247" i="2"/>
  <c r="G244" i="2" s="1"/>
  <c r="G251" i="2"/>
  <c r="G248" i="2" s="1"/>
  <c r="G282" i="2"/>
  <c r="G273" i="2" s="1"/>
  <c r="G302" i="2"/>
  <c r="H302" i="2" s="1"/>
  <c r="H299" i="2" s="1"/>
  <c r="G49" i="2"/>
  <c r="E239" i="2"/>
  <c r="E230" i="2" s="1"/>
  <c r="E272" i="2"/>
  <c r="F272" i="2" s="1"/>
  <c r="F269" i="2" s="1"/>
  <c r="G286" i="2"/>
  <c r="E132" i="2"/>
  <c r="H211" i="2"/>
  <c r="H208" i="2" s="1"/>
  <c r="G215" i="2"/>
  <c r="H215" i="2" s="1"/>
  <c r="H212" i="2" s="1"/>
  <c r="G239" i="2"/>
  <c r="H239" i="2" s="1"/>
  <c r="H230" i="2" s="1"/>
  <c r="E286" i="2"/>
  <c r="F286" i="2" s="1"/>
  <c r="F283" i="2" s="1"/>
  <c r="G298" i="2"/>
  <c r="G314" i="2"/>
  <c r="G323" i="2"/>
  <c r="G315" i="2" s="1"/>
  <c r="E327" i="2"/>
  <c r="E324" i="2" s="1"/>
  <c r="G341" i="2"/>
  <c r="G363" i="2"/>
  <c r="H363" i="2" s="1"/>
  <c r="H351" i="2" s="1"/>
  <c r="G425" i="2"/>
  <c r="H425" i="2" s="1"/>
  <c r="H415" i="2" s="1"/>
  <c r="G439" i="2"/>
  <c r="G95" i="2"/>
  <c r="G110" i="2"/>
  <c r="H110" i="2" s="1"/>
  <c r="H103" i="2" s="1"/>
  <c r="E117" i="2"/>
  <c r="F117" i="2" s="1"/>
  <c r="F114" i="2" s="1"/>
  <c r="G132" i="2"/>
  <c r="G182" i="2"/>
  <c r="E194" i="2"/>
  <c r="F194" i="2" s="1"/>
  <c r="F191" i="2" s="1"/>
  <c r="G198" i="2"/>
  <c r="H198" i="2" s="1"/>
  <c r="H195" i="2" s="1"/>
  <c r="G272" i="2"/>
  <c r="G303" i="2"/>
  <c r="G327" i="2"/>
  <c r="G414" i="2"/>
  <c r="H414" i="2" s="1"/>
  <c r="H406" i="2" s="1"/>
  <c r="G9" i="2"/>
  <c r="H9" i="2" s="1"/>
  <c r="H5" i="2" s="1"/>
  <c r="G21" i="2"/>
  <c r="G10" i="2" s="1"/>
  <c r="G33" i="2"/>
  <c r="G28" i="2" s="1"/>
  <c r="H52" i="2"/>
  <c r="H50" i="2" s="1"/>
  <c r="G69" i="2"/>
  <c r="G117" i="2"/>
  <c r="G153" i="2"/>
  <c r="H153" i="2" s="1"/>
  <c r="H140" i="2" s="1"/>
  <c r="G186" i="2"/>
  <c r="H186" i="2" s="1"/>
  <c r="H183" i="2" s="1"/>
  <c r="G207" i="2"/>
  <c r="G264" i="2"/>
  <c r="E282" i="2"/>
  <c r="E273" i="2" s="1"/>
  <c r="E397" i="2"/>
  <c r="E371" i="2" s="1"/>
  <c r="G403" i="2"/>
  <c r="E431" i="2"/>
  <c r="E425" i="2"/>
  <c r="E341" i="2"/>
  <c r="E332" i="2" s="1"/>
  <c r="F327" i="2"/>
  <c r="F324" i="2" s="1"/>
  <c r="E314" i="2"/>
  <c r="E302" i="2"/>
  <c r="E299" i="2" s="1"/>
  <c r="E255" i="2"/>
  <c r="E211" i="2"/>
  <c r="E198" i="2"/>
  <c r="E190" i="2"/>
  <c r="F190" i="2" s="1"/>
  <c r="F187" i="2" s="1"/>
  <c r="E163" i="2"/>
  <c r="F163" i="2" s="1"/>
  <c r="F156" i="2" s="1"/>
  <c r="E139" i="2"/>
  <c r="E135" i="2" s="1"/>
  <c r="E123" i="2"/>
  <c r="F123" i="2" s="1"/>
  <c r="F118" i="2" s="1"/>
  <c r="E95" i="2"/>
  <c r="F95" i="2" s="1"/>
  <c r="F70" i="2" s="1"/>
  <c r="E33" i="2"/>
  <c r="F33" i="2" s="1"/>
  <c r="F28" i="2" s="1"/>
  <c r="E9" i="2"/>
  <c r="E5" i="2" s="1"/>
  <c r="H21" i="2"/>
  <c r="H10" i="2" s="1"/>
  <c r="F24" i="2"/>
  <c r="F22" i="2" s="1"/>
  <c r="E22" i="2"/>
  <c r="H49" i="2"/>
  <c r="H38" i="2" s="1"/>
  <c r="G38" i="2"/>
  <c r="H69" i="2"/>
  <c r="H56" i="2" s="1"/>
  <c r="G56" i="2"/>
  <c r="H24" i="2"/>
  <c r="H22" i="2" s="1"/>
  <c r="G22" i="2"/>
  <c r="G53" i="2"/>
  <c r="F11" i="2"/>
  <c r="F12" i="2"/>
  <c r="F13" i="2"/>
  <c r="F14" i="2"/>
  <c r="F15" i="2"/>
  <c r="F16" i="2"/>
  <c r="F17" i="2"/>
  <c r="F18" i="2"/>
  <c r="F19" i="2"/>
  <c r="F20" i="2"/>
  <c r="G35" i="2"/>
  <c r="F41" i="2"/>
  <c r="F52" i="2"/>
  <c r="F50" i="2" s="1"/>
  <c r="H95" i="2"/>
  <c r="H70" i="2" s="1"/>
  <c r="G70" i="2"/>
  <c r="G96" i="2"/>
  <c r="H98" i="2"/>
  <c r="H96" i="2" s="1"/>
  <c r="H102" i="2"/>
  <c r="H100" i="2" s="1"/>
  <c r="G100" i="2"/>
  <c r="H123" i="2"/>
  <c r="H118" i="2" s="1"/>
  <c r="H139" i="2"/>
  <c r="H135" i="2" s="1"/>
  <c r="G135" i="2"/>
  <c r="H171" i="2"/>
  <c r="H164" i="2" s="1"/>
  <c r="G164" i="2"/>
  <c r="I46" i="2"/>
  <c r="F46" i="2"/>
  <c r="I57" i="2"/>
  <c r="F57" i="2"/>
  <c r="I61" i="2"/>
  <c r="F61" i="2"/>
  <c r="I65" i="2"/>
  <c r="F65" i="2"/>
  <c r="F113" i="2"/>
  <c r="F111" i="2" s="1"/>
  <c r="E111" i="2"/>
  <c r="F132" i="2"/>
  <c r="F127" i="2" s="1"/>
  <c r="E133" i="2" s="1"/>
  <c r="E127" i="2"/>
  <c r="H323" i="2"/>
  <c r="H315" i="2" s="1"/>
  <c r="I59" i="2"/>
  <c r="F59" i="2"/>
  <c r="I63" i="2"/>
  <c r="F63" i="2"/>
  <c r="I67" i="2"/>
  <c r="F67" i="2"/>
  <c r="E35" i="2"/>
  <c r="F39" i="2"/>
  <c r="F43" i="2"/>
  <c r="H113" i="2"/>
  <c r="H111" i="2" s="1"/>
  <c r="G111" i="2"/>
  <c r="G114" i="2"/>
  <c r="H117" i="2"/>
  <c r="H114" i="2" s="1"/>
  <c r="H132" i="2"/>
  <c r="H127" i="2" s="1"/>
  <c r="G133" i="2" s="1"/>
  <c r="G127" i="2"/>
  <c r="I45" i="2"/>
  <c r="F45" i="2"/>
  <c r="I47" i="2"/>
  <c r="F47" i="2"/>
  <c r="I58" i="2"/>
  <c r="F58" i="2"/>
  <c r="I60" i="2"/>
  <c r="F60" i="2"/>
  <c r="I62" i="2"/>
  <c r="F62" i="2"/>
  <c r="I64" i="2"/>
  <c r="F64" i="2"/>
  <c r="I66" i="2"/>
  <c r="F66" i="2"/>
  <c r="F98" i="2"/>
  <c r="F96" i="2" s="1"/>
  <c r="E96" i="2"/>
  <c r="F102" i="2"/>
  <c r="F100" i="2" s="1"/>
  <c r="E100" i="2"/>
  <c r="E118" i="2"/>
  <c r="F139" i="2"/>
  <c r="F135" i="2" s="1"/>
  <c r="H194" i="2"/>
  <c r="H191" i="2" s="1"/>
  <c r="G191" i="2"/>
  <c r="H298" i="2"/>
  <c r="H289" i="2" s="1"/>
  <c r="G289" i="2"/>
  <c r="I97" i="2"/>
  <c r="F104" i="2"/>
  <c r="F105" i="2"/>
  <c r="F106" i="2"/>
  <c r="F107" i="2"/>
  <c r="F108" i="2"/>
  <c r="I115" i="2"/>
  <c r="I116" i="2"/>
  <c r="F141" i="2"/>
  <c r="F142" i="2"/>
  <c r="F143" i="2"/>
  <c r="F144" i="2"/>
  <c r="F145" i="2"/>
  <c r="F146" i="2"/>
  <c r="F147" i="2"/>
  <c r="F151" i="2"/>
  <c r="F174" i="2"/>
  <c r="F178" i="2"/>
  <c r="I185" i="2"/>
  <c r="F185" i="2"/>
  <c r="I201" i="2"/>
  <c r="F201" i="2"/>
  <c r="I203" i="2"/>
  <c r="F203" i="2"/>
  <c r="I205" i="2"/>
  <c r="F205" i="2"/>
  <c r="F211" i="2"/>
  <c r="F208" i="2" s="1"/>
  <c r="E208" i="2"/>
  <c r="F249" i="2"/>
  <c r="E251" i="2" s="1"/>
  <c r="I249" i="2"/>
  <c r="H251" i="2"/>
  <c r="H248" i="2" s="1"/>
  <c r="H264" i="2"/>
  <c r="H256" i="2" s="1"/>
  <c r="G256" i="2"/>
  <c r="I266" i="2"/>
  <c r="F266" i="2"/>
  <c r="H272" i="2"/>
  <c r="H269" i="2" s="1"/>
  <c r="G269" i="2"/>
  <c r="F150" i="2"/>
  <c r="E156" i="2"/>
  <c r="H163" i="2"/>
  <c r="H156" i="2" s="1"/>
  <c r="F173" i="2"/>
  <c r="F177" i="2"/>
  <c r="H190" i="2"/>
  <c r="H187" i="2" s="1"/>
  <c r="G226" i="2"/>
  <c r="I241" i="2"/>
  <c r="F241" i="2"/>
  <c r="E243" i="2" s="1"/>
  <c r="E247" i="2"/>
  <c r="H255" i="2"/>
  <c r="H252" i="2" s="1"/>
  <c r="G252" i="2"/>
  <c r="I257" i="2"/>
  <c r="F257" i="2"/>
  <c r="H286" i="2"/>
  <c r="H283" i="2" s="1"/>
  <c r="G283" i="2"/>
  <c r="F297" i="2"/>
  <c r="I297" i="2"/>
  <c r="G299" i="2"/>
  <c r="H345" i="2"/>
  <c r="H342" i="2" s="1"/>
  <c r="G342" i="2"/>
  <c r="F149" i="2"/>
  <c r="E171" i="2"/>
  <c r="H182" i="2"/>
  <c r="H172" i="2" s="1"/>
  <c r="G172" i="2"/>
  <c r="F176" i="2"/>
  <c r="F180" i="2"/>
  <c r="I184" i="2"/>
  <c r="F184" i="2"/>
  <c r="I200" i="2"/>
  <c r="F200" i="2"/>
  <c r="I202" i="2"/>
  <c r="F202" i="2"/>
  <c r="I204" i="2"/>
  <c r="F204" i="2"/>
  <c r="I206" i="2"/>
  <c r="F206" i="2"/>
  <c r="I225" i="2"/>
  <c r="F225" i="2"/>
  <c r="I267" i="2"/>
  <c r="F267" i="2"/>
  <c r="G307" i="2"/>
  <c r="H310" i="2"/>
  <c r="H307" i="2" s="1"/>
  <c r="H331" i="2"/>
  <c r="H328" i="2" s="1"/>
  <c r="G328" i="2"/>
  <c r="G195" i="2"/>
  <c r="H207" i="2"/>
  <c r="H199" i="2" s="1"/>
  <c r="G199" i="2"/>
  <c r="F215" i="2"/>
  <c r="F212" i="2" s="1"/>
  <c r="I221" i="2"/>
  <c r="F221" i="2"/>
  <c r="I261" i="2"/>
  <c r="F261" i="2"/>
  <c r="E283" i="2"/>
  <c r="F293" i="2"/>
  <c r="E298" i="2" s="1"/>
  <c r="I293" i="2"/>
  <c r="I305" i="2"/>
  <c r="F305" i="2"/>
  <c r="G428" i="2"/>
  <c r="H431" i="2"/>
  <c r="H428" i="2" s="1"/>
  <c r="G432" i="2" s="1"/>
  <c r="F239" i="2"/>
  <c r="F230" i="2" s="1"/>
  <c r="I250" i="2"/>
  <c r="I270" i="2"/>
  <c r="I290" i="2"/>
  <c r="I294" i="2"/>
  <c r="H397" i="2"/>
  <c r="H371" i="2" s="1"/>
  <c r="G371" i="2"/>
  <c r="H439" i="2"/>
  <c r="H434" i="2" s="1"/>
  <c r="G434" i="2"/>
  <c r="F260" i="2"/>
  <c r="H268" i="2"/>
  <c r="H265" i="2" s="1"/>
  <c r="F304" i="2"/>
  <c r="E310" i="2"/>
  <c r="G370" i="2"/>
  <c r="H247" i="2"/>
  <c r="H244" i="2" s="1"/>
  <c r="F317" i="2"/>
  <c r="I317" i="2"/>
  <c r="F319" i="2"/>
  <c r="I319" i="2"/>
  <c r="F321" i="2"/>
  <c r="I321" i="2"/>
  <c r="G332" i="2"/>
  <c r="H341" i="2"/>
  <c r="H332" i="2" s="1"/>
  <c r="F316" i="2"/>
  <c r="I316" i="2"/>
  <c r="F318" i="2"/>
  <c r="I318" i="2"/>
  <c r="F320" i="2"/>
  <c r="I320" i="2"/>
  <c r="F322" i="2"/>
  <c r="I322" i="2"/>
  <c r="I329" i="2"/>
  <c r="F329" i="2"/>
  <c r="F344" i="2"/>
  <c r="I344" i="2"/>
  <c r="I353" i="2"/>
  <c r="F353" i="2"/>
  <c r="I355" i="2"/>
  <c r="F355" i="2"/>
  <c r="I357" i="2"/>
  <c r="F357" i="2"/>
  <c r="I359" i="2"/>
  <c r="F359" i="2"/>
  <c r="I361" i="2"/>
  <c r="F361" i="2"/>
  <c r="F366" i="2"/>
  <c r="I366" i="2"/>
  <c r="F368" i="2"/>
  <c r="I368" i="2"/>
  <c r="I399" i="2"/>
  <c r="F399" i="2"/>
  <c r="I401" i="2"/>
  <c r="F401" i="2"/>
  <c r="H403" i="2"/>
  <c r="H398" i="2" s="1"/>
  <c r="G398" i="2"/>
  <c r="I330" i="2"/>
  <c r="F330" i="2"/>
  <c r="F343" i="2"/>
  <c r="E345" i="2" s="1"/>
  <c r="I343" i="2"/>
  <c r="I352" i="2"/>
  <c r="F352" i="2"/>
  <c r="I354" i="2"/>
  <c r="F354" i="2"/>
  <c r="I356" i="2"/>
  <c r="F356" i="2"/>
  <c r="I358" i="2"/>
  <c r="F358" i="2"/>
  <c r="I360" i="2"/>
  <c r="F360" i="2"/>
  <c r="I362" i="2"/>
  <c r="F362" i="2"/>
  <c r="F367" i="2"/>
  <c r="I367" i="2"/>
  <c r="F369" i="2"/>
  <c r="I369" i="2"/>
  <c r="I400" i="2"/>
  <c r="F400" i="2"/>
  <c r="I402" i="2"/>
  <c r="F402" i="2"/>
  <c r="E414" i="2"/>
  <c r="F431" i="2"/>
  <c r="F428" i="2" s="1"/>
  <c r="E432" i="2" s="1"/>
  <c r="E428" i="2"/>
  <c r="E439" i="2"/>
  <c r="I407" i="2"/>
  <c r="I408" i="2"/>
  <c r="I409" i="2"/>
  <c r="I410" i="2"/>
  <c r="I411" i="2"/>
  <c r="I412" i="2"/>
  <c r="I413" i="2"/>
  <c r="I435" i="2"/>
  <c r="I436" i="2"/>
  <c r="I437" i="2"/>
  <c r="I438" i="2"/>
  <c r="G5" i="2" l="1"/>
  <c r="H33" i="2"/>
  <c r="H28" i="2" s="1"/>
  <c r="H282" i="2"/>
  <c r="H273" i="2" s="1"/>
  <c r="G240" i="2"/>
  <c r="E306" i="2"/>
  <c r="E303" i="2" s="1"/>
  <c r="F302" i="2"/>
  <c r="F299" i="2" s="1"/>
  <c r="E191" i="2"/>
  <c r="E70" i="2"/>
  <c r="E186" i="2"/>
  <c r="F186" i="2" s="1"/>
  <c r="F183" i="2" s="1"/>
  <c r="G351" i="2"/>
  <c r="G140" i="2"/>
  <c r="G103" i="2"/>
  <c r="E269" i="2"/>
  <c r="G212" i="2"/>
  <c r="F282" i="2"/>
  <c r="F273" i="2" s="1"/>
  <c r="F9" i="2"/>
  <c r="F5" i="2" s="1"/>
  <c r="G415" i="2"/>
  <c r="F397" i="2"/>
  <c r="F371" i="2" s="1"/>
  <c r="G230" i="2"/>
  <c r="E187" i="2"/>
  <c r="E114" i="2"/>
  <c r="E28" i="2"/>
  <c r="G324" i="2"/>
  <c r="H327" i="2"/>
  <c r="H324" i="2" s="1"/>
  <c r="G346" i="2" s="1"/>
  <c r="G311" i="2"/>
  <c r="H314" i="2"/>
  <c r="H311" i="2" s="1"/>
  <c r="F341" i="2"/>
  <c r="F332" i="2" s="1"/>
  <c r="G406" i="2"/>
  <c r="G183" i="2"/>
  <c r="E415" i="2"/>
  <c r="F425" i="2"/>
  <c r="F415" i="2" s="1"/>
  <c r="E311" i="2"/>
  <c r="F314" i="2"/>
  <c r="F311" i="2" s="1"/>
  <c r="E252" i="2"/>
  <c r="F255" i="2"/>
  <c r="F252" i="2" s="1"/>
  <c r="E226" i="2"/>
  <c r="E216" i="2" s="1"/>
  <c r="E195" i="2"/>
  <c r="F198" i="2"/>
  <c r="F195" i="2" s="1"/>
  <c r="F298" i="2"/>
  <c r="F289" i="2" s="1"/>
  <c r="E289" i="2"/>
  <c r="F345" i="2"/>
  <c r="F342" i="2" s="1"/>
  <c r="E342" i="2"/>
  <c r="E370" i="2"/>
  <c r="H370" i="2"/>
  <c r="H365" i="2" s="1"/>
  <c r="G404" i="2" s="1"/>
  <c r="G365" i="2"/>
  <c r="E164" i="2"/>
  <c r="F171" i="2"/>
  <c r="F164" i="2" s="1"/>
  <c r="H226" i="2"/>
  <c r="H216" i="2" s="1"/>
  <c r="G227" i="2" s="1"/>
  <c r="G216" i="2"/>
  <c r="F251" i="2"/>
  <c r="F248" i="2" s="1"/>
  <c r="E248" i="2"/>
  <c r="E110" i="2"/>
  <c r="E126" i="2"/>
  <c r="F133" i="2"/>
  <c r="F126" i="2" s="1"/>
  <c r="H53" i="2"/>
  <c r="H34" i="2" s="1"/>
  <c r="G34" i="2"/>
  <c r="G26" i="2"/>
  <c r="F432" i="2"/>
  <c r="F427" i="2" s="1"/>
  <c r="E427" i="2"/>
  <c r="E363" i="2"/>
  <c r="E331" i="2"/>
  <c r="F310" i="2"/>
  <c r="F307" i="2" s="1"/>
  <c r="E307" i="2"/>
  <c r="G426" i="2"/>
  <c r="G427" i="2"/>
  <c r="H432" i="2"/>
  <c r="H427" i="2" s="1"/>
  <c r="G287" i="2"/>
  <c r="E264" i="2"/>
  <c r="F247" i="2"/>
  <c r="F244" i="2" s="1"/>
  <c r="E244" i="2"/>
  <c r="E182" i="2"/>
  <c r="E153" i="2"/>
  <c r="H133" i="2"/>
  <c r="H126" i="2" s="1"/>
  <c r="G126" i="2"/>
  <c r="E69" i="2"/>
  <c r="F414" i="2"/>
  <c r="F406" i="2" s="1"/>
  <c r="E406" i="2"/>
  <c r="E323" i="2"/>
  <c r="E207" i="2"/>
  <c r="F243" i="2"/>
  <c r="F240" i="2" s="1"/>
  <c r="E240" i="2"/>
  <c r="E268" i="2"/>
  <c r="G99" i="2"/>
  <c r="F439" i="2"/>
  <c r="F434" i="2" s="1"/>
  <c r="E434" i="2"/>
  <c r="E403" i="2"/>
  <c r="E49" i="2"/>
  <c r="E21" i="2"/>
  <c r="F306" i="2" l="1"/>
  <c r="F303" i="2" s="1"/>
  <c r="E183" i="2"/>
  <c r="E426" i="2"/>
  <c r="E405" i="2" s="1"/>
  <c r="F226" i="2"/>
  <c r="F216" i="2" s="1"/>
  <c r="F331" i="2"/>
  <c r="F328" i="2" s="1"/>
  <c r="E328" i="2"/>
  <c r="H26" i="2"/>
  <c r="H4" i="2" s="1"/>
  <c r="G4" i="2"/>
  <c r="H404" i="2"/>
  <c r="H364" i="2" s="1"/>
  <c r="G364" i="2"/>
  <c r="H346" i="2"/>
  <c r="H288" i="2" s="1"/>
  <c r="G288" i="2"/>
  <c r="F268" i="2"/>
  <c r="F265" i="2" s="1"/>
  <c r="E265" i="2"/>
  <c r="F69" i="2"/>
  <c r="F56" i="2" s="1"/>
  <c r="E99" i="2" s="1"/>
  <c r="E56" i="2"/>
  <c r="E140" i="2"/>
  <c r="F153" i="2"/>
  <c r="F140" i="2" s="1"/>
  <c r="F264" i="2"/>
  <c r="F256" i="2" s="1"/>
  <c r="E256" i="2"/>
  <c r="G405" i="2"/>
  <c r="H426" i="2"/>
  <c r="H405" i="2" s="1"/>
  <c r="F363" i="2"/>
  <c r="F351" i="2" s="1"/>
  <c r="E351" i="2"/>
  <c r="F370" i="2"/>
  <c r="F365" i="2" s="1"/>
  <c r="E365" i="2"/>
  <c r="F21" i="2"/>
  <c r="F10" i="2" s="1"/>
  <c r="E26" i="2" s="1"/>
  <c r="E10" i="2"/>
  <c r="H227" i="2"/>
  <c r="H155" i="2" s="1"/>
  <c r="G155" i="2"/>
  <c r="F323" i="2"/>
  <c r="F315" i="2" s="1"/>
  <c r="E315" i="2"/>
  <c r="F182" i="2"/>
  <c r="F172" i="2" s="1"/>
  <c r="E172" i="2"/>
  <c r="H287" i="2"/>
  <c r="H229" i="2" s="1"/>
  <c r="G229" i="2"/>
  <c r="E103" i="2"/>
  <c r="F110" i="2"/>
  <c r="F103" i="2" s="1"/>
  <c r="F49" i="2"/>
  <c r="F38" i="2" s="1"/>
  <c r="E53" i="2" s="1"/>
  <c r="E38" i="2"/>
  <c r="F403" i="2"/>
  <c r="F398" i="2" s="1"/>
  <c r="E398" i="2"/>
  <c r="H99" i="2"/>
  <c r="H55" i="2" s="1"/>
  <c r="G124" i="2" s="1"/>
  <c r="G55" i="2"/>
  <c r="F207" i="2"/>
  <c r="F199" i="2" s="1"/>
  <c r="E199" i="2"/>
  <c r="E346" i="2"/>
  <c r="F426" i="2" l="1"/>
  <c r="F405" i="2" s="1"/>
  <c r="G347" i="2"/>
  <c r="E287" i="2"/>
  <c r="F287" i="2" s="1"/>
  <c r="F229" i="2" s="1"/>
  <c r="E227" i="2"/>
  <c r="F227" i="2" s="1"/>
  <c r="F155" i="2" s="1"/>
  <c r="F346" i="2"/>
  <c r="F288" i="2" s="1"/>
  <c r="E288" i="2"/>
  <c r="H124" i="2"/>
  <c r="H54" i="2" s="1"/>
  <c r="G125" i="2" s="1"/>
  <c r="G54" i="2"/>
  <c r="F53" i="2"/>
  <c r="F34" i="2" s="1"/>
  <c r="E34" i="2"/>
  <c r="H347" i="2"/>
  <c r="H228" i="2" s="1"/>
  <c r="G348" i="2" s="1"/>
  <c r="G228" i="2"/>
  <c r="E4" i="2"/>
  <c r="F26" i="2"/>
  <c r="F4" i="2" s="1"/>
  <c r="F99" i="2"/>
  <c r="F55" i="2" s="1"/>
  <c r="E124" i="2" s="1"/>
  <c r="E55" i="2"/>
  <c r="G433" i="2"/>
  <c r="E404" i="2"/>
  <c r="E347" i="2" l="1"/>
  <c r="F347" i="2" s="1"/>
  <c r="F228" i="2" s="1"/>
  <c r="E348" i="2" s="1"/>
  <c r="E229" i="2"/>
  <c r="E155" i="2"/>
  <c r="F124" i="2"/>
  <c r="F54" i="2" s="1"/>
  <c r="E125" i="2" s="1"/>
  <c r="E54" i="2"/>
  <c r="H125" i="2"/>
  <c r="H27" i="2" s="1"/>
  <c r="G27" i="2"/>
  <c r="H348" i="2"/>
  <c r="H154" i="2" s="1"/>
  <c r="G349" i="2" s="1"/>
  <c r="G154" i="2"/>
  <c r="G350" i="2"/>
  <c r="H433" i="2"/>
  <c r="H350" i="2" s="1"/>
  <c r="F404" i="2"/>
  <c r="F364" i="2" s="1"/>
  <c r="E433" i="2" s="1"/>
  <c r="E364" i="2"/>
  <c r="E228" i="2" l="1"/>
  <c r="E350" i="2"/>
  <c r="F433" i="2"/>
  <c r="F350" i="2" s="1"/>
  <c r="F348" i="2"/>
  <c r="F154" i="2" s="1"/>
  <c r="E349" i="2" s="1"/>
  <c r="E154" i="2"/>
  <c r="H349" i="2"/>
  <c r="H134" i="2" s="1"/>
  <c r="G441" i="2" s="1"/>
  <c r="G134" i="2"/>
  <c r="F125" i="2"/>
  <c r="F27" i="2" s="1"/>
  <c r="E27" i="2"/>
  <c r="H441" i="2" l="1"/>
  <c r="F349" i="2"/>
  <c r="F134" i="2" s="1"/>
  <c r="E441" i="2" s="1"/>
  <c r="E134" i="2"/>
  <c r="H443" i="2" l="1"/>
  <c r="H442" i="2"/>
  <c r="F441" i="2"/>
  <c r="H444" i="2" l="1"/>
  <c r="H445" i="2" s="1"/>
  <c r="H446" i="2" s="1"/>
  <c r="F443" i="2"/>
  <c r="F442" i="2"/>
  <c r="F444" i="2" s="1"/>
  <c r="F445" i="2" l="1"/>
  <c r="F446" i="2"/>
</calcChain>
</file>

<file path=xl/comments1.xml><?xml version="1.0" encoding="utf-8"?>
<comments xmlns="http://schemas.openxmlformats.org/spreadsheetml/2006/main">
  <authors>
    <author>Zapata Fernández, Miguel Ángel</author>
  </authors>
  <commentList>
    <comment ref="A447" authorId="0" shapeId="0">
      <text>
        <r>
          <rPr>
            <b/>
            <sz val="12"/>
            <color indexed="81"/>
            <rFont val="Calibri"/>
            <family val="2"/>
            <scheme val="minor"/>
          </rPr>
          <t>RELLENE ESTE APARTADO</t>
        </r>
      </text>
    </comment>
    <comment ref="D447" authorId="0" shapeId="0">
      <text>
        <r>
          <rPr>
            <b/>
            <sz val="12"/>
            <color indexed="81"/>
            <rFont val="Calibri"/>
            <family val="2"/>
            <scheme val="minor"/>
          </rPr>
          <t>RELLENE ESTE APARTADO</t>
        </r>
      </text>
    </comment>
    <comment ref="A448" authorId="0" shapeId="0">
      <text>
        <r>
          <rPr>
            <b/>
            <sz val="12"/>
            <color indexed="81"/>
            <rFont val="Calibri"/>
            <family val="2"/>
            <scheme val="minor"/>
          </rPr>
          <t>RELLENE ESTE APARTADO</t>
        </r>
      </text>
    </comment>
    <comment ref="D448" authorId="0" shapeId="0">
      <text>
        <r>
          <rPr>
            <b/>
            <sz val="12"/>
            <color indexed="81"/>
            <rFont val="Calibri"/>
            <family val="2"/>
            <scheme val="minor"/>
          </rPr>
          <t>RELLENE ESTE APARTADO</t>
        </r>
      </text>
    </comment>
    <comment ref="A449" authorId="0" shapeId="0">
      <text>
        <r>
          <rPr>
            <b/>
            <sz val="12"/>
            <color indexed="81"/>
            <rFont val="Calibri"/>
            <family val="2"/>
            <scheme val="minor"/>
          </rPr>
          <t>RELLENE ESTE APARTADO</t>
        </r>
      </text>
    </comment>
    <comment ref="D449" authorId="0" shapeId="0">
      <text>
        <r>
          <rPr>
            <b/>
            <sz val="12"/>
            <color indexed="81"/>
            <rFont val="Calibri"/>
            <family val="2"/>
            <scheme val="minor"/>
          </rPr>
          <t>RELLENE ESTE APARTADO</t>
        </r>
      </text>
    </comment>
  </commentList>
</comments>
</file>

<file path=xl/sharedStrings.xml><?xml version="1.0" encoding="utf-8"?>
<sst xmlns="http://schemas.openxmlformats.org/spreadsheetml/2006/main" count="1194" uniqueCount="647">
  <si>
    <t>ACTUACIONES EN PLATAFORMA DE VÍA EN LÍNEA 12. HOSPITAL DE MÓSTOLES-CONSERVATORIO</t>
  </si>
  <si>
    <t>Código</t>
  </si>
  <si>
    <t>Ud</t>
  </si>
  <si>
    <t>Resumen</t>
  </si>
  <si>
    <t>01</t>
  </si>
  <si>
    <t/>
  </si>
  <si>
    <t>TRATAMIENTO EN PLATAFORMA DE VÍA</t>
  </si>
  <si>
    <t>01.01</t>
  </si>
  <si>
    <t>ZANJAS TRANSVERSALES RELLENAS DE HORMIGON</t>
  </si>
  <si>
    <t>01.01.01</t>
  </si>
  <si>
    <t>m3</t>
  </si>
  <si>
    <t>DEMOLICIÓN Y DESGRAVADO LOSAS Y SOLERAS HORMIGÓN CON P.P. DE TACOS. CON CIERRE</t>
  </si>
  <si>
    <t>01.01.02</t>
  </si>
  <si>
    <t>EXCAVACIÓN EN ZANJA POR MEDIOS MECÁNICOS CONVENCIONALES DEL RELLENO BAJO PLATAFORMA DE VÍA . CON CIERRE</t>
  </si>
  <si>
    <t>01.01.03</t>
  </si>
  <si>
    <t>HORMIGÓN ARMADO HA-30/B/20 IIa+Qb O HM-30/B/20/IIa+Qb DE CENTRAL CON BOMBEO. CON CIERRE</t>
  </si>
  <si>
    <t>Total 01.01</t>
  </si>
  <si>
    <t>01.02</t>
  </si>
  <si>
    <t>INYECCIONES</t>
  </si>
  <si>
    <t>01.02.01</t>
  </si>
  <si>
    <t>ud</t>
  </si>
  <si>
    <t>IMPLANT. Y RET. INYECCIÓN.</t>
  </si>
  <si>
    <t>01.02.02</t>
  </si>
  <si>
    <t>IMPLANT. Y RET. PLANTA INYECC.</t>
  </si>
  <si>
    <t>01.02.03</t>
  </si>
  <si>
    <t>TALADRO S/HORMIGÓN D&gt;100 MM. CON CIERRE</t>
  </si>
  <si>
    <t>01.02.04</t>
  </si>
  <si>
    <t>TALADRO HASTA CONTRABÓVEDA. CON CIERRE</t>
  </si>
  <si>
    <t>01.02.05</t>
  </si>
  <si>
    <t>OBTURACIÓN TALADRO. CON CIERRE</t>
  </si>
  <si>
    <t>01.02.06</t>
  </si>
  <si>
    <t>t</t>
  </si>
  <si>
    <t>CEMENTO INYECTADO. CON CIERRE</t>
  </si>
  <si>
    <t>01.02.07</t>
  </si>
  <si>
    <t>ABONO MÍNIMO SIN CONSUMO DE CEMENTO/RESINA . CON CIERRE</t>
  </si>
  <si>
    <t>01.02.08</t>
  </si>
  <si>
    <t>RELLENO TALADRO. CON CIERRE</t>
  </si>
  <si>
    <t>01.02.09</t>
  </si>
  <si>
    <t>RESINA INYECTADA MÍNIMA. CON CIERRE</t>
  </si>
  <si>
    <t>01.02.10</t>
  </si>
  <si>
    <t>JORNADA DE 8 HORAS EN HORARIO DIURNO O NOCTURNO DE LUNES A DOMINGO</t>
  </si>
  <si>
    <t>Total 01.02</t>
  </si>
  <si>
    <t>01.03</t>
  </si>
  <si>
    <t>REPARACIÓN DE FISURAS</t>
  </si>
  <si>
    <t>01.03.01</t>
  </si>
  <si>
    <t>SELLADO DE FISURAS DE LOSA O HASTIALES. CON CIERRE</t>
  </si>
  <si>
    <t>Total 01.03</t>
  </si>
  <si>
    <t>01.04</t>
  </si>
  <si>
    <t>PA</t>
  </si>
  <si>
    <t>PARTIDA ALZADA A JUSTIFICAR PARA ACTUACIONES/MATERIALES ADICIONALES</t>
  </si>
  <si>
    <t>Total 01</t>
  </si>
  <si>
    <t>02</t>
  </si>
  <si>
    <t>REPARACIÓN EN SUPERESTRUCTURA DE VÍA</t>
  </si>
  <si>
    <t>02.01</t>
  </si>
  <si>
    <t>TRABAJOS PREVIOS Y TRABAJOS AUXILIARES</t>
  </si>
  <si>
    <t>02.01.01</t>
  </si>
  <si>
    <t>m</t>
  </si>
  <si>
    <t>TOMA DE DATOS CON CARRO MEDIDOR. JORNADA 2:30 - 5:00 A.M.</t>
  </si>
  <si>
    <t>02.01.02</t>
  </si>
  <si>
    <t>EJECUCIÓN DE PASO DE CABLES CON CIERRE</t>
  </si>
  <si>
    <t>02.01.03</t>
  </si>
  <si>
    <t>PARTIDA ALZADA CORRECCIÓN Y ADECUACIÓN ADV Y CARRIL. A JUSTIFICAR</t>
  </si>
  <si>
    <t>02.01.04</t>
  </si>
  <si>
    <t>PARTIDA ALZADA ZONAS ADYACENTES A LA OBRA. A JUSTIFICAR</t>
  </si>
  <si>
    <t>Total 02.01</t>
  </si>
  <si>
    <t>02.02</t>
  </si>
  <si>
    <t>LEVANTADOS, DESGUARNECIDOS Y DEMOLICIONES</t>
  </si>
  <si>
    <t>02.02.01</t>
  </si>
  <si>
    <t>DESMONTAJE DE VÍA</t>
  </si>
  <si>
    <t>02.02.01.01</t>
  </si>
  <si>
    <t>DESMONTAJE DE CARRIL Y JUNTAS. CON CIERRE</t>
  </si>
  <si>
    <t>Total 02.02.01</t>
  </si>
  <si>
    <t>02.02.02</t>
  </si>
  <si>
    <t>DEMOLICIONES, DESGUARNECIDOS Y DESGRAVADOS</t>
  </si>
  <si>
    <t>02.02.02.01</t>
  </si>
  <si>
    <t>EXTRACCIÓN DE DADO ELÁSTICO. CON CIERRE</t>
  </si>
  <si>
    <t>02.02.02.02</t>
  </si>
  <si>
    <t>EXTRACCIÓN DE DADO ELÁSTICO. JORNADA 2:30 - 5:00 A.M.</t>
  </si>
  <si>
    <t>02.02.02.03</t>
  </si>
  <si>
    <t>EXTRACCIÓN DE TACO ELÁSTICO (DADO Y CAZOLETA). CON CIERRE</t>
  </si>
  <si>
    <t>02.02.02.04</t>
  </si>
  <si>
    <t>EXTRACCIÓN DE TACO ELÁSTICO (DADO Y CAZOLETA). JORNADA 2:30 - 5:00 A.M.</t>
  </si>
  <si>
    <t>02.02.02.05</t>
  </si>
  <si>
    <t>CORTE CON DISCO DE SOLERA DE HORMIGÓN. CON CIERRE</t>
  </si>
  <si>
    <t>02.02.02.06</t>
  </si>
  <si>
    <t>02.02.02.07</t>
  </si>
  <si>
    <t>RETIRADA, CARGA Y TRANSPORTE DE ESCOMBROS A DEPÓSITO. CON CIERRE</t>
  </si>
  <si>
    <t>02.02.02.08</t>
  </si>
  <si>
    <t>RETIRADA, CARGA Y TRANSPORTE DE ESCOMBROS A DEPÓSITO. JORNADA 2:30 - 5:00 A.M.</t>
  </si>
  <si>
    <t>02.02.02.09</t>
  </si>
  <si>
    <t>APERTURA DE ROZAS PARA INSTALACIÓN DE CABLEADO</t>
  </si>
  <si>
    <t>02.02.02.10</t>
  </si>
  <si>
    <t>PARTIDA ALZADA SANEO DE PLATAFORMA. A JUSTIFICAR</t>
  </si>
  <si>
    <t>Total 02.02.02</t>
  </si>
  <si>
    <t>02.02.03</t>
  </si>
  <si>
    <t>DESMONTAJE DE OTROS ELEMENTOS</t>
  </si>
  <si>
    <t>02.02.03.01</t>
  </si>
  <si>
    <t>DESMONTAJE DE ENGRASADOR. CON CIERRE</t>
  </si>
  <si>
    <t>Total 02.02.03</t>
  </si>
  <si>
    <t>Total 02.02</t>
  </si>
  <si>
    <t>02.03</t>
  </si>
  <si>
    <t>MONTAJE DE VÍA Y FORMACIÓN DE PLATAFORMA</t>
  </si>
  <si>
    <t>02.03.01</t>
  </si>
  <si>
    <t>MONTAJE DE VÍA, APARATOS Y ELEMENTOS AUXILIARES</t>
  </si>
  <si>
    <t>02.03.01.01</t>
  </si>
  <si>
    <t>MONTAJE DE VÍA</t>
  </si>
  <si>
    <t>02.03.01.01.01</t>
  </si>
  <si>
    <t>SUMINISTRO DE CARRIL 54E1</t>
  </si>
  <si>
    <t>02.03.01.01.02</t>
  </si>
  <si>
    <t>SUMINISTRO JA DE 6 M, TIPO IVG DE 30º, PARA CARRIL 54E1</t>
  </si>
  <si>
    <t>02.03.01.01.03</t>
  </si>
  <si>
    <t>CARGA, TRANSPORTE Y DESCARGA DE JUNTAS Y CARRIL. CON CIERRE</t>
  </si>
  <si>
    <t>02.03.01.01.04</t>
  </si>
  <si>
    <t>MONTAJE Y ENGRAPADO DE CARRIL. CON CIERRE</t>
  </si>
  <si>
    <t>02.03.01.01.05</t>
  </si>
  <si>
    <t>MONTAJE JA DE 6 M, TIPO IVG DE 30º, PARA CARRIL 54 O 60E1. CON CIERRE</t>
  </si>
  <si>
    <t>02.03.01.01.06</t>
  </si>
  <si>
    <t>CONEXIONADO DE CARRIL O JA PARA SEÑALES. CON CIERRE</t>
  </si>
  <si>
    <t>02.03.01.01.07</t>
  </si>
  <si>
    <t>SUMINISTRO CONTRACARRIL TIPO UIC33 (33 E1)</t>
  </si>
  <si>
    <t>02.03.01.01.08</t>
  </si>
  <si>
    <t>CARGA, TRANSPORTE Y DESCARGA CONTRACARRIL. CON CIERRE</t>
  </si>
  <si>
    <t>02.03.01.01.09</t>
  </si>
  <si>
    <t>MONTAJE CONTRACARRIL TIPO UIC33 (33 E1). CON CIERRE</t>
  </si>
  <si>
    <t>02.03.01.01.10</t>
  </si>
  <si>
    <t>SUMINISTRO KIT DE JUNTA AISLANTE DE FIBRA DE VIDRIO, PARA CARRIL 54E1</t>
  </si>
  <si>
    <t>02.03.01.01.11</t>
  </si>
  <si>
    <t>MONTAJE IN SITU DE JUNTA, PARA CARRIL 54 O 60E1. JORNADA 2:30 - 5:00 A.M.</t>
  </si>
  <si>
    <t>02.03.01.01.12</t>
  </si>
  <si>
    <t>PARTIDA ALZADA INSTALACIONES. A JUSTIFICAR</t>
  </si>
  <si>
    <t>Total 02.03.01.01</t>
  </si>
  <si>
    <t>02.03.01.02</t>
  </si>
  <si>
    <t>MONTAJE DE ELEMENTOS DE SUJECIÓN</t>
  </si>
  <si>
    <t>02.03.01.02.01</t>
  </si>
  <si>
    <t>SUMINISTRO PLACA EXENTA DE FIJACIÓN DIRECTA DFF/ADH O EQUIVALENTE PARA CONTRACARRIL</t>
  </si>
  <si>
    <t>02.03.01.02.02</t>
  </si>
  <si>
    <t>CARGA, TRANSPORTE Y DESCARGA DE TACOS/PLACAS. CON CIERRE</t>
  </si>
  <si>
    <t>02.03.01.02.03</t>
  </si>
  <si>
    <t>PREPARACIÓN DE SUELO DE HORMIGÓN PARA COLOCACIÓN DE PLACA. CON CIERRE</t>
  </si>
  <si>
    <t>02.03.01.02.04</t>
  </si>
  <si>
    <t>PREPARACIÓN DE SUELO DE HORMIGÓN PARA COLOCACIÓN DE PLACA. JORNADA 2:30 - 5:00 A.M.</t>
  </si>
  <si>
    <t>02.03.01.02.05</t>
  </si>
  <si>
    <t>FORMACIÓN DE DADO DE MORTERO PARA INSTALACIÓN DE PLACA ADHERIZADA, VANGUARD O EQ. EN PLATAFORMA. CON CIERRE</t>
  </si>
  <si>
    <t>02.03.01.02.06</t>
  </si>
  <si>
    <t>FORMACIÓN DE DADO DE MORTERO PARA INSTALACIÓN DE PLACA ADHERIZADA, VANGUARD, O EQ. EN PLATAFORMA. JORNADA 2:30 - 5:00 A.M.</t>
  </si>
  <si>
    <t>02.03.01.02.07</t>
  </si>
  <si>
    <t>FORMACIÓN DE DADO DE MORTERO PARA INSTALACIÓN DE PLACA ADHERIZADA, VANGUARD O EQ. EN HUECO DE TACO. CON CIERRE</t>
  </si>
  <si>
    <t>02.03.01.02.08</t>
  </si>
  <si>
    <t>FORMACIÓN DE DADO DE MORTERO PARA INSTALACIÓN DE PLACA ADHERIZADA, VANGUARD O EQ. EN HUECO DE TACO. JORNADA 2:30 - 5:00 A.M.</t>
  </si>
  <si>
    <t>02.03.01.02.09</t>
  </si>
  <si>
    <t>LEVANTE Y BAJADA DE CARRIL. CON CIERRE</t>
  </si>
  <si>
    <t>02.03.01.02.10</t>
  </si>
  <si>
    <t>LEVANTE Y BAJADA DE CARRIL. JORNADA 2:30 - 5:00 A.M.</t>
  </si>
  <si>
    <t>02.03.01.02.11</t>
  </si>
  <si>
    <t>MONTAJE DE PLACA DE FIJACION DIRECTA DFF/ADH O EQUIVALENTE CON MONTAJE BOTTOM-UP EN SUPERFICIE PREPARADA. CON CIERRE</t>
  </si>
  <si>
    <t>02.03.01.02.12</t>
  </si>
  <si>
    <t>MONTAJE DE PLACA DE FIJACION DIRECTA DFF/ADH O EQUIVALENTE CON MONTAJE BOTTOM-UP EN SUPERFICIE PREPARADA. JORNADA 2:30 - 5:00 A.</t>
  </si>
  <si>
    <t>02.03.01.02.13</t>
  </si>
  <si>
    <t>MONTAJE CONJUNTO PLACA VANGUARD O EQUIVALENTE (MONTAJE BOTTOM-UP EN SUPERFICIE PREPARADA). CON CIERRE</t>
  </si>
  <si>
    <t>02.03.01.02.14</t>
  </si>
  <si>
    <t>MONTAJE DE PLACA PARA CARRIL Y CONTRACARRIL (MONTAJE BOTTOM-UP). CON CIERRE</t>
  </si>
  <si>
    <t>02.03.01.02.15</t>
  </si>
  <si>
    <t>REMATE DEL HUECO DEL TACO ELÁSTICO CON MORTERO DE ALTA RESISTENCIA. CON CIERRE</t>
  </si>
  <si>
    <t>02.03.01.02.16</t>
  </si>
  <si>
    <t>REMATE DEL HUECO DEL TACO ELÁSTICO CON MORTERO DE ALTA RESISTENCIA. JORNADA 2:30 - 5:00 A.M.</t>
  </si>
  <si>
    <t>02.03.01.02.17</t>
  </si>
  <si>
    <t>SUMINISTRO CONJUNTO PLACA VANGUARD O EQUIVALENTE PARA CARRIL 54E1</t>
  </si>
  <si>
    <t>02.03.01.02.18</t>
  </si>
  <si>
    <t>SUMINISTRO PLACA DE FIJACIÓN DIRECTA DFF/ADH CON SKL-3 O EQUIVALENTE PARA CARRIL 54E1 PARA MONTAJE BOTTOM-UP</t>
  </si>
  <si>
    <t>02.03.01.02.19</t>
  </si>
  <si>
    <t>SUMINISTRO PLACA DE FIJACIÓN DIRECTA CONJUNTA CARRIL CON CONTRACARRIL PARA MONTAJE BOTTOM-UP</t>
  </si>
  <si>
    <t>02.03.01.02.20</t>
  </si>
  <si>
    <t>PREPARACIÓN SUELO PLACA CONJUNTA CARRIL Y CONTRACARRIL. CON CIERRE.</t>
  </si>
  <si>
    <t>02.03.01.02.21</t>
  </si>
  <si>
    <t>FORMACIÓN DE DADO DE MORTERO PARA INSTALACIÓN DE PLACA CONJUNTA CARRIL+CC EN HUECO DE TACO. CON CIERRE</t>
  </si>
  <si>
    <t>02.03.01.02.22</t>
  </si>
  <si>
    <t>VERTIDO DE MORTERO PARA FORMACIÓN DE SUPERFICIE EN PLATAFORMA PARA INSTALACIÓN PLACAS. CON CIERRE</t>
  </si>
  <si>
    <t>02.03.01.02.23</t>
  </si>
  <si>
    <t>FORMACIÓN DE DADO DE MORTERO PARA INSTALACIÓN DE PLACA CONJUNTA CARRIL+CC EN PLATAFORMA. CON CIERRE</t>
  </si>
  <si>
    <t>02.03.01.02.24</t>
  </si>
  <si>
    <t>MONTAJE DE PLACA PARA CC (MONTAJE BOTTOM-UP). CON CIERRE</t>
  </si>
  <si>
    <t>Total 02.03.01.02</t>
  </si>
  <si>
    <t>02.03.01.03</t>
  </si>
  <si>
    <t>OTROS ELEMENTOS</t>
  </si>
  <si>
    <t>02.03.01.03.01</t>
  </si>
  <si>
    <t>MONTAJE DE ENGRASADOR. CON CIERRE</t>
  </si>
  <si>
    <t>Total 02.03.01.03</t>
  </si>
  <si>
    <t>Total 02.03.01</t>
  </si>
  <si>
    <t>02.03.02</t>
  </si>
  <si>
    <t>SOLDADURAS ALUMINOTÉRMICAS</t>
  </si>
  <si>
    <t>02.03.02.01</t>
  </si>
  <si>
    <t>EJECUCIÓN DE SOLDADURA ALUMINOTÉRMICA EN CARRIL 54E1 O 60E1. CON CIERRE</t>
  </si>
  <si>
    <t>Total 02.03.02</t>
  </si>
  <si>
    <t>02.03.03</t>
  </si>
  <si>
    <t>SANEAMIENTO Y DRENAJE</t>
  </si>
  <si>
    <t>02.03.03.01</t>
  </si>
  <si>
    <t>SUM. Y MONTAJE DE REJILLA METÁLICA DE 1000X350 MM PARA CANAL CENTRAL CON CERCO. CON CIERRE</t>
  </si>
  <si>
    <t>02.03.03.02</t>
  </si>
  <si>
    <t>EJECUCIÓN ARQUETA DE PASO DE 63X63X80 CM, CON PICADO DE PLATAFORMA. CON CIERRE</t>
  </si>
  <si>
    <t>02.03.03.03</t>
  </si>
  <si>
    <t>IMPERMEABILIZACION CANAL CENTRAL. CON CIERRE</t>
  </si>
  <si>
    <t>02.03.03.04</t>
  </si>
  <si>
    <t>IMPERMEABILIZACION DRENAJE NO CENTRAL. CON CIERRE</t>
  </si>
  <si>
    <t>02.03.03.05</t>
  </si>
  <si>
    <t>REUBICACIÓN DRENAJE TRANSVERSAL DE LA ZONA DE OBRA. CON CIERRE</t>
  </si>
  <si>
    <t>02.03.03.06</t>
  </si>
  <si>
    <t>PARTIDA ALZADA DRENAJE. A JUSTIFICAR</t>
  </si>
  <si>
    <t>Total 02.03.03</t>
  </si>
  <si>
    <t>02.03.04</t>
  </si>
  <si>
    <t>HORMIGONADO Y BALASTADO</t>
  </si>
  <si>
    <t>02.03.04.01</t>
  </si>
  <si>
    <t>HORMIGONADO DE CANAL CENTRAL HA-30/B/20 IIa+Qb DE CENTRAL CON BOMBEO. CON CIERRE</t>
  </si>
  <si>
    <t>Total 02.03.04</t>
  </si>
  <si>
    <t>02.03.05</t>
  </si>
  <si>
    <t>ALINEACIÓN Y NIVELACIÓN</t>
  </si>
  <si>
    <t>02.03.05.01</t>
  </si>
  <si>
    <t>ALINEACIÓN Y NIVELACIÓN CON CARRO DE VÍA SENCILLA. CON CIERRE</t>
  </si>
  <si>
    <t>02.03.05.02</t>
  </si>
  <si>
    <t>ALINEACIÓN Y NIVELACIÓN CON CARRO DE VÍA SENCILLA. JORNADA 2:30 - 5:00 A.M.</t>
  </si>
  <si>
    <t>Total 02.03.05</t>
  </si>
  <si>
    <t>02.03.06</t>
  </si>
  <si>
    <t>LIMPIEZA</t>
  </si>
  <si>
    <t>02.03.06.01</t>
  </si>
  <si>
    <t>LIMPIEZA DE PLACAS DE KILOMETRAJE/ PIQUETES O SIMILARES. CON CIERRE</t>
  </si>
  <si>
    <t>02.03.06.02</t>
  </si>
  <si>
    <t>LIMPIEZA FINAL DE LA ZONA DE OBRAS. CON CIERRE</t>
  </si>
  <si>
    <t>02.03.06.03</t>
  </si>
  <si>
    <t>DESATRANCO/LIMPIEZA DE DRENAJE SUBTERRÁNEO. CON CIERRE</t>
  </si>
  <si>
    <t>02.03.06.04</t>
  </si>
  <si>
    <t>DESATRANCO/LIMPIEZA DE ARQUETAS Y CANALES. CON CIERRE</t>
  </si>
  <si>
    <t>Total 02.03.06</t>
  </si>
  <si>
    <t>Total 02.03</t>
  </si>
  <si>
    <t>Total 02</t>
  </si>
  <si>
    <t>03</t>
  </si>
  <si>
    <t>CANALIZACION DE FILTRACIONES Y SELLADO DE JUNTAS</t>
  </si>
  <si>
    <t>03.01</t>
  </si>
  <si>
    <t>LINEA 12 LORANCA_CONSERVATORIO</t>
  </si>
  <si>
    <t>03.01.01</t>
  </si>
  <si>
    <t>m2</t>
  </si>
  <si>
    <t>IMPERMEABILIZACIÓN CON LAMA FV Y RESINAS DE POLIESTER EN TÚNEL</t>
  </si>
  <si>
    <t>03.01.02</t>
  </si>
  <si>
    <t>IMPERMEABILIZACIÓN CON LAMA FV Y RESINAS DE POLIESTER EN TÚNEL.(EXPLOTACIÓN FS. NOCTURNO)</t>
  </si>
  <si>
    <t>03.01.03</t>
  </si>
  <si>
    <t>IMPERMEABILIZACIÓN CON LAMA FV Y RESINAS DE POLIESTER EN TÚNEL TIPO CAZOLETA</t>
  </si>
  <si>
    <t>03.01.04</t>
  </si>
  <si>
    <t>IMPERMEABILIZACIÓN CON LAMA FV Y RESINAS DE POLIESTER EN TÚNEL TIPO CAZOLETA.(EXPLOTACIÓN FS. NOCTURNO)</t>
  </si>
  <si>
    <t>Total 03.01</t>
  </si>
  <si>
    <t>Total 03</t>
  </si>
  <si>
    <t>04</t>
  </si>
  <si>
    <t>ACTUACIONES AUXILIARES DE ESTACIONES</t>
  </si>
  <si>
    <t>04.01</t>
  </si>
  <si>
    <t>PROTECCIÓN ESCALERAS, PEAJES, INSTALACIONES</t>
  </si>
  <si>
    <t>04.01.01</t>
  </si>
  <si>
    <t>PROTECCIÓN DE ESCALERA MECÁNICA CON LONA</t>
  </si>
  <si>
    <t>04.01.02</t>
  </si>
  <si>
    <t>PROTECCIÓN DE BATERÍA DE PEAJE CON LONA</t>
  </si>
  <si>
    <t>04.01.03</t>
  </si>
  <si>
    <t>PROTECCIÓN DE AGRUPACIÓN DE INSTALACIONES (MÁQUINAS, ETC) CON LONA</t>
  </si>
  <si>
    <t>Total 04.01</t>
  </si>
  <si>
    <t>04.02</t>
  </si>
  <si>
    <t>INSTALACIONES EN ESTACIONES</t>
  </si>
  <si>
    <t>04.02.01</t>
  </si>
  <si>
    <t>CERRAMIENTO DE TÚNEL CON TABIQUE PREFABRICADO DE PLADUR O EQUIVALENTE. JORNADA 2:30 - 5:00 A.M.</t>
  </si>
  <si>
    <t>04.02.02</t>
  </si>
  <si>
    <t>VALLA JULPER. CERRAMIENTO ESTACION</t>
  </si>
  <si>
    <t>04.02.03</t>
  </si>
  <si>
    <t>SUMINISTRO Y MONTAJE DE CABINA DE CONDUCTORES Y ADECUACION DE CABINA DE ANDEN. JORNADA 2:30 - 5:00 A.M.</t>
  </si>
  <si>
    <t>04.02.04</t>
  </si>
  <si>
    <t>CERRAMIENTO DE ANDENES, PASILLOS Y/O VESTÍBULOS ESTACIÓN CON PLADUR O EQUIVALENTE. JORNADA 2:30 - 5:00 A.M.</t>
  </si>
  <si>
    <t>04.02.05</t>
  </si>
  <si>
    <t>PUERTA 1 HOJA CHAPA GALVANIZADA CON CERRADURA NORMALIZADA DE METRO DE MADRID</t>
  </si>
  <si>
    <t>04.02.06</t>
  </si>
  <si>
    <t>CERRAMIENTO INDICATIVO ANDENES</t>
  </si>
  <si>
    <t>04.02.07</t>
  </si>
  <si>
    <t>u</t>
  </si>
  <si>
    <t>CIMENTACIÓN POSTE PARADA AUTOBÚS</t>
  </si>
  <si>
    <t>04.02.08</t>
  </si>
  <si>
    <t>POSTE PARADA AUTOBUS</t>
  </si>
  <si>
    <t>04.02.09</t>
  </si>
  <si>
    <t>SEÑALIZACIÓN PARADA AUTOBUS</t>
  </si>
  <si>
    <t>04.02.10</t>
  </si>
  <si>
    <t>REPOSICIÓN DE VIALES</t>
  </si>
  <si>
    <t>04.02.11</t>
  </si>
  <si>
    <t>AVANCE PARADA DE AUTOBÚS</t>
  </si>
  <si>
    <t>04.02.12</t>
  </si>
  <si>
    <t>PARTIDA ALZADA REQUERIMIENTOS OPERATIVOS. A JUSTIFICAR</t>
  </si>
  <si>
    <t>Total 04.02</t>
  </si>
  <si>
    <t>04.03</t>
  </si>
  <si>
    <t>SEÑALIZACIÓN AL VIAJERO</t>
  </si>
  <si>
    <t>04.03.01</t>
  </si>
  <si>
    <t>SUMINISTRO DE MATERIAL</t>
  </si>
  <si>
    <t>04.03.01.01</t>
  </si>
  <si>
    <t>GENERAL</t>
  </si>
  <si>
    <t>SÑ.S.01.A</t>
  </si>
  <si>
    <t>Cuadro de aviso para planos</t>
  </si>
  <si>
    <t>SÑ.S.01.B</t>
  </si>
  <si>
    <t>Cuadro de aviso para planos ML1</t>
  </si>
  <si>
    <t>SÑ.S.01.C</t>
  </si>
  <si>
    <t>Cartel cierre armario</t>
  </si>
  <si>
    <t>SÑ.S.01.D</t>
  </si>
  <si>
    <t>Cartel cierre caballete</t>
  </si>
  <si>
    <t>SÑ.S.01.E</t>
  </si>
  <si>
    <t>Cartel reapertura armario</t>
  </si>
  <si>
    <t>SÑ.S.01.F</t>
  </si>
  <si>
    <t>Cartel reapertura caballete</t>
  </si>
  <si>
    <t>Total 04.03.01.01</t>
  </si>
  <si>
    <t>04.03.01.02</t>
  </si>
  <si>
    <t>LÍNEA 12 EN EXPLOTACIÓN</t>
  </si>
  <si>
    <t>SÑ.S.02.A</t>
  </si>
  <si>
    <t>Cuadro de aviso para lamas L32</t>
  </si>
  <si>
    <t>SÑ.S.02.B</t>
  </si>
  <si>
    <t>Panel R.E. 940 andén 1</t>
  </si>
  <si>
    <t>SÑ.S.02.C</t>
  </si>
  <si>
    <t>Panel R.E. 940 andén 2</t>
  </si>
  <si>
    <t>SÑ.S.02.D</t>
  </si>
  <si>
    <t>Flecha L31</t>
  </si>
  <si>
    <t>SÑ.S.02.E</t>
  </si>
  <si>
    <t>Horarios andén 1</t>
  </si>
  <si>
    <t>SÑ.S.02.F</t>
  </si>
  <si>
    <t>Horarios andén 2</t>
  </si>
  <si>
    <t>Total 04.03.01.02</t>
  </si>
  <si>
    <t>04.03.01.03</t>
  </si>
  <si>
    <t>HOSPITAL DE MÓSTOLES</t>
  </si>
  <si>
    <t>SÑ.S.03.A</t>
  </si>
  <si>
    <t>Vinilo información de cierre</t>
  </si>
  <si>
    <t>SÑ.S.03.B</t>
  </si>
  <si>
    <t>Paneles PVC información de cierre</t>
  </si>
  <si>
    <t>SÑ.S.03.C</t>
  </si>
  <si>
    <t>Vinilos direccionales autobús</t>
  </si>
  <si>
    <t>SÑ.S.03.D</t>
  </si>
  <si>
    <t>Paneles PVC direccionales autobús</t>
  </si>
  <si>
    <t>SÑ.S.03.E</t>
  </si>
  <si>
    <t>Flechas exteriores</t>
  </si>
  <si>
    <t>SÑ.S.03.F</t>
  </si>
  <si>
    <t>Paneles vinilo azul</t>
  </si>
  <si>
    <t>SÑ.S.03.G</t>
  </si>
  <si>
    <t>Vinilos flecha L4</t>
  </si>
  <si>
    <t>SÑ.S.03.H</t>
  </si>
  <si>
    <t>Vinilos tapar flecha L4</t>
  </si>
  <si>
    <t>SÑ.S.03.I</t>
  </si>
  <si>
    <t>Vinilos cabeceras L4</t>
  </si>
  <si>
    <t>Total 04.03.01.03</t>
  </si>
  <si>
    <t>04.03.01.04</t>
  </si>
  <si>
    <t>MANUELA MALASAÑA</t>
  </si>
  <si>
    <t>Total 04.03.01.04</t>
  </si>
  <si>
    <t>04.03.01.05</t>
  </si>
  <si>
    <t>LORANCA</t>
  </si>
  <si>
    <t>Total 04.03.01.05</t>
  </si>
  <si>
    <t>04.03.01.06</t>
  </si>
  <si>
    <t>HOSPITAL DE FUENLABRADA</t>
  </si>
  <si>
    <t>Total 04.03.01.06</t>
  </si>
  <si>
    <t>04.03.01.07</t>
  </si>
  <si>
    <t>PARQUE EUROPA</t>
  </si>
  <si>
    <t>Total 04.03.01.07</t>
  </si>
  <si>
    <t>04.03.01.08</t>
  </si>
  <si>
    <t>FUENLABRADA CENTRAL</t>
  </si>
  <si>
    <t>SÑ.S.03.J</t>
  </si>
  <si>
    <t>Vinilos tipo L4</t>
  </si>
  <si>
    <t>Total 04.03.01.08</t>
  </si>
  <si>
    <t>04.03.01.09</t>
  </si>
  <si>
    <t>PARQUE DE LOS ESTADOS</t>
  </si>
  <si>
    <t>Total 04.03.01.09</t>
  </si>
  <si>
    <t>04.03.01.10</t>
  </si>
  <si>
    <t>ARROYO CULEBRO</t>
  </si>
  <si>
    <t>Total 04.03.01.10</t>
  </si>
  <si>
    <t>04.03.01.11</t>
  </si>
  <si>
    <t>CONSERVATORIO</t>
  </si>
  <si>
    <t>Total 04.03.01.11</t>
  </si>
  <si>
    <t>Total 04.03.01</t>
  </si>
  <si>
    <t>04.03.02</t>
  </si>
  <si>
    <t>REALIZACIÓN DE TRABAJOS</t>
  </si>
  <si>
    <t>04.03.02.01</t>
  </si>
  <si>
    <t>CIERRE DE SERVICIO</t>
  </si>
  <si>
    <t>04.03.02.01.01</t>
  </si>
  <si>
    <t>Hospital de Móstoles</t>
  </si>
  <si>
    <t>SÑ.T.01.CC.01</t>
  </si>
  <si>
    <t>Vinilos en accesos</t>
  </si>
  <si>
    <t>SÑ.T.01.CC.02</t>
  </si>
  <si>
    <t>Paneles PVC en vallas de cierre</t>
  </si>
  <si>
    <t>SÑ.T.01.CC.03</t>
  </si>
  <si>
    <t>SÑ.T.01.CC.04</t>
  </si>
  <si>
    <t>SÑ.T.01.CC.05</t>
  </si>
  <si>
    <t>SÑ.T.01.CC.06</t>
  </si>
  <si>
    <t>Directorios</t>
  </si>
  <si>
    <t>SÑ.T.01.CC.07</t>
  </si>
  <si>
    <t>Vinilos flechas L4</t>
  </si>
  <si>
    <t>SÑ.T.01.CC.08</t>
  </si>
  <si>
    <t>Total 04.03.02.01.01</t>
  </si>
  <si>
    <t>04.03.02.01.02</t>
  </si>
  <si>
    <t>Manuela Malasaña</t>
  </si>
  <si>
    <t>Total 04.03.02.01.02</t>
  </si>
  <si>
    <t>04.03.02.01.03</t>
  </si>
  <si>
    <t>Loranca</t>
  </si>
  <si>
    <t>Total 04.03.02.01.03</t>
  </si>
  <si>
    <t>04.03.02.01.04</t>
  </si>
  <si>
    <t>Hospital de Fuenlabrada</t>
  </si>
  <si>
    <t>Total 04.03.02.01.04</t>
  </si>
  <si>
    <t>04.03.02.01.05</t>
  </si>
  <si>
    <t>Parque Europa</t>
  </si>
  <si>
    <t>Total 04.03.02.01.05</t>
  </si>
  <si>
    <t>04.03.02.01.06</t>
  </si>
  <si>
    <t>Fuenlabrada Central</t>
  </si>
  <si>
    <t>SÑ.T.01.CC.09</t>
  </si>
  <si>
    <t>Vinilos lamas L4</t>
  </si>
  <si>
    <t>SÑ.T.01.CC.10</t>
  </si>
  <si>
    <t>Vinilo azul sobre directorios</t>
  </si>
  <si>
    <t>Total 04.03.02.01.06</t>
  </si>
  <si>
    <t>04.03.02.01.07</t>
  </si>
  <si>
    <t>Parque de los Estados</t>
  </si>
  <si>
    <t>Total 04.03.02.01.07</t>
  </si>
  <si>
    <t>04.03.02.01.08</t>
  </si>
  <si>
    <t>Arroyo Culebro</t>
  </si>
  <si>
    <t>Total 04.03.02.01.08</t>
  </si>
  <si>
    <t>04.03.02.01.09</t>
  </si>
  <si>
    <t>Conservatorio</t>
  </si>
  <si>
    <t>Total 04.03.02.01.09</t>
  </si>
  <si>
    <t>04.03.02.01.10</t>
  </si>
  <si>
    <t>General</t>
  </si>
  <si>
    <t>SÑ.T.01.A</t>
  </si>
  <si>
    <t>Cuadro de aviso en planos</t>
  </si>
  <si>
    <t>SÑ.T.01.B</t>
  </si>
  <si>
    <t>Línea 12 en explotación</t>
  </si>
  <si>
    <t>Total 04.03.02.01.10</t>
  </si>
  <si>
    <t>Total 04.03.02.01</t>
  </si>
  <si>
    <t>04.03.02.02</t>
  </si>
  <si>
    <t>REAPERTURA DE SERVICIO</t>
  </si>
  <si>
    <t>04.03.02.02.01</t>
  </si>
  <si>
    <t>SÑ.T.02.C.01</t>
  </si>
  <si>
    <t>SÑ.T.02.C.02</t>
  </si>
  <si>
    <t>SÑ.T.02.C.03</t>
  </si>
  <si>
    <t>SÑ.T.02.C.04</t>
  </si>
  <si>
    <t>SÑ.T.02.C.05</t>
  </si>
  <si>
    <t>SÑ.T.02.C.06</t>
  </si>
  <si>
    <t>SÑ.T.02.C.07</t>
  </si>
  <si>
    <t>SÑ.T.02.C.08</t>
  </si>
  <si>
    <t>Total 04.03.02.02.01</t>
  </si>
  <si>
    <t>04.03.02.02.02</t>
  </si>
  <si>
    <t>Total 04.03.02.02.02</t>
  </si>
  <si>
    <t>04.03.02.02.03</t>
  </si>
  <si>
    <t>Total 04.03.02.02.03</t>
  </si>
  <si>
    <t>04.03.02.02.04</t>
  </si>
  <si>
    <t>Total 04.03.02.02.04</t>
  </si>
  <si>
    <t>04.03.02.02.05</t>
  </si>
  <si>
    <t>Total 04.03.02.02.05</t>
  </si>
  <si>
    <t>04.03.02.02.06</t>
  </si>
  <si>
    <t>SÑ.T.01.C.09</t>
  </si>
  <si>
    <t>SÑ.T.01.C.10</t>
  </si>
  <si>
    <t>Total 04.03.02.02.06</t>
  </si>
  <si>
    <t>04.03.02.02.07</t>
  </si>
  <si>
    <t>Total 04.03.02.02.07</t>
  </si>
  <si>
    <t>04.03.02.02.08</t>
  </si>
  <si>
    <t>Total 04.03.02.02.08</t>
  </si>
  <si>
    <t>04.03.02.02.09</t>
  </si>
  <si>
    <t>Total 04.03.02.02.09</t>
  </si>
  <si>
    <t>04.03.02.02.10</t>
  </si>
  <si>
    <t>SÑ.T.02.A</t>
  </si>
  <si>
    <t>SÑ.T.02.B</t>
  </si>
  <si>
    <t>Total 04.03.02.02.10</t>
  </si>
  <si>
    <t>Total 04.03.02.02</t>
  </si>
  <si>
    <t>Total 04.03.02</t>
  </si>
  <si>
    <t>Total 04.03</t>
  </si>
  <si>
    <t>Total 04</t>
  </si>
  <si>
    <t>05</t>
  </si>
  <si>
    <t>INSTALACIONES</t>
  </si>
  <si>
    <t>05.01</t>
  </si>
  <si>
    <t>POZOS DE BOMBEO DE PLUVIALES</t>
  </si>
  <si>
    <t>05.01.01</t>
  </si>
  <si>
    <t>REVISIÓN COMPLETA DEL ESTADO ACTUAL DE LAS INSTALACIONES DEL POZO DE BOMBEO</t>
  </si>
  <si>
    <t>05.01.02</t>
  </si>
  <si>
    <t>DESMONTAJE, REVISIÓN, LIMPIEZA Y POSTERIOR MONTAJE DE EQUIPOS MOTOBOMBA EXISTENTES</t>
  </si>
  <si>
    <t>05.01.03</t>
  </si>
  <si>
    <t>GRUPO MOTOBOMBA DE ACHIQUE PROVISIONAL DE OBRA Y ELEMENTOS AUXILIARES</t>
  </si>
  <si>
    <t>05.01.04</t>
  </si>
  <si>
    <t>ACOMETIDA ELÉCTRICA DESDE CUADRO DE BOMBAS HASTA CUADRO PROVISIONAL DE PROTECCIÓN DE MOTOBOMBA ALIMENTADA DESDE ACOMETIDA NORMAL</t>
  </si>
  <si>
    <t>05.01.05</t>
  </si>
  <si>
    <t>CUADRO ELÉCTRICO PROVISIONAL DE PROTECCIÓN PARA MOTOBOMBA ALIMENTADA DESDE ACOMETIDA NORMAL</t>
  </si>
  <si>
    <t>05.01.06</t>
  </si>
  <si>
    <t>CUADRO ELÉCTRICO PROVISIONAL DE MANDO Y MANIOBRA PARA MOTOBOMBA ALIMENTADA DESDE ACOMETIDA NORMAL</t>
  </si>
  <si>
    <t>05.01.07</t>
  </si>
  <si>
    <t>ACOMETIDA ELÉCTRICA DESDE ACOMETIDA DE SOCORRO HASTA CUADRO PROVISIONAL DE PROTECCIÓN DE MOTOBOMBA ALIMENTADA DESDE ACOM.SOCORRO</t>
  </si>
  <si>
    <t>05.01.08</t>
  </si>
  <si>
    <t>CUADRO ELÉCTRICO PROVISIONAL DE PROTECCIÓN PARA MOTOBOMBA ALIMENTADA DESDE ACOMETIDA DE SOCORRO</t>
  </si>
  <si>
    <t>05.01.09</t>
  </si>
  <si>
    <t>CUADRO ELÉCTRICO PROVISIONAL DE MANDO Y MANIOBRA PARA MOTOBOMBA ALIMENTADA DESDE ACOMETIDA DE SOCORRO</t>
  </si>
  <si>
    <t>05.01.10</t>
  </si>
  <si>
    <t>LIMPIEZA COMPLETA DE LODOS Y RESIDUOS DEL VASO DEL POZO DE BOMBAS</t>
  </si>
  <si>
    <t>05.01.11</t>
  </si>
  <si>
    <t>REVISIÓN COMPLETA DEL ESTADO FINAL DE LAS INSTALACIONES DEL POZO DE BOMBEO, REALIZACIÓN DE PRUEBAS Y PUESTA EN SERVICIO</t>
  </si>
  <si>
    <t>Total 05.01</t>
  </si>
  <si>
    <t>05.02</t>
  </si>
  <si>
    <t>POZOS DE VENTILACIÓN</t>
  </si>
  <si>
    <t>05.02.01</t>
  </si>
  <si>
    <t>ACTUACIONES EN POZOS DE VENTILACIÓN (TIPOLOGÍA "A")</t>
  </si>
  <si>
    <t>05.02.01.01</t>
  </si>
  <si>
    <t>REVISIÓN COMPLETA DEL ESTADO ACTUAL DE LAS INSTALACIONES DEL POZO DE VENTILACIÓN</t>
  </si>
  <si>
    <t>05.02.01.02</t>
  </si>
  <si>
    <t>ELEMENTOS DE SEÑALIZACIÓN Y PROTECCIÓN PARA C.G.M.P. DE VENTILADORES Y OTROS COMPONENTES</t>
  </si>
  <si>
    <t>05.02.01.03</t>
  </si>
  <si>
    <t>REVISIÓN, LIMPIEZA, ENGRASE Y PUESTA A PUNTO DE EQUIPOS DE VENTILACIÓN Y ELEMENTOS AUXILIARES</t>
  </si>
  <si>
    <t>05.02.01.04</t>
  </si>
  <si>
    <t>REVISIÓN COMPLETA DEL ESTADO FINAL DE LAS INSTALACIONES DEL POZO DE VENTILACIÓN, REALIZACIÓN DE PRUEBAS Y PUESTA EN SERVICIO</t>
  </si>
  <si>
    <t>Total 05.02.01</t>
  </si>
  <si>
    <t>05.02.02</t>
  </si>
  <si>
    <t>ACTUACIONES EN POZOS DE VENTILACIÓN (TIPOLOGÍA "B")</t>
  </si>
  <si>
    <t>05.02.02.01</t>
  </si>
  <si>
    <t>05.02.02.02</t>
  </si>
  <si>
    <t>PREPARACIÓN DE INTERIOR DE POZO DE VENTILACIÓN</t>
  </si>
  <si>
    <t>05.02.02.03</t>
  </si>
  <si>
    <t>05.02.02.04</t>
  </si>
  <si>
    <t>PROTECCIÓN MECÁNICA DE INSTALACIÓN DE COLUMNA SECA EN POZOS DE VENTILACIÓN</t>
  </si>
  <si>
    <t>05.02.02.05</t>
  </si>
  <si>
    <t>DESMONTAJE DE VENTILADOR Y ELEMENTOS ASOCIADOS EXISTENTES, CON POSTERIOR MONTAJE</t>
  </si>
  <si>
    <t>05.02.02.06</t>
  </si>
  <si>
    <t>DESMONTAJE Y RETIRADA DE SILENCIADOR ACÚSTICO EXISTENTE</t>
  </si>
  <si>
    <t>05.02.02.07</t>
  </si>
  <si>
    <t>DESMONTAJE Y RETIRADA DE TRATAMIENTO ACUSTICO FONO-ABSORBENTE EXISTENTE</t>
  </si>
  <si>
    <t>05.02.02.08</t>
  </si>
  <si>
    <t>DESMONTAJE DE CONJUNTO DE ÁLABES DIRECTORES, CON POSTERIOR MONTAJE</t>
  </si>
  <si>
    <t>05.02.02.09</t>
  </si>
  <si>
    <t>DESMONTAJE Y RETIRADA DE PUERTA ACÚSTICA EXISTENTE</t>
  </si>
  <si>
    <t>05.02.02.10</t>
  </si>
  <si>
    <t>DESMONTAJE DE INSTALACIÓN DE ALUMBRADO EXISTENTE, CON POSTERIOR MONTAJE Y REPOSICIÓN</t>
  </si>
  <si>
    <t>05.02.02.11</t>
  </si>
  <si>
    <t>DESMONTAJE Y POSTERIOR REPOSICIÓN DE CANALIZACIÓN Y CABLEADO (AS+) PARA ALIMENTACION DE VENTILADOR E INCLINADOR/COMPUERTA</t>
  </si>
  <si>
    <t>05.02.02.12</t>
  </si>
  <si>
    <t>DESMONTAJE Y POSTERIOR REPOSICIÓN DE SONDAS Y CANALIZACIÓN Y CABLEADO ELÉCTRICO DE CONTROL (AS)</t>
  </si>
  <si>
    <t>05.02.02.13</t>
  </si>
  <si>
    <t>DEMOLICIÓN Y POSTERIOR REPOSICIÓN DE BANCADAS DE VENTILADOR Y SILENCIADOR ACÚSTICO</t>
  </si>
  <si>
    <t>05.02.02.14</t>
  </si>
  <si>
    <t>DEMOLICIÓN Y POSTERIOR REPOSICIÓN DE FORJADOS EN SALAS DE VENTILACIÓN</t>
  </si>
  <si>
    <t>05.02.02.15</t>
  </si>
  <si>
    <t>DEMOLICIÓN Y POSTERIOR REPOSICIÓN DE TABIQUERÍAS INTERIORES DE FÁBRICA LADRILLO PERFORADO 1/2 PIE</t>
  </si>
  <si>
    <t>05.02.02.16</t>
  </si>
  <si>
    <t>DEMOLICIÓN Y POSTERIOR REPOSICIÓN DE TÍMPANO DE FÁBRICA DE LADRILLO PERFORADO DE 1 PIE</t>
  </si>
  <si>
    <t>05.02.02.17</t>
  </si>
  <si>
    <t>PROTECCIÓN MECÁNICA DEL SUELO, PARAMENTOS Y EQUIPOS</t>
  </si>
  <si>
    <t>05.02.02.18</t>
  </si>
  <si>
    <t>REPOSICIÓN DE ELEMENTOS DE DESAGÜE</t>
  </si>
  <si>
    <t>05.02.02.19</t>
  </si>
  <si>
    <t>REPOSICIÓN DE SOLERAS EN SALAS DE VENTILACIÓN</t>
  </si>
  <si>
    <t>05.02.02.20</t>
  </si>
  <si>
    <t>IMPERMEABILIZACIÓN CON LÁMINA ANTIHUMEDAD</t>
  </si>
  <si>
    <t>05.02.02.21</t>
  </si>
  <si>
    <t>REPOSICIÓN DE SILENCIADOR RECTANGULAR DISIPATIVO PARA UN CAUDAL DE 250.000 M3/H</t>
  </si>
  <si>
    <t>05.02.02.22</t>
  </si>
  <si>
    <t>REPOSICIÓN DE TRATAMIENTO ACUSTICO FONOABSORBENTE EN CÁMARA DE REMANSO</t>
  </si>
  <si>
    <t>05.02.02.23</t>
  </si>
  <si>
    <t>REPOSICIÓN DE PUERTA ACÚSTICA</t>
  </si>
  <si>
    <t>05.02.02.24</t>
  </si>
  <si>
    <t>05.02.02.25</t>
  </si>
  <si>
    <t>Total 05.02.02</t>
  </si>
  <si>
    <t>05.02.03</t>
  </si>
  <si>
    <t>ACTUACIONES EN POZOS DE VENTILACIÓN (TIPOLOGÍA "C")</t>
  </si>
  <si>
    <t>05.02.03.01</t>
  </si>
  <si>
    <t>05.02.03.02</t>
  </si>
  <si>
    <t>05.02.03.03</t>
  </si>
  <si>
    <t>05.02.03.04</t>
  </si>
  <si>
    <t>Total 05.02.03</t>
  </si>
  <si>
    <t>Total 05.02</t>
  </si>
  <si>
    <t>05.03</t>
  </si>
  <si>
    <t>SISTEMA DE ELECTRIFICACIÓN</t>
  </si>
  <si>
    <t>05.03.01</t>
  </si>
  <si>
    <t>AISLAMIENTO EN EL SISTEMA DE ELECTRIFICACIÓN PARA EL CORTE DE SERVICIO</t>
  </si>
  <si>
    <t>05.03.01.01</t>
  </si>
  <si>
    <t>AISLAMENTO Y SEPARACIÓN DE UN CONJUNTO DE SECCIONAMIENTO DE AIRE DE CATENARIA RÍGIDA. EN HORARIO NOCTURNO TÚNEL</t>
  </si>
  <si>
    <t>05.03.01.02</t>
  </si>
  <si>
    <t>SUMINISTRO E INSTALACIÓN DE PUESTA A NEGATIVO PERMANENTE DE CATENARIA. EN HORARIO NOCTURNO TÚNEL</t>
  </si>
  <si>
    <t>05.03.01.03</t>
  </si>
  <si>
    <t>DESMONTAJE DEL CABLE DE REFERENCIA DE NEGATIVO DE SECCIONADOR DE LÍNEA AÉREA. EN HORARIO NOCTURNO TÚNEL</t>
  </si>
  <si>
    <t>05.03.01.04</t>
  </si>
  <si>
    <t>DESCONEXIÓN DE LOS CABLES DE FEEDER DE SECCIONADOR.  EN HORARIO NOCTURNO</t>
  </si>
  <si>
    <t>05.03.01.05</t>
  </si>
  <si>
    <t>AISLAMENTO Y SEPARACIÓN DE CONJUNTO DE CATENARIA RÍGIDA EN DESVIO. EN HORARIO NOCTURNO TÚNEL.</t>
  </si>
  <si>
    <t>05.03.01.06</t>
  </si>
  <si>
    <t>MODIFICACIÓN DEL AISLADOR DE SECCIÓN EXISTENTE. EN HORARIO NOCTURNO TÚNEL.</t>
  </si>
  <si>
    <t>05.03.01.07</t>
  </si>
  <si>
    <t>MODIFICACIÓN DEL TENDIDO DE CABLES EN HASTIAL DE TÚNEL PARA USO DE NICHO. EN HORARIO NOCTURNO.</t>
  </si>
  <si>
    <t>Total 05.03.01</t>
  </si>
  <si>
    <t>05.03.02</t>
  </si>
  <si>
    <t>NORMALIZACIÓN DEL SISTEMA DE ELECTRIFICACIÓN PARA LA REPOSICIÓN DE SERVICIO</t>
  </si>
  <si>
    <t>05.03.02.01</t>
  </si>
  <si>
    <t>NORMALIZACIÓN DE UN CONJUNTO DE SECCIONAMIENTO DE AIRE DE CATENARIA RÍGIDA. EN HORARIO NOCTURNO TÚNEL</t>
  </si>
  <si>
    <t>05.03.02.02</t>
  </si>
  <si>
    <t>DESMONTAJE DE LA INSTALACIÓN DE PUESTA A NEGATIVO. EN HORARIO NOCTURNO TÚNEL</t>
  </si>
  <si>
    <t>05.03.02.03</t>
  </si>
  <si>
    <t>INSTALACIÓN DEL CABLE DE REFERENCIA DE NEGATIVO DE SECCIONADOR. EN HORARIO NOCTURNO TÚNEL</t>
  </si>
  <si>
    <t>05.03.02.04</t>
  </si>
  <si>
    <t>CONEXIÓN DE LOS CABLES DE FEEDER DE SECCIONADOR GENERAL DE LÍNEA A CATENARIA. EN HORARIO NOCTURNO</t>
  </si>
  <si>
    <t>05.03.02.05</t>
  </si>
  <si>
    <t>05.03.02.06</t>
  </si>
  <si>
    <t>NORMALIZACIÓN DE UN CONJUNTO DE CATENARIA RÍGIDA EN DESVÍO. EN HORARIO NOCTURNO TÚNEL.</t>
  </si>
  <si>
    <t>05.03.02.07</t>
  </si>
  <si>
    <t>km</t>
  </si>
  <si>
    <t>REVISIÓN Y AJUSTE DE LA GEOMETRIA EN CATENARIA RÍGIDA</t>
  </si>
  <si>
    <t>05.03.02.08</t>
  </si>
  <si>
    <t>PRUEBAS FINALES DE LAS DIFERENTES INSTALACIONES, TANTO ELÉCTRICAS COMO MECÁNICAS.</t>
  </si>
  <si>
    <t>05.03.02.09</t>
  </si>
  <si>
    <t>DOCUMENTACIÓN FINAL DE LA OBRA DE LAS INSTALACIONES DE CATENARIA RÍGIDA.</t>
  </si>
  <si>
    <t>Total 05.03.02</t>
  </si>
  <si>
    <t>Total 05.03</t>
  </si>
  <si>
    <t>05.04</t>
  </si>
  <si>
    <t>COMUNICACIONES</t>
  </si>
  <si>
    <t>05.04.01</t>
  </si>
  <si>
    <t>SISTEMA DE IDENTIFICACIÓN DE COMPOSICIONES MEDIANTE BALIZAS</t>
  </si>
  <si>
    <t>05.04.01.01</t>
  </si>
  <si>
    <t>Desmontaje de baliza</t>
  </si>
  <si>
    <t>05.04.01.02</t>
  </si>
  <si>
    <t>Montaje de baliza</t>
  </si>
  <si>
    <t>Total 05.04.01</t>
  </si>
  <si>
    <t>Total 05.04</t>
  </si>
  <si>
    <t>Total 05</t>
  </si>
  <si>
    <t>06</t>
  </si>
  <si>
    <t>GESTIÓN DE MEDIOAMBIENTE</t>
  </si>
  <si>
    <t>06.01</t>
  </si>
  <si>
    <t>CONTENEDOR DE 6 M3 Y TRANSPORTE A VERTEDERO</t>
  </si>
  <si>
    <t>06.02</t>
  </si>
  <si>
    <t>COSTE DE GESTIÓN DE ESCOMBROS DE CONSTRUCCIÓN</t>
  </si>
  <si>
    <t>06.03</t>
  </si>
  <si>
    <t>CARGA Y TRANSPORTE DE CHATARRA FÉRRICA A GESTOR DE RESIDUOS</t>
  </si>
  <si>
    <t>06.04</t>
  </si>
  <si>
    <t>COSTE DE GESTIÓN DE CHATARRA FÉRRICA</t>
  </si>
  <si>
    <t>Total 06</t>
  </si>
  <si>
    <t>07</t>
  </si>
  <si>
    <t>SEGURIDAD Y SALUD</t>
  </si>
  <si>
    <t xml:space="preserve">IMPORTE DE LA OFERTA </t>
  </si>
  <si>
    <t>BASE IMPONIBLE</t>
  </si>
  <si>
    <t xml:space="preserve"> </t>
  </si>
  <si>
    <t xml:space="preserve"> % GASTOS GENERALES</t>
  </si>
  <si>
    <t xml:space="preserve"> % BENEFICIOS INDUSTRIALES</t>
  </si>
  <si>
    <t>IMPORTE OFERTA SIN I.V.A.</t>
  </si>
  <si>
    <t>IMPORTE DEL I.V.A.</t>
  </si>
  <si>
    <t>IMPORTE OFERTA CON I.V.A.</t>
  </si>
  <si>
    <t>NOMBRE EMPRESA /
RAZÓN SOCIAL</t>
  </si>
  <si>
    <t>FECHA</t>
  </si>
  <si>
    <t>DOMICILIO FISCAL</t>
  </si>
  <si>
    <t>SELLO</t>
  </si>
  <si>
    <t>CIF</t>
  </si>
  <si>
    <t>FIRMA</t>
  </si>
  <si>
    <t>NOTAS</t>
  </si>
  <si>
    <r>
      <rPr>
        <b/>
        <i/>
        <sz val="9"/>
        <color rgb="FFFF0000"/>
        <rFont val="Calibri"/>
        <family val="2"/>
        <scheme val="minor"/>
      </rPr>
      <t>*</t>
    </r>
    <r>
      <rPr>
        <b/>
        <i/>
        <sz val="9"/>
        <color theme="1"/>
        <rFont val="Calibri"/>
        <family val="2"/>
        <scheme val="minor"/>
      </rPr>
      <t xml:space="preserve">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</si>
  <si>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El precio ofertado en cada una de las unidades no puede superar el precio unitario de licitación, a excepción del importe correspondiente al capítulo de Seguridad y Salud que solo podrá modificarse según R.D. 1627/97.   </t>
    </r>
  </si>
  <si>
    <r>
      <rPr>
        <b/>
        <i/>
        <sz val="9"/>
        <color rgb="FFFF0000"/>
        <rFont val="Calibri"/>
        <family val="2"/>
        <scheme val="minor"/>
      </rPr>
      <t xml:space="preserve">*** </t>
    </r>
    <r>
      <rPr>
        <b/>
        <i/>
        <sz val="9"/>
        <color theme="1"/>
        <rFont val="Calibri"/>
        <family val="2"/>
        <scheme val="minor"/>
      </rPr>
      <t>El sumatorio del total correspondiente a la celda presupuesto total de la oferta no puede superar el valor del presupuesto total de licitación.</t>
    </r>
  </si>
  <si>
    <r>
      <t xml:space="preserve">**** </t>
    </r>
    <r>
      <rPr>
        <b/>
        <i/>
        <sz val="9"/>
        <color theme="1"/>
        <rFont val="Calibri"/>
        <family val="2"/>
        <scheme val="minor"/>
      </rPr>
      <t>El importe de la celda “PRESUPUESTO MÁXIMO DE LICITACIÓN”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</si>
  <si>
    <t xml:space="preserve">TOTAL PRESUPUESTO DE EJECUCIÓN MATERIAL </t>
  </si>
  <si>
    <t>PRECIO UNITARIO</t>
  </si>
  <si>
    <t>IMPORTE</t>
  </si>
  <si>
    <t>MEDICIÓN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</si>
</sst>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F800]dddd\,\ mmmm\ dd\,\ yyyy"/>
  </numFmts>
  <fonts count="25" x14ac:knownFonts="1">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sz val="8"/>
      <color theme="1"/>
      <name val="Calibri"/>
      <family val="2"/>
      <scheme val="minor"/>
    </font>
    <font>
      <sz val="11"/>
      <color theme="1"/>
      <name val="Calibri"/>
      <family val="2"/>
      <scheme val="minor"/>
    </font>
    <font>
      <b/>
      <sz val="10"/>
      <color rgb="FF0070C0"/>
      <name val="Calibri"/>
      <family val="2"/>
      <scheme val="minor"/>
    </font>
    <font>
      <b/>
      <sz val="9"/>
      <color rgb="FF0070C0"/>
      <name val="Calibri"/>
      <family val="2"/>
      <scheme val="minor"/>
    </font>
    <font>
      <b/>
      <sz val="8"/>
      <color rgb="FF0070C0"/>
      <name val="Calibri"/>
      <family val="2"/>
      <scheme val="minor"/>
    </font>
    <font>
      <b/>
      <sz val="8"/>
      <color theme="4" tint="-0.249977111117893"/>
      <name val="Calibri"/>
      <family val="2"/>
      <scheme val="minor"/>
    </font>
    <font>
      <sz val="12"/>
      <color rgb="FF0070C0"/>
      <name val="Calibri"/>
      <family val="2"/>
      <scheme val="minor"/>
    </font>
    <font>
      <b/>
      <sz val="13"/>
      <color rgb="FF0070C0"/>
      <name val="Calibri"/>
      <family val="2"/>
      <scheme val="minor"/>
    </font>
    <font>
      <b/>
      <sz val="14"/>
      <name val="Calibri"/>
      <family val="2"/>
      <scheme val="minor"/>
    </font>
    <font>
      <b/>
      <sz val="16"/>
      <color rgb="FF0070C0"/>
      <name val="Calibri"/>
      <family val="2"/>
      <scheme val="minor"/>
    </font>
    <font>
      <b/>
      <sz val="12"/>
      <name val="Calibri"/>
      <family val="2"/>
      <scheme val="minor"/>
    </font>
    <font>
      <b/>
      <sz val="15"/>
      <color rgb="FF0070C0"/>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12"/>
      <color indexed="81"/>
      <name val="Calibri"/>
      <family val="2"/>
      <scheme val="minor"/>
    </font>
    <font>
      <sz val="11"/>
      <color rgb="FFFF0000"/>
      <name val="Calibri"/>
      <family val="2"/>
      <scheme val="minor"/>
    </font>
  </fonts>
  <fills count="12">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0"/>
        <bgColor indexed="64"/>
      </patternFill>
    </fill>
    <fill>
      <patternFill patternType="solid">
        <fgColor theme="9"/>
        <bgColor indexed="64"/>
      </patternFill>
    </fill>
    <fill>
      <patternFill patternType="solid">
        <fgColor theme="4" tint="0.79998168889431442"/>
        <bgColor indexed="64"/>
      </patternFill>
    </fill>
    <fill>
      <patternFill patternType="solid">
        <fgColor theme="4" tint="0.59999389629810485"/>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s>
  <cellStyleXfs count="2">
    <xf numFmtId="0" fontId="0" fillId="0" borderId="0"/>
    <xf numFmtId="9" fontId="7" fillId="0" borderId="0" applyFont="0" applyFill="0" applyBorder="0" applyAlignment="0" applyProtection="0"/>
  </cellStyleXfs>
  <cellXfs count="139">
    <xf numFmtId="0" fontId="0" fillId="0" borderId="0" xfId="0"/>
    <xf numFmtId="0" fontId="8" fillId="8" borderId="1" xfId="0" applyFont="1" applyFill="1" applyBorder="1" applyAlignment="1" applyProtection="1">
      <alignment horizontal="center" vertical="center"/>
    </xf>
    <xf numFmtId="0" fontId="8" fillId="8" borderId="2" xfId="0" applyFont="1" applyFill="1" applyBorder="1" applyAlignment="1" applyProtection="1">
      <alignment horizontal="center" vertical="center"/>
    </xf>
    <xf numFmtId="9" fontId="9" fillId="8" borderId="3" xfId="0" applyNumberFormat="1" applyFont="1" applyFill="1" applyBorder="1" applyAlignment="1" applyProtection="1">
      <alignment vertical="center" wrapText="1"/>
    </xf>
    <xf numFmtId="4" fontId="10" fillId="8" borderId="4" xfId="0" applyNumberFormat="1" applyFont="1" applyFill="1" applyBorder="1" applyAlignment="1" applyProtection="1">
      <alignment horizontal="center" vertical="center"/>
    </xf>
    <xf numFmtId="0" fontId="8" fillId="8" borderId="7" xfId="0" applyFont="1" applyFill="1" applyBorder="1" applyAlignment="1" applyProtection="1">
      <alignment horizontal="center" vertical="center"/>
    </xf>
    <xf numFmtId="0" fontId="8" fillId="8" borderId="8" xfId="0" applyFont="1" applyFill="1" applyBorder="1" applyAlignment="1" applyProtection="1">
      <alignment horizontal="center" vertical="center"/>
    </xf>
    <xf numFmtId="9" fontId="9" fillId="8" borderId="9" xfId="0" applyNumberFormat="1" applyFont="1" applyFill="1" applyBorder="1" applyAlignment="1" applyProtection="1">
      <alignment vertical="center" wrapText="1"/>
    </xf>
    <xf numFmtId="4" fontId="10" fillId="8" borderId="10" xfId="0" applyNumberFormat="1" applyFont="1" applyFill="1" applyBorder="1" applyAlignment="1" applyProtection="1">
      <alignment horizontal="center" vertical="center"/>
    </xf>
    <xf numFmtId="0" fontId="12" fillId="8" borderId="1" xfId="0" applyFont="1" applyFill="1" applyBorder="1" applyAlignment="1" applyProtection="1">
      <alignment horizontal="center" vertical="center"/>
    </xf>
    <xf numFmtId="0" fontId="12" fillId="8" borderId="2" xfId="0" applyFont="1" applyFill="1" applyBorder="1" applyAlignment="1" applyProtection="1">
      <alignment horizontal="center" vertical="center"/>
    </xf>
    <xf numFmtId="0" fontId="9" fillId="8" borderId="2" xfId="0" applyFont="1" applyFill="1" applyBorder="1" applyAlignment="1" applyProtection="1">
      <alignment vertical="center"/>
    </xf>
    <xf numFmtId="4" fontId="13" fillId="8" borderId="2" xfId="0" applyNumberFormat="1" applyFont="1" applyFill="1" applyBorder="1" applyAlignment="1" applyProtection="1">
      <alignment horizontal="center" vertical="center"/>
    </xf>
    <xf numFmtId="0" fontId="13" fillId="8" borderId="2" xfId="0" applyFont="1" applyFill="1" applyBorder="1" applyAlignment="1" applyProtection="1">
      <alignment horizontal="center" vertical="center"/>
    </xf>
    <xf numFmtId="0" fontId="12" fillId="8" borderId="7"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9" fillId="8" borderId="8" xfId="0" applyFont="1" applyFill="1" applyBorder="1" applyAlignment="1" applyProtection="1">
      <alignment vertical="center"/>
    </xf>
    <xf numFmtId="4" fontId="13" fillId="8" borderId="8" xfId="0" applyNumberFormat="1" applyFont="1" applyFill="1" applyBorder="1" applyAlignment="1" applyProtection="1">
      <alignment horizontal="center" vertical="center"/>
    </xf>
    <xf numFmtId="0" fontId="13" fillId="8" borderId="8" xfId="0" applyFont="1" applyFill="1" applyBorder="1" applyAlignment="1" applyProtection="1">
      <alignment horizontal="center" vertical="center"/>
    </xf>
    <xf numFmtId="0" fontId="16" fillId="11" borderId="15" xfId="0" applyFont="1" applyFill="1" applyBorder="1" applyAlignment="1" applyProtection="1">
      <alignment horizontal="center" vertical="center" wrapText="1"/>
    </xf>
    <xf numFmtId="4" fontId="15" fillId="0" borderId="14" xfId="0" applyNumberFormat="1" applyFont="1" applyFill="1" applyBorder="1" applyAlignment="1" applyProtection="1">
      <alignment horizontal="center" vertical="center" wrapText="1"/>
      <protection locked="0"/>
    </xf>
    <xf numFmtId="4" fontId="18" fillId="0" borderId="14" xfId="0" applyNumberFormat="1" applyFont="1" applyFill="1" applyBorder="1" applyAlignment="1" applyProtection="1">
      <alignment horizontal="center" vertical="center" wrapText="1"/>
      <protection locked="0"/>
    </xf>
    <xf numFmtId="0" fontId="19" fillId="0" borderId="14" xfId="0" applyNumberFormat="1" applyFont="1" applyFill="1" applyBorder="1" applyAlignment="1" applyProtection="1">
      <alignment horizontal="center" vertical="center" wrapText="1"/>
      <protection locked="0"/>
    </xf>
    <xf numFmtId="10" fontId="11" fillId="0" borderId="5" xfId="0" applyNumberFormat="1" applyFont="1" applyBorder="1" applyAlignment="1" applyProtection="1">
      <alignment horizontal="center" vertical="center"/>
      <protection locked="0"/>
    </xf>
    <xf numFmtId="10" fontId="11" fillId="0" borderId="11" xfId="0" applyNumberFormat="1" applyFont="1" applyBorder="1" applyAlignment="1" applyProtection="1">
      <alignment horizontal="center" vertical="center"/>
      <protection locked="0"/>
    </xf>
    <xf numFmtId="164" fontId="10" fillId="8" borderId="3" xfId="0" applyNumberFormat="1" applyFont="1" applyFill="1" applyBorder="1" applyAlignment="1" applyProtection="1">
      <alignment horizontal="right" vertical="center"/>
    </xf>
    <xf numFmtId="164" fontId="10" fillId="8" borderId="9" xfId="0" applyNumberFormat="1" applyFont="1" applyFill="1" applyBorder="1" applyAlignment="1" applyProtection="1">
      <alignment horizontal="right" vertical="center"/>
    </xf>
    <xf numFmtId="0" fontId="24" fillId="0" borderId="0" xfId="0" applyFont="1" applyAlignment="1">
      <alignment vertical="center"/>
    </xf>
    <xf numFmtId="0" fontId="0" fillId="0" borderId="0" xfId="0" applyAlignment="1">
      <alignment vertical="center"/>
    </xf>
    <xf numFmtId="49" fontId="5" fillId="2" borderId="20" xfId="0" applyNumberFormat="1" applyFont="1" applyFill="1" applyBorder="1" applyAlignment="1">
      <alignment vertical="center"/>
    </xf>
    <xf numFmtId="49" fontId="5" fillId="2" borderId="20" xfId="0" applyNumberFormat="1" applyFont="1" applyFill="1" applyBorder="1" applyAlignment="1">
      <alignment vertical="center" wrapText="1"/>
    </xf>
    <xf numFmtId="49" fontId="5" fillId="3" borderId="20" xfId="0" applyNumberFormat="1" applyFont="1" applyFill="1" applyBorder="1" applyAlignment="1">
      <alignment vertical="center"/>
    </xf>
    <xf numFmtId="49" fontId="5" fillId="3" borderId="20" xfId="0" applyNumberFormat="1" applyFont="1" applyFill="1" applyBorder="1" applyAlignment="1">
      <alignment vertical="center" wrapText="1"/>
    </xf>
    <xf numFmtId="49" fontId="6" fillId="0" borderId="20" xfId="0" applyNumberFormat="1" applyFont="1" applyBorder="1" applyAlignment="1">
      <alignment vertical="center"/>
    </xf>
    <xf numFmtId="49" fontId="6" fillId="0" borderId="20" xfId="0" applyNumberFormat="1" applyFont="1" applyBorder="1" applyAlignment="1">
      <alignment vertical="center" wrapText="1"/>
    </xf>
    <xf numFmtId="0" fontId="6" fillId="0" borderId="20" xfId="0" applyFont="1" applyBorder="1" applyAlignment="1">
      <alignment vertical="center"/>
    </xf>
    <xf numFmtId="49" fontId="5" fillId="0" borderId="20" xfId="0" applyNumberFormat="1" applyFont="1" applyBorder="1" applyAlignment="1">
      <alignment vertical="center" wrapText="1"/>
    </xf>
    <xf numFmtId="49" fontId="5" fillId="5" borderId="20" xfId="0" applyNumberFormat="1" applyFont="1" applyFill="1" applyBorder="1" applyAlignment="1">
      <alignment vertical="center"/>
    </xf>
    <xf numFmtId="49" fontId="5" fillId="5" borderId="20" xfId="0" applyNumberFormat="1" applyFont="1" applyFill="1" applyBorder="1" applyAlignment="1">
      <alignment vertical="center" wrapText="1"/>
    </xf>
    <xf numFmtId="49" fontId="5" fillId="6" borderId="20" xfId="0" applyNumberFormat="1" applyFont="1" applyFill="1" applyBorder="1" applyAlignment="1">
      <alignment vertical="center"/>
    </xf>
    <xf numFmtId="49" fontId="5" fillId="6" borderId="20" xfId="0" applyNumberFormat="1" applyFont="1" applyFill="1" applyBorder="1" applyAlignment="1">
      <alignment vertical="center" wrapText="1"/>
    </xf>
    <xf numFmtId="49" fontId="5" fillId="7" borderId="20" xfId="0" applyNumberFormat="1" applyFont="1" applyFill="1" applyBorder="1" applyAlignment="1">
      <alignment vertical="center"/>
    </xf>
    <xf numFmtId="49" fontId="5" fillId="7" borderId="20" xfId="0" applyNumberFormat="1" applyFont="1" applyFill="1" applyBorder="1" applyAlignment="1">
      <alignment vertical="center" wrapText="1"/>
    </xf>
    <xf numFmtId="164" fontId="9" fillId="8" borderId="3" xfId="0" applyNumberFormat="1" applyFont="1" applyFill="1" applyBorder="1" applyAlignment="1" applyProtection="1">
      <alignment horizontal="right" vertical="center"/>
    </xf>
    <xf numFmtId="4" fontId="13" fillId="8" borderId="1" xfId="0" applyNumberFormat="1" applyFont="1" applyFill="1" applyBorder="1" applyAlignment="1" applyProtection="1">
      <alignment horizontal="right" vertical="center"/>
    </xf>
    <xf numFmtId="164" fontId="9" fillId="8" borderId="9" xfId="0" applyNumberFormat="1" applyFont="1" applyFill="1" applyBorder="1" applyAlignment="1" applyProtection="1">
      <alignment horizontal="right" vertical="center"/>
    </xf>
    <xf numFmtId="4" fontId="13" fillId="8" borderId="7" xfId="0" applyNumberFormat="1" applyFont="1" applyFill="1" applyBorder="1" applyAlignment="1" applyProtection="1">
      <alignment horizontal="right" vertical="center"/>
    </xf>
    <xf numFmtId="0" fontId="12" fillId="10" borderId="16" xfId="0" applyFont="1" applyFill="1" applyBorder="1" applyAlignment="1" applyProtection="1">
      <alignment horizontal="center" vertical="center"/>
    </xf>
    <xf numFmtId="0" fontId="12" fillId="10" borderId="17" xfId="0" applyFont="1" applyFill="1" applyBorder="1" applyAlignment="1" applyProtection="1">
      <alignment horizontal="center" vertical="center"/>
    </xf>
    <xf numFmtId="0" fontId="13" fillId="10" borderId="17" xfId="0" applyFont="1" applyFill="1" applyBorder="1" applyAlignment="1" applyProtection="1">
      <alignment horizontal="center" vertical="center"/>
    </xf>
    <xf numFmtId="164" fontId="9" fillId="11" borderId="18" xfId="0" applyNumberFormat="1" applyFont="1" applyFill="1" applyBorder="1" applyAlignment="1" applyProtection="1">
      <alignment horizontal="right" vertical="center"/>
    </xf>
    <xf numFmtId="4" fontId="13" fillId="10" borderId="16" xfId="0" applyNumberFormat="1" applyFont="1" applyFill="1" applyBorder="1" applyAlignment="1" applyProtection="1">
      <alignment horizontal="right" vertical="center"/>
    </xf>
    <xf numFmtId="49" fontId="5" fillId="2" borderId="27" xfId="0" applyNumberFormat="1" applyFont="1" applyFill="1" applyBorder="1" applyAlignment="1">
      <alignment vertical="center"/>
    </xf>
    <xf numFmtId="4" fontId="5" fillId="2" borderId="28" xfId="0" applyNumberFormat="1" applyFont="1" applyFill="1" applyBorder="1" applyAlignment="1">
      <alignment vertical="center"/>
    </xf>
    <xf numFmtId="49" fontId="5" fillId="3" borderId="27" xfId="0" applyNumberFormat="1" applyFont="1" applyFill="1" applyBorder="1" applyAlignment="1">
      <alignment vertical="center"/>
    </xf>
    <xf numFmtId="4" fontId="5" fillId="3" borderId="28" xfId="0" applyNumberFormat="1" applyFont="1" applyFill="1" applyBorder="1" applyAlignment="1">
      <alignment vertical="center"/>
    </xf>
    <xf numFmtId="49" fontId="6" fillId="4" borderId="27" xfId="0" applyNumberFormat="1" applyFont="1" applyFill="1" applyBorder="1" applyAlignment="1">
      <alignment vertical="center"/>
    </xf>
    <xf numFmtId="4" fontId="6" fillId="0" borderId="28" xfId="0" applyNumberFormat="1" applyFont="1" applyBorder="1" applyAlignment="1">
      <alignment vertical="center"/>
    </xf>
    <xf numFmtId="0" fontId="6" fillId="0" borderId="27" xfId="0" applyFont="1" applyBorder="1" applyAlignment="1">
      <alignment vertical="center"/>
    </xf>
    <xf numFmtId="4" fontId="5" fillId="0" borderId="28" xfId="0" applyNumberFormat="1" applyFont="1" applyBorder="1" applyAlignment="1">
      <alignment vertical="center"/>
    </xf>
    <xf numFmtId="49" fontId="5" fillId="5" borderId="27" xfId="0" applyNumberFormat="1" applyFont="1" applyFill="1" applyBorder="1" applyAlignment="1">
      <alignment vertical="center"/>
    </xf>
    <xf numFmtId="4" fontId="5" fillId="5" borderId="28" xfId="0" applyNumberFormat="1" applyFont="1" applyFill="1" applyBorder="1" applyAlignment="1">
      <alignment vertical="center"/>
    </xf>
    <xf numFmtId="49" fontId="5" fillId="6" borderId="27" xfId="0" applyNumberFormat="1" applyFont="1" applyFill="1" applyBorder="1" applyAlignment="1">
      <alignment vertical="center"/>
    </xf>
    <xf numFmtId="4" fontId="5" fillId="6" borderId="28" xfId="0" applyNumberFormat="1" applyFont="1" applyFill="1" applyBorder="1" applyAlignment="1">
      <alignment vertical="center"/>
    </xf>
    <xf numFmtId="49" fontId="5" fillId="7" borderId="27" xfId="0" applyNumberFormat="1" applyFont="1" applyFill="1" applyBorder="1" applyAlignment="1">
      <alignment vertical="center"/>
    </xf>
    <xf numFmtId="4" fontId="5" fillId="7" borderId="28" xfId="0" applyNumberFormat="1" applyFont="1" applyFill="1" applyBorder="1" applyAlignment="1">
      <alignment vertical="center"/>
    </xf>
    <xf numFmtId="4" fontId="5" fillId="8" borderId="28" xfId="0" applyNumberFormat="1" applyFont="1" applyFill="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49" fontId="5" fillId="0" borderId="30" xfId="0" applyNumberFormat="1" applyFont="1" applyBorder="1" applyAlignment="1">
      <alignment vertical="center" wrapText="1"/>
    </xf>
    <xf numFmtId="4" fontId="5" fillId="0" borderId="31" xfId="0" applyNumberFormat="1" applyFont="1" applyBorder="1" applyAlignment="1">
      <alignment vertical="center"/>
    </xf>
    <xf numFmtId="4" fontId="5" fillId="2" borderId="32" xfId="0" applyNumberFormat="1" applyFont="1" applyFill="1" applyBorder="1" applyAlignment="1">
      <alignment vertical="center"/>
    </xf>
    <xf numFmtId="4" fontId="5" fillId="3" borderId="32" xfId="0" applyNumberFormat="1" applyFont="1" applyFill="1" applyBorder="1" applyAlignment="1">
      <alignment vertical="center"/>
    </xf>
    <xf numFmtId="4" fontId="5" fillId="0" borderId="32" xfId="0" applyNumberFormat="1" applyFont="1" applyBorder="1" applyAlignment="1">
      <alignment vertical="center"/>
    </xf>
    <xf numFmtId="4" fontId="6" fillId="0" borderId="32" xfId="0" applyNumberFormat="1" applyFont="1" applyBorder="1" applyAlignment="1">
      <alignment vertical="center"/>
    </xf>
    <xf numFmtId="4" fontId="5" fillId="5" borderId="32" xfId="0" applyNumberFormat="1" applyFont="1" applyFill="1" applyBorder="1" applyAlignment="1">
      <alignment vertical="center"/>
    </xf>
    <xf numFmtId="4" fontId="5" fillId="6" borderId="32" xfId="0" applyNumberFormat="1" applyFont="1" applyFill="1" applyBorder="1" applyAlignment="1">
      <alignment vertical="center"/>
    </xf>
    <xf numFmtId="4" fontId="5" fillId="7" borderId="32" xfId="0" applyNumberFormat="1" applyFont="1" applyFill="1" applyBorder="1" applyAlignment="1">
      <alignment vertical="center"/>
    </xf>
    <xf numFmtId="4" fontId="5" fillId="2" borderId="27" xfId="0" applyNumberFormat="1" applyFont="1" applyFill="1" applyBorder="1" applyAlignment="1">
      <alignment vertical="center"/>
    </xf>
    <xf numFmtId="4" fontId="5" fillId="3" borderId="27" xfId="0" applyNumberFormat="1" applyFont="1" applyFill="1" applyBorder="1" applyAlignment="1">
      <alignment vertical="center"/>
    </xf>
    <xf numFmtId="4" fontId="6" fillId="0" borderId="27" xfId="0" applyNumberFormat="1" applyFont="1" applyBorder="1" applyAlignment="1" applyProtection="1">
      <alignment vertical="center"/>
      <protection locked="0"/>
    </xf>
    <xf numFmtId="4" fontId="5" fillId="0" borderId="27" xfId="0" applyNumberFormat="1" applyFont="1" applyBorder="1" applyAlignment="1">
      <alignment vertical="center"/>
    </xf>
    <xf numFmtId="4" fontId="6" fillId="0" borderId="27" xfId="0" applyNumberFormat="1" applyFont="1" applyBorder="1" applyAlignment="1">
      <alignment vertical="center"/>
    </xf>
    <xf numFmtId="4" fontId="5" fillId="5" borderId="27" xfId="0" applyNumberFormat="1" applyFont="1" applyFill="1" applyBorder="1" applyAlignment="1">
      <alignment vertical="center"/>
    </xf>
    <xf numFmtId="4" fontId="5" fillId="6" borderId="27" xfId="0" applyNumberFormat="1" applyFont="1" applyFill="1" applyBorder="1" applyAlignment="1">
      <alignment vertical="center"/>
    </xf>
    <xf numFmtId="4" fontId="5" fillId="7" borderId="27" xfId="0" applyNumberFormat="1" applyFont="1" applyFill="1" applyBorder="1" applyAlignment="1">
      <alignment vertical="center"/>
    </xf>
    <xf numFmtId="4" fontId="5" fillId="0" borderId="27" xfId="0" applyNumberFormat="1" applyFont="1" applyBorder="1" applyAlignment="1" applyProtection="1">
      <alignment vertical="center"/>
    </xf>
    <xf numFmtId="4" fontId="5" fillId="0" borderId="29" xfId="0" applyNumberFormat="1" applyFont="1" applyBorder="1" applyAlignment="1" applyProtection="1">
      <alignment vertical="center"/>
      <protection locked="0"/>
    </xf>
    <xf numFmtId="4" fontId="5" fillId="0" borderId="33" xfId="0" applyNumberFormat="1" applyFont="1" applyBorder="1" applyAlignment="1">
      <alignment vertical="center"/>
    </xf>
    <xf numFmtId="10" fontId="10" fillId="8" borderId="21" xfId="0" applyNumberFormat="1" applyFont="1" applyFill="1" applyBorder="1" applyAlignment="1" applyProtection="1">
      <alignment horizontal="center" vertical="center" wrapText="1"/>
    </xf>
    <xf numFmtId="10" fontId="10" fillId="8" borderId="23" xfId="1" applyNumberFormat="1" applyFont="1" applyFill="1" applyBorder="1" applyAlignment="1" applyProtection="1">
      <alignment horizontal="center" vertical="center"/>
    </xf>
    <xf numFmtId="3" fontId="5" fillId="2" borderId="28" xfId="0" applyNumberFormat="1" applyFont="1" applyFill="1" applyBorder="1" applyAlignment="1">
      <alignment vertical="center"/>
    </xf>
    <xf numFmtId="3" fontId="6" fillId="0" borderId="28" xfId="0" applyNumberFormat="1" applyFont="1" applyBorder="1" applyAlignment="1">
      <alignment vertical="center"/>
    </xf>
    <xf numFmtId="3" fontId="6" fillId="0" borderId="31" xfId="0" applyNumberFormat="1" applyFont="1" applyBorder="1" applyAlignment="1">
      <alignment vertical="center"/>
    </xf>
    <xf numFmtId="4" fontId="13" fillId="10" borderId="18" xfId="0" applyNumberFormat="1" applyFont="1" applyFill="1" applyBorder="1" applyAlignment="1" applyProtection="1">
      <alignment horizontal="center" vertical="center"/>
    </xf>
    <xf numFmtId="49" fontId="5" fillId="2" borderId="36" xfId="0" applyNumberFormat="1" applyFont="1" applyFill="1" applyBorder="1" applyAlignment="1">
      <alignment vertical="center"/>
    </xf>
    <xf numFmtId="49" fontId="5" fillId="2" borderId="37" xfId="0" applyNumberFormat="1" applyFont="1" applyFill="1" applyBorder="1" applyAlignment="1">
      <alignment vertical="center"/>
    </xf>
    <xf numFmtId="49" fontId="5" fillId="2" borderId="37" xfId="0" applyNumberFormat="1" applyFont="1" applyFill="1" applyBorder="1" applyAlignment="1">
      <alignment vertical="center" wrapText="1"/>
    </xf>
    <xf numFmtId="3" fontId="5" fillId="2" borderId="38" xfId="0" applyNumberFormat="1" applyFont="1" applyFill="1" applyBorder="1" applyAlignment="1">
      <alignment vertical="center"/>
    </xf>
    <xf numFmtId="4" fontId="5" fillId="2" borderId="39" xfId="0" applyNumberFormat="1" applyFont="1" applyFill="1" applyBorder="1" applyAlignment="1">
      <alignment vertical="center"/>
    </xf>
    <xf numFmtId="4" fontId="5" fillId="2" borderId="38" xfId="0" applyNumberFormat="1" applyFont="1" applyFill="1" applyBorder="1" applyAlignment="1">
      <alignment vertical="center"/>
    </xf>
    <xf numFmtId="4" fontId="5" fillId="2" borderId="36" xfId="0" applyNumberFormat="1" applyFont="1" applyFill="1" applyBorder="1" applyAlignment="1">
      <alignment vertical="center"/>
    </xf>
    <xf numFmtId="0" fontId="4" fillId="0" borderId="29" xfId="0" applyFont="1" applyBorder="1" applyAlignment="1">
      <alignment vertical="center"/>
    </xf>
    <xf numFmtId="0" fontId="4" fillId="0" borderId="30" xfId="0" applyFont="1" applyBorder="1" applyAlignment="1">
      <alignment vertical="center"/>
    </xf>
    <xf numFmtId="0" fontId="4" fillId="0" borderId="30" xfId="0" applyFont="1" applyBorder="1" applyAlignment="1">
      <alignment vertical="center" wrapText="1"/>
    </xf>
    <xf numFmtId="0" fontId="4" fillId="0" borderId="31" xfId="0" applyFont="1" applyBorder="1" applyAlignment="1">
      <alignment horizontal="center" vertical="center"/>
    </xf>
    <xf numFmtId="0" fontId="4" fillId="0" borderId="33" xfId="0" applyFont="1" applyBorder="1" applyAlignment="1">
      <alignment horizontal="center" vertical="center"/>
    </xf>
    <xf numFmtId="0" fontId="4" fillId="0" borderId="29" xfId="0" applyFont="1" applyBorder="1" applyAlignment="1">
      <alignment horizontal="center" vertical="center"/>
    </xf>
    <xf numFmtId="4" fontId="5" fillId="2" borderId="27" xfId="0" applyNumberFormat="1" applyFont="1" applyFill="1" applyBorder="1" applyAlignment="1" applyProtection="1">
      <alignment vertical="center"/>
      <protection locked="0"/>
    </xf>
    <xf numFmtId="0" fontId="21" fillId="10" borderId="0" xfId="0" applyFont="1" applyFill="1" applyBorder="1" applyAlignment="1" applyProtection="1">
      <alignment horizontal="left" vertical="center" wrapText="1"/>
    </xf>
    <xf numFmtId="0" fontId="21" fillId="10" borderId="6" xfId="0" applyFont="1" applyFill="1" applyBorder="1" applyAlignment="1" applyProtection="1">
      <alignment horizontal="left" vertical="center" wrapText="1"/>
    </xf>
    <xf numFmtId="0" fontId="22" fillId="10" borderId="8" xfId="0" applyFont="1" applyFill="1" applyBorder="1" applyAlignment="1" applyProtection="1">
      <alignment horizontal="left" vertical="center" wrapText="1"/>
    </xf>
    <xf numFmtId="0" fontId="21" fillId="10" borderId="8" xfId="0" applyFont="1" applyFill="1" applyBorder="1" applyAlignment="1" applyProtection="1">
      <alignment horizontal="left" vertical="center" wrapText="1"/>
    </xf>
    <xf numFmtId="0" fontId="21" fillId="10" borderId="9" xfId="0" applyFont="1" applyFill="1" applyBorder="1" applyAlignment="1" applyProtection="1">
      <alignment horizontal="left" vertical="center" wrapText="1"/>
    </xf>
    <xf numFmtId="0" fontId="14" fillId="11" borderId="12" xfId="0" applyFont="1" applyFill="1" applyBorder="1" applyAlignment="1" applyProtection="1">
      <alignment horizontal="center" vertical="center" wrapText="1"/>
    </xf>
    <xf numFmtId="0" fontId="14" fillId="11" borderId="13" xfId="0" applyFont="1" applyFill="1" applyBorder="1" applyAlignment="1" applyProtection="1">
      <alignment horizontal="center" vertical="center" wrapText="1"/>
    </xf>
    <xf numFmtId="4" fontId="17" fillId="0" borderId="16" xfId="0" applyNumberFormat="1" applyFont="1" applyFill="1" applyBorder="1" applyAlignment="1" applyProtection="1">
      <alignment horizontal="center" vertical="center" wrapText="1"/>
      <protection locked="0"/>
    </xf>
    <xf numFmtId="4" fontId="17" fillId="0" borderId="17" xfId="0" applyNumberFormat="1" applyFont="1" applyFill="1" applyBorder="1" applyAlignment="1" applyProtection="1">
      <alignment horizontal="center" vertical="center" wrapText="1"/>
      <protection locked="0"/>
    </xf>
    <xf numFmtId="4" fontId="17" fillId="0" borderId="18" xfId="0" applyNumberFormat="1" applyFont="1" applyFill="1" applyBorder="1" applyAlignment="1" applyProtection="1">
      <alignment horizontal="center" vertical="center" wrapText="1"/>
      <protection locked="0"/>
    </xf>
    <xf numFmtId="0" fontId="20" fillId="11" borderId="1" xfId="0" applyFont="1" applyFill="1" applyBorder="1" applyAlignment="1" applyProtection="1">
      <alignment horizontal="center" vertical="center" wrapText="1"/>
    </xf>
    <xf numFmtId="0" fontId="20" fillId="11" borderId="21" xfId="0" applyFont="1" applyFill="1" applyBorder="1" applyAlignment="1" applyProtection="1">
      <alignment horizontal="center" vertical="center" wrapText="1"/>
    </xf>
    <xf numFmtId="0" fontId="20" fillId="11" borderId="19" xfId="0" applyFont="1" applyFill="1" applyBorder="1" applyAlignment="1" applyProtection="1">
      <alignment horizontal="center" vertical="center" wrapText="1"/>
    </xf>
    <xf numFmtId="0" fontId="20" fillId="11" borderId="22" xfId="0" applyFont="1" applyFill="1" applyBorder="1" applyAlignment="1" applyProtection="1">
      <alignment horizontal="center" vertical="center" wrapText="1"/>
    </xf>
    <xf numFmtId="0" fontId="20" fillId="11" borderId="7" xfId="0" applyFont="1" applyFill="1" applyBorder="1" applyAlignment="1" applyProtection="1">
      <alignment horizontal="center" vertical="center" wrapText="1"/>
    </xf>
    <xf numFmtId="0" fontId="20" fillId="11" borderId="23" xfId="0" applyFont="1" applyFill="1" applyBorder="1" applyAlignment="1" applyProtection="1">
      <alignment horizontal="center" vertical="center" wrapText="1"/>
    </xf>
    <xf numFmtId="0" fontId="21" fillId="10" borderId="2" xfId="0" applyFont="1" applyFill="1" applyBorder="1" applyAlignment="1" applyProtection="1">
      <alignment horizontal="left" vertical="center" wrapText="1"/>
    </xf>
    <xf numFmtId="0" fontId="21" fillId="10" borderId="3" xfId="0" applyFont="1" applyFill="1" applyBorder="1" applyAlignment="1" applyProtection="1">
      <alignment horizontal="left" vertical="center" wrapText="1"/>
    </xf>
    <xf numFmtId="0" fontId="1" fillId="0" borderId="24"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35" xfId="0" applyFont="1" applyBorder="1" applyAlignment="1">
      <alignment horizontal="center" vertical="center" wrapText="1"/>
    </xf>
    <xf numFmtId="0" fontId="3" fillId="0" borderId="24" xfId="0" applyFont="1"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2" fillId="9" borderId="12" xfId="0" applyFont="1" applyFill="1" applyBorder="1" applyAlignment="1">
      <alignment vertical="center" wrapText="1"/>
    </xf>
    <xf numFmtId="0" fontId="0" fillId="9" borderId="13" xfId="0" applyFill="1" applyBorder="1" applyAlignment="1">
      <alignment vertical="center" wrapText="1"/>
    </xf>
    <xf numFmtId="0" fontId="0" fillId="9" borderId="34" xfId="0" applyFill="1" applyBorder="1" applyAlignment="1">
      <alignment vertical="center" wrapText="1"/>
    </xf>
    <xf numFmtId="165" fontId="17" fillId="0" borderId="16" xfId="0" applyNumberFormat="1" applyFont="1" applyFill="1" applyBorder="1" applyAlignment="1" applyProtection="1">
      <alignment horizontal="center" vertical="center" wrapText="1"/>
      <protection locked="0"/>
    </xf>
    <xf numFmtId="165" fontId="17" fillId="0" borderId="17" xfId="0" applyNumberFormat="1" applyFont="1" applyFill="1" applyBorder="1" applyAlignment="1" applyProtection="1">
      <alignment horizontal="center" vertical="center" wrapText="1"/>
      <protection locked="0"/>
    </xf>
    <xf numFmtId="165" fontId="17" fillId="0" borderId="18" xfId="0" applyNumberFormat="1" applyFont="1" applyFill="1" applyBorder="1" applyAlignment="1" applyProtection="1">
      <alignment horizontal="center" vertical="center" wrapText="1"/>
      <protection locked="0"/>
    </xf>
  </cellXfs>
  <cellStyles count="2">
    <cellStyle name="Normal" xfId="0" builtinId="0"/>
    <cellStyle name="Porcentaje" xfId="1" builtinId="5"/>
  </cellStyles>
  <dxfs count="2">
    <dxf>
      <font>
        <b/>
        <i val="0"/>
        <color rgb="FFC00000"/>
      </font>
      <fill>
        <patternFill>
          <bgColor rgb="FFFFC7CE"/>
        </patternFill>
      </fill>
    </dxf>
    <dxf>
      <font>
        <b/>
        <i val="0"/>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3"/>
  <sheetViews>
    <sheetView tabSelected="1" topLeftCell="A428" workbookViewId="0">
      <selection activeCell="G440" sqref="G440"/>
    </sheetView>
  </sheetViews>
  <sheetFormatPr baseColWidth="10" defaultRowHeight="15" x14ac:dyDescent="0.25"/>
  <cols>
    <col min="1" max="1" width="9.85546875" style="28" customWidth="1"/>
    <col min="2" max="2" width="3.85546875" style="28" customWidth="1"/>
    <col min="3" max="3" width="49" style="28" customWidth="1"/>
    <col min="4" max="4" width="8.7109375" style="28" customWidth="1"/>
    <col min="5" max="8" width="15.7109375" style="28" customWidth="1"/>
    <col min="9" max="9" width="30.7109375" style="27" customWidth="1"/>
    <col min="10" max="10" width="12.140625" style="28" bestFit="1" customWidth="1"/>
    <col min="11" max="16384" width="11.42578125" style="28"/>
  </cols>
  <sheetData>
    <row r="1" spans="1:9" ht="15.75" thickBot="1" x14ac:dyDescent="0.3">
      <c r="A1" s="133" t="s">
        <v>0</v>
      </c>
      <c r="B1" s="134"/>
      <c r="C1" s="134"/>
      <c r="D1" s="134"/>
      <c r="E1" s="134"/>
      <c r="F1" s="134"/>
      <c r="G1" s="134"/>
      <c r="H1" s="135"/>
    </row>
    <row r="2" spans="1:9" ht="18.75" x14ac:dyDescent="0.25">
      <c r="A2" s="130"/>
      <c r="B2" s="131"/>
      <c r="C2" s="131"/>
      <c r="D2" s="132"/>
      <c r="E2" s="129" t="s">
        <v>625</v>
      </c>
      <c r="F2" s="128"/>
      <c r="G2" s="127" t="s">
        <v>624</v>
      </c>
      <c r="H2" s="128"/>
    </row>
    <row r="3" spans="1:9" ht="15.75" thickBot="1" x14ac:dyDescent="0.3">
      <c r="A3" s="102" t="s">
        <v>1</v>
      </c>
      <c r="B3" s="103" t="s">
        <v>2</v>
      </c>
      <c r="C3" s="104" t="s">
        <v>3</v>
      </c>
      <c r="D3" s="105" t="s">
        <v>646</v>
      </c>
      <c r="E3" s="106" t="s">
        <v>644</v>
      </c>
      <c r="F3" s="105" t="s">
        <v>645</v>
      </c>
      <c r="G3" s="107" t="s">
        <v>644</v>
      </c>
      <c r="H3" s="105" t="s">
        <v>645</v>
      </c>
    </row>
    <row r="4" spans="1:9" x14ac:dyDescent="0.25">
      <c r="A4" s="95" t="s">
        <v>4</v>
      </c>
      <c r="B4" s="96" t="s">
        <v>5</v>
      </c>
      <c r="C4" s="97" t="s">
        <v>6</v>
      </c>
      <c r="D4" s="98">
        <f>D26</f>
        <v>1</v>
      </c>
      <c r="E4" s="99">
        <f>E26</f>
        <v>529351.61</v>
      </c>
      <c r="F4" s="100">
        <f>F26</f>
        <v>529351.61</v>
      </c>
      <c r="G4" s="101">
        <f>G26</f>
        <v>55000</v>
      </c>
      <c r="H4" s="100">
        <f>H26</f>
        <v>55000</v>
      </c>
    </row>
    <row r="5" spans="1:9" x14ac:dyDescent="0.25">
      <c r="A5" s="54" t="s">
        <v>7</v>
      </c>
      <c r="B5" s="31" t="s">
        <v>5</v>
      </c>
      <c r="C5" s="32" t="s">
        <v>8</v>
      </c>
      <c r="D5" s="55">
        <f>D9</f>
        <v>1</v>
      </c>
      <c r="E5" s="72">
        <f>E9</f>
        <v>37302.400000000001</v>
      </c>
      <c r="F5" s="55">
        <f>F9</f>
        <v>37302.400000000001</v>
      </c>
      <c r="G5" s="79">
        <f>G9</f>
        <v>0</v>
      </c>
      <c r="H5" s="55">
        <f>H9</f>
        <v>0</v>
      </c>
    </row>
    <row r="6" spans="1:9" ht="22.5" x14ac:dyDescent="0.25">
      <c r="A6" s="56" t="s">
        <v>9</v>
      </c>
      <c r="B6" s="33" t="s">
        <v>10</v>
      </c>
      <c r="C6" s="34" t="s">
        <v>11</v>
      </c>
      <c r="D6" s="57">
        <v>64.959999999999994</v>
      </c>
      <c r="E6" s="74">
        <v>80.040000000000006</v>
      </c>
      <c r="F6" s="57">
        <f>ROUND(D6*E6,2)</f>
        <v>5199.3999999999996</v>
      </c>
      <c r="G6" s="80"/>
      <c r="H6" s="57">
        <f>ROUND(D6*G6,2)</f>
        <v>0</v>
      </c>
      <c r="I6" s="27" t="str">
        <f>IF(AND(G6&gt;E6, G6&lt;&gt;""),"VALOR MAYOR DEL PERMITIDO","")</f>
        <v/>
      </c>
    </row>
    <row r="7" spans="1:9" ht="22.5" x14ac:dyDescent="0.25">
      <c r="A7" s="56" t="s">
        <v>12</v>
      </c>
      <c r="B7" s="33" t="s">
        <v>10</v>
      </c>
      <c r="C7" s="34" t="s">
        <v>13</v>
      </c>
      <c r="D7" s="57">
        <v>117.58</v>
      </c>
      <c r="E7" s="74">
        <v>60.28</v>
      </c>
      <c r="F7" s="57">
        <f>ROUND(D7*E7,2)</f>
        <v>7087.72</v>
      </c>
      <c r="G7" s="80"/>
      <c r="H7" s="57">
        <f>ROUND(D7*G7,2)</f>
        <v>0</v>
      </c>
      <c r="I7" s="27" t="str">
        <f>IF(AND(G7&gt;E7, G7&lt;&gt;""),"VALOR MAYOR DEL PERMITIDO","")</f>
        <v/>
      </c>
    </row>
    <row r="8" spans="1:9" ht="22.5" x14ac:dyDescent="0.25">
      <c r="A8" s="56" t="s">
        <v>14</v>
      </c>
      <c r="B8" s="33" t="s">
        <v>10</v>
      </c>
      <c r="C8" s="34" t="s">
        <v>15</v>
      </c>
      <c r="D8" s="57">
        <v>182.54</v>
      </c>
      <c r="E8" s="74">
        <v>137.04</v>
      </c>
      <c r="F8" s="57">
        <f>ROUND(D8*E8,2)</f>
        <v>25015.279999999999</v>
      </c>
      <c r="G8" s="80"/>
      <c r="H8" s="57">
        <f>ROUND(D8*G8,2)</f>
        <v>0</v>
      </c>
      <c r="I8" s="27" t="str">
        <f>IF(AND(G8&gt;E8, G8&lt;&gt;""),"VALOR MAYOR DEL PERMITIDO","")</f>
        <v/>
      </c>
    </row>
    <row r="9" spans="1:9" x14ac:dyDescent="0.25">
      <c r="A9" s="58"/>
      <c r="B9" s="35"/>
      <c r="C9" s="36" t="s">
        <v>16</v>
      </c>
      <c r="D9" s="57">
        <v>1</v>
      </c>
      <c r="E9" s="73">
        <f>SUM(F6:F8)</f>
        <v>37302.400000000001</v>
      </c>
      <c r="F9" s="59">
        <f>ROUND(D9*E9,2)</f>
        <v>37302.400000000001</v>
      </c>
      <c r="G9" s="81">
        <f>SUM(H6:H8)</f>
        <v>0</v>
      </c>
      <c r="H9" s="59">
        <f>ROUND(D9*G9,2)</f>
        <v>0</v>
      </c>
    </row>
    <row r="10" spans="1:9" x14ac:dyDescent="0.25">
      <c r="A10" s="54" t="s">
        <v>17</v>
      </c>
      <c r="B10" s="31" t="s">
        <v>5</v>
      </c>
      <c r="C10" s="32" t="s">
        <v>18</v>
      </c>
      <c r="D10" s="55">
        <f>D21</f>
        <v>1</v>
      </c>
      <c r="E10" s="72">
        <f>E21</f>
        <v>421989.21</v>
      </c>
      <c r="F10" s="55">
        <f>F21</f>
        <v>421989.21</v>
      </c>
      <c r="G10" s="79">
        <f>G21</f>
        <v>0</v>
      </c>
      <c r="H10" s="55">
        <f>H21</f>
        <v>0</v>
      </c>
    </row>
    <row r="11" spans="1:9" x14ac:dyDescent="0.25">
      <c r="A11" s="56" t="s">
        <v>19</v>
      </c>
      <c r="B11" s="33" t="s">
        <v>20</v>
      </c>
      <c r="C11" s="34" t="s">
        <v>21</v>
      </c>
      <c r="D11" s="57">
        <v>1</v>
      </c>
      <c r="E11" s="74">
        <v>5660</v>
      </c>
      <c r="F11" s="57">
        <f t="shared" ref="F11:F21" si="0">ROUND(D11*E11,2)</f>
        <v>5660</v>
      </c>
      <c r="G11" s="80"/>
      <c r="H11" s="57">
        <f t="shared" ref="H11:H21" si="1">ROUND(D11*G11,2)</f>
        <v>0</v>
      </c>
      <c r="I11" s="27" t="str">
        <f t="shared" ref="I11:I20" si="2">IF(AND(G11&gt;E11, G11&lt;&gt;""),"VALOR MAYOR DEL PERMITIDO","")</f>
        <v/>
      </c>
    </row>
    <row r="12" spans="1:9" x14ac:dyDescent="0.25">
      <c r="A12" s="56" t="s">
        <v>22</v>
      </c>
      <c r="B12" s="33" t="s">
        <v>20</v>
      </c>
      <c r="C12" s="34" t="s">
        <v>23</v>
      </c>
      <c r="D12" s="57">
        <v>1</v>
      </c>
      <c r="E12" s="74">
        <v>11320.75</v>
      </c>
      <c r="F12" s="57">
        <f t="shared" si="0"/>
        <v>11320.75</v>
      </c>
      <c r="G12" s="80"/>
      <c r="H12" s="57">
        <f t="shared" si="1"/>
        <v>0</v>
      </c>
      <c r="I12" s="27" t="str">
        <f t="shared" si="2"/>
        <v/>
      </c>
    </row>
    <row r="13" spans="1:9" x14ac:dyDescent="0.25">
      <c r="A13" s="56" t="s">
        <v>24</v>
      </c>
      <c r="B13" s="33" t="s">
        <v>20</v>
      </c>
      <c r="C13" s="34" t="s">
        <v>25</v>
      </c>
      <c r="D13" s="57">
        <v>2229</v>
      </c>
      <c r="E13" s="74">
        <v>24.18</v>
      </c>
      <c r="F13" s="57">
        <f t="shared" si="0"/>
        <v>53897.22</v>
      </c>
      <c r="G13" s="80"/>
      <c r="H13" s="57">
        <f t="shared" si="1"/>
        <v>0</v>
      </c>
      <c r="I13" s="27" t="str">
        <f t="shared" si="2"/>
        <v/>
      </c>
    </row>
    <row r="14" spans="1:9" x14ac:dyDescent="0.25">
      <c r="A14" s="56" t="s">
        <v>26</v>
      </c>
      <c r="B14" s="33" t="s">
        <v>20</v>
      </c>
      <c r="C14" s="34" t="s">
        <v>27</v>
      </c>
      <c r="D14" s="57">
        <v>1826</v>
      </c>
      <c r="E14" s="74">
        <v>53.31</v>
      </c>
      <c r="F14" s="57">
        <f t="shared" si="0"/>
        <v>97344.06</v>
      </c>
      <c r="G14" s="80"/>
      <c r="H14" s="57">
        <f t="shared" si="1"/>
        <v>0</v>
      </c>
      <c r="I14" s="27" t="str">
        <f t="shared" si="2"/>
        <v/>
      </c>
    </row>
    <row r="15" spans="1:9" x14ac:dyDescent="0.25">
      <c r="A15" s="56" t="s">
        <v>28</v>
      </c>
      <c r="B15" s="33" t="s">
        <v>20</v>
      </c>
      <c r="C15" s="34" t="s">
        <v>29</v>
      </c>
      <c r="D15" s="57">
        <v>2229</v>
      </c>
      <c r="E15" s="74">
        <v>14.59</v>
      </c>
      <c r="F15" s="57">
        <f t="shared" si="0"/>
        <v>32521.11</v>
      </c>
      <c r="G15" s="80"/>
      <c r="H15" s="57">
        <f t="shared" si="1"/>
        <v>0</v>
      </c>
      <c r="I15" s="27" t="str">
        <f t="shared" si="2"/>
        <v/>
      </c>
    </row>
    <row r="16" spans="1:9" x14ac:dyDescent="0.25">
      <c r="A16" s="56" t="s">
        <v>30</v>
      </c>
      <c r="B16" s="33" t="s">
        <v>31</v>
      </c>
      <c r="C16" s="34" t="s">
        <v>32</v>
      </c>
      <c r="D16" s="57">
        <v>315.16000000000003</v>
      </c>
      <c r="E16" s="74">
        <v>325.08</v>
      </c>
      <c r="F16" s="57">
        <f t="shared" si="0"/>
        <v>102452.21</v>
      </c>
      <c r="G16" s="80"/>
      <c r="H16" s="57">
        <f t="shared" si="1"/>
        <v>0</v>
      </c>
      <c r="I16" s="27" t="str">
        <f t="shared" si="2"/>
        <v/>
      </c>
    </row>
    <row r="17" spans="1:9" x14ac:dyDescent="0.25">
      <c r="A17" s="56" t="s">
        <v>33</v>
      </c>
      <c r="B17" s="33" t="s">
        <v>20</v>
      </c>
      <c r="C17" s="34" t="s">
        <v>34</v>
      </c>
      <c r="D17" s="57">
        <v>2229</v>
      </c>
      <c r="E17" s="74">
        <v>15.37</v>
      </c>
      <c r="F17" s="57">
        <f t="shared" si="0"/>
        <v>34259.730000000003</v>
      </c>
      <c r="G17" s="80"/>
      <c r="H17" s="57">
        <f t="shared" si="1"/>
        <v>0</v>
      </c>
      <c r="I17" s="27" t="str">
        <f t="shared" si="2"/>
        <v/>
      </c>
    </row>
    <row r="18" spans="1:9" x14ac:dyDescent="0.25">
      <c r="A18" s="56" t="s">
        <v>35</v>
      </c>
      <c r="B18" s="33" t="s">
        <v>20</v>
      </c>
      <c r="C18" s="34" t="s">
        <v>36</v>
      </c>
      <c r="D18" s="57">
        <v>2229</v>
      </c>
      <c r="E18" s="74">
        <v>14.06</v>
      </c>
      <c r="F18" s="57">
        <f t="shared" si="0"/>
        <v>31339.74</v>
      </c>
      <c r="G18" s="80"/>
      <c r="H18" s="57">
        <f t="shared" si="1"/>
        <v>0</v>
      </c>
      <c r="I18" s="27" t="str">
        <f t="shared" si="2"/>
        <v/>
      </c>
    </row>
    <row r="19" spans="1:9" x14ac:dyDescent="0.25">
      <c r="A19" s="56" t="s">
        <v>37</v>
      </c>
      <c r="B19" s="33" t="s">
        <v>31</v>
      </c>
      <c r="C19" s="34" t="s">
        <v>38</v>
      </c>
      <c r="D19" s="57">
        <v>3.48</v>
      </c>
      <c r="E19" s="74">
        <v>13943.84</v>
      </c>
      <c r="F19" s="57">
        <f t="shared" si="0"/>
        <v>48524.56</v>
      </c>
      <c r="G19" s="80"/>
      <c r="H19" s="57">
        <f t="shared" si="1"/>
        <v>0</v>
      </c>
      <c r="I19" s="27" t="str">
        <f t="shared" si="2"/>
        <v/>
      </c>
    </row>
    <row r="20" spans="1:9" ht="22.5" x14ac:dyDescent="0.25">
      <c r="A20" s="56" t="s">
        <v>39</v>
      </c>
      <c r="B20" s="33" t="s">
        <v>20</v>
      </c>
      <c r="C20" s="34" t="s">
        <v>40</v>
      </c>
      <c r="D20" s="57">
        <v>9</v>
      </c>
      <c r="E20" s="74">
        <v>518.87</v>
      </c>
      <c r="F20" s="57">
        <f t="shared" si="0"/>
        <v>4669.83</v>
      </c>
      <c r="G20" s="80"/>
      <c r="H20" s="57">
        <f t="shared" si="1"/>
        <v>0</v>
      </c>
      <c r="I20" s="27" t="str">
        <f t="shared" si="2"/>
        <v/>
      </c>
    </row>
    <row r="21" spans="1:9" x14ac:dyDescent="0.25">
      <c r="A21" s="58"/>
      <c r="B21" s="35"/>
      <c r="C21" s="36" t="s">
        <v>41</v>
      </c>
      <c r="D21" s="57">
        <v>1</v>
      </c>
      <c r="E21" s="73">
        <f>SUM(F11:F20)</f>
        <v>421989.21</v>
      </c>
      <c r="F21" s="59">
        <f t="shared" si="0"/>
        <v>421989.21</v>
      </c>
      <c r="G21" s="81">
        <f>SUM(H11:H20)</f>
        <v>0</v>
      </c>
      <c r="H21" s="59">
        <f t="shared" si="1"/>
        <v>0</v>
      </c>
    </row>
    <row r="22" spans="1:9" x14ac:dyDescent="0.25">
      <c r="A22" s="54" t="s">
        <v>42</v>
      </c>
      <c r="B22" s="31" t="s">
        <v>5</v>
      </c>
      <c r="C22" s="32" t="s">
        <v>43</v>
      </c>
      <c r="D22" s="55">
        <f>D24</f>
        <v>1</v>
      </c>
      <c r="E22" s="72">
        <f>E24</f>
        <v>15060</v>
      </c>
      <c r="F22" s="55">
        <f>F24</f>
        <v>15060</v>
      </c>
      <c r="G22" s="79">
        <f>G24</f>
        <v>0</v>
      </c>
      <c r="H22" s="55">
        <f>H24</f>
        <v>0</v>
      </c>
    </row>
    <row r="23" spans="1:9" x14ac:dyDescent="0.25">
      <c r="A23" s="56" t="s">
        <v>44</v>
      </c>
      <c r="B23" s="33" t="s">
        <v>20</v>
      </c>
      <c r="C23" s="34" t="s">
        <v>45</v>
      </c>
      <c r="D23" s="57">
        <v>600</v>
      </c>
      <c r="E23" s="74">
        <v>25.1</v>
      </c>
      <c r="F23" s="57">
        <f>ROUND(D23*E23,2)</f>
        <v>15060</v>
      </c>
      <c r="G23" s="80"/>
      <c r="H23" s="57">
        <f>ROUND(D23*G23,2)</f>
        <v>0</v>
      </c>
      <c r="I23" s="27" t="str">
        <f t="shared" ref="I23" si="3">IF(AND(G23&gt;E23, G23&lt;&gt;""),"VALOR MAYOR DEL PERMITIDO","")</f>
        <v/>
      </c>
    </row>
    <row r="24" spans="1:9" x14ac:dyDescent="0.25">
      <c r="A24" s="58"/>
      <c r="B24" s="35"/>
      <c r="C24" s="36" t="s">
        <v>46</v>
      </c>
      <c r="D24" s="57">
        <v>1</v>
      </c>
      <c r="E24" s="73">
        <f>F23</f>
        <v>15060</v>
      </c>
      <c r="F24" s="59">
        <f>ROUND(D24*E24,2)</f>
        <v>15060</v>
      </c>
      <c r="G24" s="81">
        <f>H23</f>
        <v>0</v>
      </c>
      <c r="H24" s="59">
        <f>ROUND(D24*G24,2)</f>
        <v>0</v>
      </c>
    </row>
    <row r="25" spans="1:9" ht="22.5" x14ac:dyDescent="0.25">
      <c r="A25" s="54" t="s">
        <v>47</v>
      </c>
      <c r="B25" s="31" t="s">
        <v>48</v>
      </c>
      <c r="C25" s="32" t="s">
        <v>49</v>
      </c>
      <c r="D25" s="55">
        <v>1</v>
      </c>
      <c r="E25" s="72">
        <v>55000</v>
      </c>
      <c r="F25" s="55">
        <f>ROUND(D25*E25,2)</f>
        <v>55000</v>
      </c>
      <c r="G25" s="79">
        <v>55000</v>
      </c>
      <c r="H25" s="55">
        <f>ROUND(D25*G25,2)</f>
        <v>55000</v>
      </c>
    </row>
    <row r="26" spans="1:9" x14ac:dyDescent="0.25">
      <c r="A26" s="58"/>
      <c r="B26" s="35"/>
      <c r="C26" s="36" t="s">
        <v>50</v>
      </c>
      <c r="D26" s="92">
        <v>1</v>
      </c>
      <c r="E26" s="73">
        <f>F5+F10+F22+F25</f>
        <v>529351.61</v>
      </c>
      <c r="F26" s="59">
        <f>ROUND(D26*E26,2)</f>
        <v>529351.61</v>
      </c>
      <c r="G26" s="81">
        <f>H5+H10+H22+H25</f>
        <v>55000</v>
      </c>
      <c r="H26" s="59">
        <f>ROUND(D26*G26,2)</f>
        <v>55000</v>
      </c>
    </row>
    <row r="27" spans="1:9" x14ac:dyDescent="0.25">
      <c r="A27" s="52" t="s">
        <v>51</v>
      </c>
      <c r="B27" s="29" t="s">
        <v>5</v>
      </c>
      <c r="C27" s="30" t="s">
        <v>52</v>
      </c>
      <c r="D27" s="91">
        <f>D125</f>
        <v>1</v>
      </c>
      <c r="E27" s="71">
        <f>E125</f>
        <v>8202263.9400000004</v>
      </c>
      <c r="F27" s="53">
        <f>F125</f>
        <v>8202263.9400000004</v>
      </c>
      <c r="G27" s="78">
        <f>G125</f>
        <v>115000</v>
      </c>
      <c r="H27" s="53">
        <f>H125</f>
        <v>115000</v>
      </c>
    </row>
    <row r="28" spans="1:9" x14ac:dyDescent="0.25">
      <c r="A28" s="54" t="s">
        <v>53</v>
      </c>
      <c r="B28" s="31" t="s">
        <v>5</v>
      </c>
      <c r="C28" s="32" t="s">
        <v>54</v>
      </c>
      <c r="D28" s="55">
        <f>D33</f>
        <v>1</v>
      </c>
      <c r="E28" s="72">
        <f>E33</f>
        <v>317108.32</v>
      </c>
      <c r="F28" s="55">
        <f>F33</f>
        <v>317108.32</v>
      </c>
      <c r="G28" s="79">
        <f>G33</f>
        <v>45000</v>
      </c>
      <c r="H28" s="55">
        <f>H33</f>
        <v>45000</v>
      </c>
    </row>
    <row r="29" spans="1:9" x14ac:dyDescent="0.25">
      <c r="A29" s="56" t="s">
        <v>55</v>
      </c>
      <c r="B29" s="33" t="s">
        <v>56</v>
      </c>
      <c r="C29" s="34" t="s">
        <v>57</v>
      </c>
      <c r="D29" s="57">
        <v>12120</v>
      </c>
      <c r="E29" s="74">
        <v>22.37</v>
      </c>
      <c r="F29" s="57">
        <f>ROUND(D29*E29,2)</f>
        <v>271124.40000000002</v>
      </c>
      <c r="G29" s="80"/>
      <c r="H29" s="57">
        <f>ROUND(D29*G29,2)</f>
        <v>0</v>
      </c>
      <c r="I29" s="27" t="str">
        <f t="shared" ref="I29:I30" si="4">IF(AND(G29&gt;E29, G29&lt;&gt;""),"VALOR MAYOR DEL PERMITIDO","")</f>
        <v/>
      </c>
    </row>
    <row r="30" spans="1:9" x14ac:dyDescent="0.25">
      <c r="A30" s="56" t="s">
        <v>58</v>
      </c>
      <c r="B30" s="33" t="s">
        <v>20</v>
      </c>
      <c r="C30" s="34" t="s">
        <v>59</v>
      </c>
      <c r="D30" s="57">
        <v>14</v>
      </c>
      <c r="E30" s="74">
        <v>70.28</v>
      </c>
      <c r="F30" s="57">
        <f>ROUND(D30*E30,2)</f>
        <v>983.92</v>
      </c>
      <c r="G30" s="80"/>
      <c r="H30" s="57">
        <f>ROUND(D30*G30,2)</f>
        <v>0</v>
      </c>
      <c r="I30" s="27" t="str">
        <f t="shared" si="4"/>
        <v/>
      </c>
    </row>
    <row r="31" spans="1:9" ht="22.5" x14ac:dyDescent="0.25">
      <c r="A31" s="56" t="s">
        <v>60</v>
      </c>
      <c r="B31" s="33" t="s">
        <v>48</v>
      </c>
      <c r="C31" s="34" t="s">
        <v>61</v>
      </c>
      <c r="D31" s="57">
        <v>1</v>
      </c>
      <c r="E31" s="74">
        <v>15000</v>
      </c>
      <c r="F31" s="57">
        <f>ROUND(D31*E31,2)</f>
        <v>15000</v>
      </c>
      <c r="G31" s="82">
        <f>1.06*14150.94</f>
        <v>15000</v>
      </c>
      <c r="H31" s="57">
        <f>ROUND(D31*G31,2)</f>
        <v>15000</v>
      </c>
    </row>
    <row r="32" spans="1:9" x14ac:dyDescent="0.25">
      <c r="A32" s="56" t="s">
        <v>62</v>
      </c>
      <c r="B32" s="33" t="s">
        <v>48</v>
      </c>
      <c r="C32" s="34" t="s">
        <v>63</v>
      </c>
      <c r="D32" s="57">
        <v>1</v>
      </c>
      <c r="E32" s="74">
        <v>30000</v>
      </c>
      <c r="F32" s="57">
        <f>ROUND(D32*E32,2)</f>
        <v>30000</v>
      </c>
      <c r="G32" s="82">
        <f>1.06*28301.89</f>
        <v>30000</v>
      </c>
      <c r="H32" s="57">
        <f>ROUND(D32*G32,2)</f>
        <v>30000</v>
      </c>
    </row>
    <row r="33" spans="1:9" x14ac:dyDescent="0.25">
      <c r="A33" s="58"/>
      <c r="B33" s="35"/>
      <c r="C33" s="36" t="s">
        <v>64</v>
      </c>
      <c r="D33" s="57">
        <v>1</v>
      </c>
      <c r="E33" s="73">
        <f>SUM(F29:F32)</f>
        <v>317108.32</v>
      </c>
      <c r="F33" s="59">
        <f>ROUND(D33*E33,2)</f>
        <v>317108.32</v>
      </c>
      <c r="G33" s="81">
        <f>SUM(H29:H32)</f>
        <v>45000</v>
      </c>
      <c r="H33" s="59">
        <f>ROUND(D33*G33,2)</f>
        <v>45000</v>
      </c>
    </row>
    <row r="34" spans="1:9" x14ac:dyDescent="0.25">
      <c r="A34" s="54" t="s">
        <v>65</v>
      </c>
      <c r="B34" s="31" t="s">
        <v>5</v>
      </c>
      <c r="C34" s="32" t="s">
        <v>66</v>
      </c>
      <c r="D34" s="55">
        <f>D53</f>
        <v>1</v>
      </c>
      <c r="E34" s="72">
        <f>E53</f>
        <v>390483.1</v>
      </c>
      <c r="F34" s="55">
        <f>F53</f>
        <v>390483.1</v>
      </c>
      <c r="G34" s="79">
        <f>G53</f>
        <v>20000</v>
      </c>
      <c r="H34" s="55">
        <f>H53</f>
        <v>20000</v>
      </c>
    </row>
    <row r="35" spans="1:9" x14ac:dyDescent="0.25">
      <c r="A35" s="60" t="s">
        <v>67</v>
      </c>
      <c r="B35" s="37" t="s">
        <v>5</v>
      </c>
      <c r="C35" s="38" t="s">
        <v>68</v>
      </c>
      <c r="D35" s="61">
        <f>D37</f>
        <v>1</v>
      </c>
      <c r="E35" s="75">
        <f>E37</f>
        <v>2648.8</v>
      </c>
      <c r="F35" s="61">
        <f>F37</f>
        <v>2648.8</v>
      </c>
      <c r="G35" s="83">
        <f>G37</f>
        <v>0</v>
      </c>
      <c r="H35" s="61">
        <f>H37</f>
        <v>0</v>
      </c>
    </row>
    <row r="36" spans="1:9" x14ac:dyDescent="0.25">
      <c r="A36" s="56" t="s">
        <v>69</v>
      </c>
      <c r="B36" s="33" t="s">
        <v>56</v>
      </c>
      <c r="C36" s="34" t="s">
        <v>70</v>
      </c>
      <c r="D36" s="57">
        <v>860</v>
      </c>
      <c r="E36" s="74">
        <v>3.08</v>
      </c>
      <c r="F36" s="57">
        <f>ROUND(D36*E36,2)</f>
        <v>2648.8</v>
      </c>
      <c r="G36" s="80"/>
      <c r="H36" s="57">
        <f>ROUND(D36*G36,2)</f>
        <v>0</v>
      </c>
      <c r="I36" s="27" t="str">
        <f t="shared" ref="I36" si="5">IF(AND(G36&gt;E36, G36&lt;&gt;""),"VALOR MAYOR DEL PERMITIDO","")</f>
        <v/>
      </c>
    </row>
    <row r="37" spans="1:9" x14ac:dyDescent="0.25">
      <c r="A37" s="58"/>
      <c r="B37" s="35"/>
      <c r="C37" s="36" t="s">
        <v>71</v>
      </c>
      <c r="D37" s="57">
        <v>1</v>
      </c>
      <c r="E37" s="73">
        <f>F36</f>
        <v>2648.8</v>
      </c>
      <c r="F37" s="59">
        <f>ROUND(D37*E37,2)</f>
        <v>2648.8</v>
      </c>
      <c r="G37" s="81">
        <f>H36</f>
        <v>0</v>
      </c>
      <c r="H37" s="59">
        <f>ROUND(D37*G37,2)</f>
        <v>0</v>
      </c>
    </row>
    <row r="38" spans="1:9" x14ac:dyDescent="0.25">
      <c r="A38" s="60" t="s">
        <v>72</v>
      </c>
      <c r="B38" s="37" t="s">
        <v>5</v>
      </c>
      <c r="C38" s="38" t="s">
        <v>73</v>
      </c>
      <c r="D38" s="61">
        <f>D49</f>
        <v>1</v>
      </c>
      <c r="E38" s="75">
        <f>E49</f>
        <v>387715.47</v>
      </c>
      <c r="F38" s="61">
        <f>F49</f>
        <v>387715.47</v>
      </c>
      <c r="G38" s="83">
        <f>G49</f>
        <v>20000</v>
      </c>
      <c r="H38" s="61">
        <f>H49</f>
        <v>20000</v>
      </c>
    </row>
    <row r="39" spans="1:9" x14ac:dyDescent="0.25">
      <c r="A39" s="56" t="s">
        <v>74</v>
      </c>
      <c r="B39" s="33" t="s">
        <v>20</v>
      </c>
      <c r="C39" s="34" t="s">
        <v>75</v>
      </c>
      <c r="D39" s="57">
        <v>9401</v>
      </c>
      <c r="E39" s="74">
        <v>5.47</v>
      </c>
      <c r="F39" s="57">
        <f t="shared" ref="F39:F49" si="6">ROUND(D39*E39,2)</f>
        <v>51423.47</v>
      </c>
      <c r="G39" s="80"/>
      <c r="H39" s="57">
        <f t="shared" ref="H39:H49" si="7">ROUND(D39*G39,2)</f>
        <v>0</v>
      </c>
      <c r="I39" s="27" t="str">
        <f t="shared" ref="I39:I47" si="8">IF(AND(G39&gt;E39, G39&lt;&gt;""),"VALOR MAYOR DEL PERMITIDO","")</f>
        <v/>
      </c>
    </row>
    <row r="40" spans="1:9" x14ac:dyDescent="0.25">
      <c r="A40" s="56" t="s">
        <v>76</v>
      </c>
      <c r="B40" s="33" t="s">
        <v>20</v>
      </c>
      <c r="C40" s="34" t="s">
        <v>77</v>
      </c>
      <c r="D40" s="57">
        <v>70</v>
      </c>
      <c r="E40" s="74">
        <v>19.920000000000002</v>
      </c>
      <c r="F40" s="57">
        <f t="shared" si="6"/>
        <v>1394.4</v>
      </c>
      <c r="G40" s="80"/>
      <c r="H40" s="57">
        <f t="shared" si="7"/>
        <v>0</v>
      </c>
      <c r="I40" s="27" t="str">
        <f t="shared" si="8"/>
        <v/>
      </c>
    </row>
    <row r="41" spans="1:9" x14ac:dyDescent="0.25">
      <c r="A41" s="56" t="s">
        <v>78</v>
      </c>
      <c r="B41" s="33" t="s">
        <v>20</v>
      </c>
      <c r="C41" s="34" t="s">
        <v>79</v>
      </c>
      <c r="D41" s="57">
        <v>31043</v>
      </c>
      <c r="E41" s="74">
        <v>7.67</v>
      </c>
      <c r="F41" s="57">
        <f t="shared" si="6"/>
        <v>238099.81</v>
      </c>
      <c r="G41" s="80"/>
      <c r="H41" s="57">
        <f t="shared" si="7"/>
        <v>0</v>
      </c>
      <c r="I41" s="27" t="str">
        <f t="shared" si="8"/>
        <v/>
      </c>
    </row>
    <row r="42" spans="1:9" ht="22.5" x14ac:dyDescent="0.25">
      <c r="A42" s="56" t="s">
        <v>80</v>
      </c>
      <c r="B42" s="33" t="s">
        <v>20</v>
      </c>
      <c r="C42" s="34" t="s">
        <v>81</v>
      </c>
      <c r="D42" s="57">
        <v>280</v>
      </c>
      <c r="E42" s="74">
        <v>28.19</v>
      </c>
      <c r="F42" s="57">
        <f t="shared" si="6"/>
        <v>7893.2</v>
      </c>
      <c r="G42" s="80"/>
      <c r="H42" s="57">
        <f t="shared" si="7"/>
        <v>0</v>
      </c>
      <c r="I42" s="27" t="str">
        <f t="shared" si="8"/>
        <v/>
      </c>
    </row>
    <row r="43" spans="1:9" x14ac:dyDescent="0.25">
      <c r="A43" s="56" t="s">
        <v>82</v>
      </c>
      <c r="B43" s="33" t="s">
        <v>56</v>
      </c>
      <c r="C43" s="34" t="s">
        <v>83</v>
      </c>
      <c r="D43" s="57">
        <v>3132</v>
      </c>
      <c r="E43" s="74">
        <v>5.42</v>
      </c>
      <c r="F43" s="57">
        <f t="shared" si="6"/>
        <v>16975.439999999999</v>
      </c>
      <c r="G43" s="80"/>
      <c r="H43" s="57">
        <f t="shared" si="7"/>
        <v>0</v>
      </c>
      <c r="I43" s="27" t="str">
        <f t="shared" si="8"/>
        <v/>
      </c>
    </row>
    <row r="44" spans="1:9" ht="22.5" x14ac:dyDescent="0.25">
      <c r="A44" s="56" t="s">
        <v>84</v>
      </c>
      <c r="B44" s="33" t="s">
        <v>10</v>
      </c>
      <c r="C44" s="34" t="s">
        <v>11</v>
      </c>
      <c r="D44" s="57">
        <v>313</v>
      </c>
      <c r="E44" s="74">
        <v>80.040000000000006</v>
      </c>
      <c r="F44" s="57">
        <f t="shared" si="6"/>
        <v>25052.52</v>
      </c>
      <c r="G44" s="80"/>
      <c r="H44" s="57">
        <f t="shared" si="7"/>
        <v>0</v>
      </c>
      <c r="I44" s="27" t="str">
        <f t="shared" si="8"/>
        <v/>
      </c>
    </row>
    <row r="45" spans="1:9" ht="22.5" x14ac:dyDescent="0.25">
      <c r="A45" s="56" t="s">
        <v>85</v>
      </c>
      <c r="B45" s="33" t="s">
        <v>10</v>
      </c>
      <c r="C45" s="34" t="s">
        <v>86</v>
      </c>
      <c r="D45" s="57">
        <v>1224.31</v>
      </c>
      <c r="E45" s="74">
        <v>20.45</v>
      </c>
      <c r="F45" s="57">
        <f t="shared" si="6"/>
        <v>25037.14</v>
      </c>
      <c r="G45" s="80"/>
      <c r="H45" s="57">
        <f t="shared" si="7"/>
        <v>0</v>
      </c>
      <c r="I45" s="27" t="str">
        <f t="shared" si="8"/>
        <v/>
      </c>
    </row>
    <row r="46" spans="1:9" ht="22.5" x14ac:dyDescent="0.25">
      <c r="A46" s="56" t="s">
        <v>87</v>
      </c>
      <c r="B46" s="33" t="s">
        <v>10</v>
      </c>
      <c r="C46" s="34" t="s">
        <v>88</v>
      </c>
      <c r="D46" s="57">
        <v>8.0500000000000007</v>
      </c>
      <c r="E46" s="74">
        <v>29.75</v>
      </c>
      <c r="F46" s="57">
        <f t="shared" si="6"/>
        <v>239.49</v>
      </c>
      <c r="G46" s="80"/>
      <c r="H46" s="57">
        <f t="shared" si="7"/>
        <v>0</v>
      </c>
      <c r="I46" s="27" t="str">
        <f t="shared" si="8"/>
        <v/>
      </c>
    </row>
    <row r="47" spans="1:9" x14ac:dyDescent="0.25">
      <c r="A47" s="56" t="s">
        <v>89</v>
      </c>
      <c r="B47" s="33" t="s">
        <v>20</v>
      </c>
      <c r="C47" s="34" t="s">
        <v>90</v>
      </c>
      <c r="D47" s="57">
        <v>50</v>
      </c>
      <c r="E47" s="74">
        <v>32</v>
      </c>
      <c r="F47" s="57">
        <f t="shared" si="6"/>
        <v>1600</v>
      </c>
      <c r="G47" s="80"/>
      <c r="H47" s="57">
        <f t="shared" si="7"/>
        <v>0</v>
      </c>
      <c r="I47" s="27" t="str">
        <f t="shared" si="8"/>
        <v/>
      </c>
    </row>
    <row r="48" spans="1:9" x14ac:dyDescent="0.25">
      <c r="A48" s="56" t="s">
        <v>91</v>
      </c>
      <c r="B48" s="33" t="s">
        <v>48</v>
      </c>
      <c r="C48" s="34" t="s">
        <v>92</v>
      </c>
      <c r="D48" s="57">
        <v>1</v>
      </c>
      <c r="E48" s="74">
        <v>20000</v>
      </c>
      <c r="F48" s="57">
        <f t="shared" si="6"/>
        <v>20000</v>
      </c>
      <c r="G48" s="82">
        <f>1.06*18867.92</f>
        <v>20000</v>
      </c>
      <c r="H48" s="57">
        <f t="shared" si="7"/>
        <v>20000</v>
      </c>
    </row>
    <row r="49" spans="1:9" x14ac:dyDescent="0.25">
      <c r="A49" s="58"/>
      <c r="B49" s="35"/>
      <c r="C49" s="36" t="s">
        <v>93</v>
      </c>
      <c r="D49" s="57">
        <v>1</v>
      </c>
      <c r="E49" s="73">
        <f>SUM(F39:F48)</f>
        <v>387715.47</v>
      </c>
      <c r="F49" s="59">
        <f t="shared" si="6"/>
        <v>387715.47</v>
      </c>
      <c r="G49" s="81">
        <f>SUM(H39:H48)</f>
        <v>20000</v>
      </c>
      <c r="H49" s="59">
        <f t="shared" si="7"/>
        <v>20000</v>
      </c>
    </row>
    <row r="50" spans="1:9" x14ac:dyDescent="0.25">
      <c r="A50" s="60" t="s">
        <v>94</v>
      </c>
      <c r="B50" s="37" t="s">
        <v>5</v>
      </c>
      <c r="C50" s="38" t="s">
        <v>95</v>
      </c>
      <c r="D50" s="61">
        <f>D52</f>
        <v>1</v>
      </c>
      <c r="E50" s="75">
        <f>E52</f>
        <v>118.83</v>
      </c>
      <c r="F50" s="61">
        <f>F52</f>
        <v>118.83</v>
      </c>
      <c r="G50" s="83">
        <f>G52</f>
        <v>0</v>
      </c>
      <c r="H50" s="61">
        <f>H52</f>
        <v>0</v>
      </c>
    </row>
    <row r="51" spans="1:9" x14ac:dyDescent="0.25">
      <c r="A51" s="56" t="s">
        <v>96</v>
      </c>
      <c r="B51" s="33" t="s">
        <v>20</v>
      </c>
      <c r="C51" s="34" t="s">
        <v>97</v>
      </c>
      <c r="D51" s="57">
        <v>17</v>
      </c>
      <c r="E51" s="74">
        <v>6.99</v>
      </c>
      <c r="F51" s="57">
        <f>ROUND(D51*E51,2)</f>
        <v>118.83</v>
      </c>
      <c r="G51" s="80"/>
      <c r="H51" s="57">
        <f>ROUND(D51*G51,2)</f>
        <v>0</v>
      </c>
      <c r="I51" s="27" t="str">
        <f t="shared" ref="I51" si="9">IF(AND(G51&gt;E51, G51&lt;&gt;""),"VALOR MAYOR DEL PERMITIDO","")</f>
        <v/>
      </c>
    </row>
    <row r="52" spans="1:9" x14ac:dyDescent="0.25">
      <c r="A52" s="58"/>
      <c r="B52" s="35"/>
      <c r="C52" s="36" t="s">
        <v>98</v>
      </c>
      <c r="D52" s="57">
        <v>1</v>
      </c>
      <c r="E52" s="73">
        <f>F51</f>
        <v>118.83</v>
      </c>
      <c r="F52" s="59">
        <f>ROUND(D52*E52,2)</f>
        <v>118.83</v>
      </c>
      <c r="G52" s="81">
        <f>H51</f>
        <v>0</v>
      </c>
      <c r="H52" s="59">
        <f>ROUND(D52*G52,2)</f>
        <v>0</v>
      </c>
    </row>
    <row r="53" spans="1:9" x14ac:dyDescent="0.25">
      <c r="A53" s="58"/>
      <c r="B53" s="35"/>
      <c r="C53" s="36" t="s">
        <v>99</v>
      </c>
      <c r="D53" s="57">
        <v>1</v>
      </c>
      <c r="E53" s="73">
        <f>F35+F38+F50</f>
        <v>390483.1</v>
      </c>
      <c r="F53" s="59">
        <f>ROUND(D53*E53,2)</f>
        <v>390483.1</v>
      </c>
      <c r="G53" s="81">
        <f>H35+H38+H50</f>
        <v>20000</v>
      </c>
      <c r="H53" s="59">
        <f>ROUND(D53*G53,2)</f>
        <v>20000</v>
      </c>
    </row>
    <row r="54" spans="1:9" x14ac:dyDescent="0.25">
      <c r="A54" s="54" t="s">
        <v>100</v>
      </c>
      <c r="B54" s="31" t="s">
        <v>5</v>
      </c>
      <c r="C54" s="32" t="s">
        <v>101</v>
      </c>
      <c r="D54" s="55">
        <f>D124</f>
        <v>1</v>
      </c>
      <c r="E54" s="72">
        <f>E124</f>
        <v>7494672.5199999996</v>
      </c>
      <c r="F54" s="55">
        <f>F124</f>
        <v>7494672.5199999996</v>
      </c>
      <c r="G54" s="79">
        <f>G124</f>
        <v>50000</v>
      </c>
      <c r="H54" s="55">
        <f>H124</f>
        <v>50000</v>
      </c>
    </row>
    <row r="55" spans="1:9" x14ac:dyDescent="0.25">
      <c r="A55" s="60" t="s">
        <v>102</v>
      </c>
      <c r="B55" s="37" t="s">
        <v>5</v>
      </c>
      <c r="C55" s="38" t="s">
        <v>103</v>
      </c>
      <c r="D55" s="61">
        <f>D99</f>
        <v>1</v>
      </c>
      <c r="E55" s="75">
        <f>E99</f>
        <v>7059239.2000000002</v>
      </c>
      <c r="F55" s="61">
        <f>F99</f>
        <v>7059239.2000000002</v>
      </c>
      <c r="G55" s="83">
        <f>G99</f>
        <v>20000</v>
      </c>
      <c r="H55" s="61">
        <f>H99</f>
        <v>20000</v>
      </c>
    </row>
    <row r="56" spans="1:9" x14ac:dyDescent="0.25">
      <c r="A56" s="62" t="s">
        <v>104</v>
      </c>
      <c r="B56" s="39" t="s">
        <v>5</v>
      </c>
      <c r="C56" s="40" t="s">
        <v>105</v>
      </c>
      <c r="D56" s="63">
        <f>D69</f>
        <v>1</v>
      </c>
      <c r="E56" s="76">
        <f>E69</f>
        <v>309172.21999999997</v>
      </c>
      <c r="F56" s="63">
        <f>F69</f>
        <v>309172.21999999997</v>
      </c>
      <c r="G56" s="84">
        <f>G69</f>
        <v>20000</v>
      </c>
      <c r="H56" s="63">
        <f>H69</f>
        <v>20000</v>
      </c>
    </row>
    <row r="57" spans="1:9" x14ac:dyDescent="0.25">
      <c r="A57" s="56" t="s">
        <v>106</v>
      </c>
      <c r="B57" s="33" t="s">
        <v>56</v>
      </c>
      <c r="C57" s="34" t="s">
        <v>107</v>
      </c>
      <c r="D57" s="57">
        <v>3472</v>
      </c>
      <c r="E57" s="74">
        <v>40.17</v>
      </c>
      <c r="F57" s="57">
        <f t="shared" ref="F57:F69" si="10">ROUND(D57*E57,2)</f>
        <v>139470.24</v>
      </c>
      <c r="G57" s="80"/>
      <c r="H57" s="57">
        <f>ROUND(D57*G57,2)</f>
        <v>0</v>
      </c>
      <c r="I57" s="27" t="str">
        <f t="shared" ref="I57:I67" si="11">IF(AND(G57&gt;E57, G57&lt;&gt;""),"VALOR MAYOR DEL PERMITIDO","")</f>
        <v/>
      </c>
    </row>
    <row r="58" spans="1:9" x14ac:dyDescent="0.25">
      <c r="A58" s="56" t="s">
        <v>108</v>
      </c>
      <c r="B58" s="33" t="s">
        <v>20</v>
      </c>
      <c r="C58" s="34" t="s">
        <v>109</v>
      </c>
      <c r="D58" s="57">
        <v>5</v>
      </c>
      <c r="E58" s="74">
        <v>858.6</v>
      </c>
      <c r="F58" s="57">
        <f t="shared" si="10"/>
        <v>4293</v>
      </c>
      <c r="G58" s="80"/>
      <c r="H58" s="57">
        <f>ROUND(D58*G58,2)</f>
        <v>0</v>
      </c>
      <c r="I58" s="27" t="str">
        <f t="shared" si="11"/>
        <v/>
      </c>
    </row>
    <row r="59" spans="1:9" x14ac:dyDescent="0.25">
      <c r="A59" s="56" t="s">
        <v>110</v>
      </c>
      <c r="B59" s="33" t="s">
        <v>56</v>
      </c>
      <c r="C59" s="34" t="s">
        <v>111</v>
      </c>
      <c r="D59" s="57">
        <v>6608</v>
      </c>
      <c r="E59" s="74">
        <v>1.23</v>
      </c>
      <c r="F59" s="57">
        <f t="shared" si="10"/>
        <v>8127.84</v>
      </c>
      <c r="G59" s="80"/>
      <c r="H59" s="57">
        <f t="shared" ref="H59:H67" si="12">ROUND(D59*G59,2)</f>
        <v>0</v>
      </c>
      <c r="I59" s="27" t="str">
        <f t="shared" si="11"/>
        <v/>
      </c>
    </row>
    <row r="60" spans="1:9" x14ac:dyDescent="0.25">
      <c r="A60" s="56" t="s">
        <v>112</v>
      </c>
      <c r="B60" s="33" t="s">
        <v>56</v>
      </c>
      <c r="C60" s="34" t="s">
        <v>113</v>
      </c>
      <c r="D60" s="57">
        <v>3472</v>
      </c>
      <c r="E60" s="74">
        <v>3.38</v>
      </c>
      <c r="F60" s="57">
        <f t="shared" si="10"/>
        <v>11735.36</v>
      </c>
      <c r="G60" s="80"/>
      <c r="H60" s="57">
        <f t="shared" si="12"/>
        <v>0</v>
      </c>
      <c r="I60" s="27" t="str">
        <f t="shared" si="11"/>
        <v/>
      </c>
    </row>
    <row r="61" spans="1:9" ht="22.5" x14ac:dyDescent="0.25">
      <c r="A61" s="56" t="s">
        <v>114</v>
      </c>
      <c r="B61" s="33" t="s">
        <v>20</v>
      </c>
      <c r="C61" s="34" t="s">
        <v>115</v>
      </c>
      <c r="D61" s="57">
        <v>10</v>
      </c>
      <c r="E61" s="74">
        <v>47.32</v>
      </c>
      <c r="F61" s="57">
        <f t="shared" si="10"/>
        <v>473.2</v>
      </c>
      <c r="G61" s="80"/>
      <c r="H61" s="57">
        <f t="shared" si="12"/>
        <v>0</v>
      </c>
      <c r="I61" s="27" t="str">
        <f t="shared" si="11"/>
        <v/>
      </c>
    </row>
    <row r="62" spans="1:9" x14ac:dyDescent="0.25">
      <c r="A62" s="56" t="s">
        <v>116</v>
      </c>
      <c r="B62" s="33" t="s">
        <v>20</v>
      </c>
      <c r="C62" s="34" t="s">
        <v>117</v>
      </c>
      <c r="D62" s="57">
        <v>20</v>
      </c>
      <c r="E62" s="74">
        <v>37.65</v>
      </c>
      <c r="F62" s="57">
        <f t="shared" si="10"/>
        <v>753</v>
      </c>
      <c r="G62" s="80"/>
      <c r="H62" s="57">
        <f t="shared" si="12"/>
        <v>0</v>
      </c>
      <c r="I62" s="27" t="str">
        <f t="shared" si="11"/>
        <v/>
      </c>
    </row>
    <row r="63" spans="1:9" x14ac:dyDescent="0.25">
      <c r="A63" s="56" t="s">
        <v>118</v>
      </c>
      <c r="B63" s="33" t="s">
        <v>56</v>
      </c>
      <c r="C63" s="34" t="s">
        <v>119</v>
      </c>
      <c r="D63" s="57">
        <v>2378</v>
      </c>
      <c r="E63" s="74">
        <v>45.65</v>
      </c>
      <c r="F63" s="57">
        <f t="shared" si="10"/>
        <v>108555.7</v>
      </c>
      <c r="G63" s="80"/>
      <c r="H63" s="57">
        <f t="shared" si="12"/>
        <v>0</v>
      </c>
      <c r="I63" s="27" t="str">
        <f t="shared" si="11"/>
        <v/>
      </c>
    </row>
    <row r="64" spans="1:9" x14ac:dyDescent="0.25">
      <c r="A64" s="56" t="s">
        <v>120</v>
      </c>
      <c r="B64" s="33" t="s">
        <v>56</v>
      </c>
      <c r="C64" s="34" t="s">
        <v>121</v>
      </c>
      <c r="D64" s="57">
        <v>2378</v>
      </c>
      <c r="E64" s="74">
        <v>1.39</v>
      </c>
      <c r="F64" s="57">
        <f t="shared" si="10"/>
        <v>3305.42</v>
      </c>
      <c r="G64" s="80"/>
      <c r="H64" s="57">
        <f t="shared" si="12"/>
        <v>0</v>
      </c>
      <c r="I64" s="27" t="str">
        <f t="shared" si="11"/>
        <v/>
      </c>
    </row>
    <row r="65" spans="1:9" x14ac:dyDescent="0.25">
      <c r="A65" s="56" t="s">
        <v>122</v>
      </c>
      <c r="B65" s="33" t="s">
        <v>56</v>
      </c>
      <c r="C65" s="34" t="s">
        <v>123</v>
      </c>
      <c r="D65" s="57">
        <v>2378</v>
      </c>
      <c r="E65" s="74">
        <v>3.31</v>
      </c>
      <c r="F65" s="57">
        <f t="shared" si="10"/>
        <v>7871.18</v>
      </c>
      <c r="G65" s="80"/>
      <c r="H65" s="57">
        <f t="shared" si="12"/>
        <v>0</v>
      </c>
      <c r="I65" s="27" t="str">
        <f t="shared" si="11"/>
        <v/>
      </c>
    </row>
    <row r="66" spans="1:9" ht="22.5" x14ac:dyDescent="0.25">
      <c r="A66" s="56" t="s">
        <v>124</v>
      </c>
      <c r="B66" s="33" t="s">
        <v>20</v>
      </c>
      <c r="C66" s="34" t="s">
        <v>125</v>
      </c>
      <c r="D66" s="57">
        <v>8</v>
      </c>
      <c r="E66" s="74">
        <v>504</v>
      </c>
      <c r="F66" s="57">
        <f t="shared" si="10"/>
        <v>4032</v>
      </c>
      <c r="G66" s="80"/>
      <c r="H66" s="57">
        <f t="shared" si="12"/>
        <v>0</v>
      </c>
      <c r="I66" s="27" t="str">
        <f t="shared" si="11"/>
        <v/>
      </c>
    </row>
    <row r="67" spans="1:9" ht="22.5" x14ac:dyDescent="0.25">
      <c r="A67" s="56" t="s">
        <v>126</v>
      </c>
      <c r="B67" s="33" t="s">
        <v>20</v>
      </c>
      <c r="C67" s="34" t="s">
        <v>127</v>
      </c>
      <c r="D67" s="57">
        <v>8</v>
      </c>
      <c r="E67" s="74">
        <v>69.41</v>
      </c>
      <c r="F67" s="57">
        <f t="shared" si="10"/>
        <v>555.28</v>
      </c>
      <c r="G67" s="80"/>
      <c r="H67" s="57">
        <f t="shared" si="12"/>
        <v>0</v>
      </c>
      <c r="I67" s="27" t="str">
        <f t="shared" si="11"/>
        <v/>
      </c>
    </row>
    <row r="68" spans="1:9" x14ac:dyDescent="0.25">
      <c r="A68" s="56" t="s">
        <v>128</v>
      </c>
      <c r="B68" s="33" t="s">
        <v>48</v>
      </c>
      <c r="C68" s="34" t="s">
        <v>129</v>
      </c>
      <c r="D68" s="57">
        <v>1</v>
      </c>
      <c r="E68" s="74">
        <v>20000</v>
      </c>
      <c r="F68" s="57">
        <f t="shared" si="10"/>
        <v>20000</v>
      </c>
      <c r="G68" s="82">
        <f>1.06*18867.92</f>
        <v>20000</v>
      </c>
      <c r="H68" s="57">
        <f>ROUND(D68*G68,2)</f>
        <v>20000</v>
      </c>
    </row>
    <row r="69" spans="1:9" x14ac:dyDescent="0.25">
      <c r="A69" s="58"/>
      <c r="B69" s="35"/>
      <c r="C69" s="36" t="s">
        <v>130</v>
      </c>
      <c r="D69" s="57">
        <v>1</v>
      </c>
      <c r="E69" s="73">
        <f>SUM(F57:F68)</f>
        <v>309172.21999999997</v>
      </c>
      <c r="F69" s="59">
        <f t="shared" si="10"/>
        <v>309172.21999999997</v>
      </c>
      <c r="G69" s="81">
        <f>SUM(H57:H68)</f>
        <v>20000</v>
      </c>
      <c r="H69" s="59">
        <f>ROUND(D69*G69,2)</f>
        <v>20000</v>
      </c>
    </row>
    <row r="70" spans="1:9" x14ac:dyDescent="0.25">
      <c r="A70" s="62" t="s">
        <v>131</v>
      </c>
      <c r="B70" s="39" t="s">
        <v>5</v>
      </c>
      <c r="C70" s="40" t="s">
        <v>132</v>
      </c>
      <c r="D70" s="63">
        <f>D95</f>
        <v>1</v>
      </c>
      <c r="E70" s="76">
        <f>E95</f>
        <v>6749896.8099999996</v>
      </c>
      <c r="F70" s="63">
        <f>F95</f>
        <v>6749896.8099999996</v>
      </c>
      <c r="G70" s="84">
        <f>G95</f>
        <v>0</v>
      </c>
      <c r="H70" s="63">
        <f>H95</f>
        <v>0</v>
      </c>
    </row>
    <row r="71" spans="1:9" ht="22.5" x14ac:dyDescent="0.25">
      <c r="A71" s="56" t="s">
        <v>133</v>
      </c>
      <c r="B71" s="33" t="s">
        <v>20</v>
      </c>
      <c r="C71" s="34" t="s">
        <v>134</v>
      </c>
      <c r="D71" s="57">
        <v>855</v>
      </c>
      <c r="E71" s="74">
        <v>58.5</v>
      </c>
      <c r="F71" s="57">
        <f t="shared" ref="F71:F95" si="13">ROUND(D71*E71,2)</f>
        <v>50017.5</v>
      </c>
      <c r="G71" s="80"/>
      <c r="H71" s="57">
        <f>ROUND(D71*G71,2)</f>
        <v>0</v>
      </c>
      <c r="I71" s="27" t="str">
        <f t="shared" ref="I71:I94" si="14">IF(AND(G71&gt;E71, G71&lt;&gt;""),"VALOR MAYOR DEL PERMITIDO","")</f>
        <v/>
      </c>
    </row>
    <row r="72" spans="1:9" x14ac:dyDescent="0.25">
      <c r="A72" s="56" t="s">
        <v>135</v>
      </c>
      <c r="B72" s="33" t="s">
        <v>20</v>
      </c>
      <c r="C72" s="34" t="s">
        <v>136</v>
      </c>
      <c r="D72" s="57">
        <v>52550</v>
      </c>
      <c r="E72" s="74">
        <v>2.33</v>
      </c>
      <c r="F72" s="57">
        <f t="shared" si="13"/>
        <v>122441.5</v>
      </c>
      <c r="G72" s="80"/>
      <c r="H72" s="57">
        <f>ROUND(D72*G72,2)</f>
        <v>0</v>
      </c>
      <c r="I72" s="27" t="str">
        <f t="shared" si="14"/>
        <v/>
      </c>
    </row>
    <row r="73" spans="1:9" ht="22.5" x14ac:dyDescent="0.25">
      <c r="A73" s="56" t="s">
        <v>137</v>
      </c>
      <c r="B73" s="33" t="s">
        <v>20</v>
      </c>
      <c r="C73" s="34" t="s">
        <v>138</v>
      </c>
      <c r="D73" s="57">
        <v>36597</v>
      </c>
      <c r="E73" s="74">
        <v>6.58</v>
      </c>
      <c r="F73" s="57">
        <f t="shared" si="13"/>
        <v>240808.26</v>
      </c>
      <c r="G73" s="80"/>
      <c r="H73" s="57">
        <f t="shared" ref="H73:H93" si="15">ROUND(D73*G73,2)</f>
        <v>0</v>
      </c>
      <c r="I73" s="27" t="str">
        <f t="shared" si="14"/>
        <v/>
      </c>
    </row>
    <row r="74" spans="1:9" ht="22.5" x14ac:dyDescent="0.25">
      <c r="A74" s="56" t="s">
        <v>139</v>
      </c>
      <c r="B74" s="33" t="s">
        <v>20</v>
      </c>
      <c r="C74" s="34" t="s">
        <v>140</v>
      </c>
      <c r="D74" s="57">
        <v>350</v>
      </c>
      <c r="E74" s="74">
        <v>22.44</v>
      </c>
      <c r="F74" s="57">
        <f t="shared" si="13"/>
        <v>7854</v>
      </c>
      <c r="G74" s="80"/>
      <c r="H74" s="57">
        <f t="shared" si="15"/>
        <v>0</v>
      </c>
      <c r="I74" s="27" t="str">
        <f t="shared" si="14"/>
        <v/>
      </c>
    </row>
    <row r="75" spans="1:9" ht="22.5" x14ac:dyDescent="0.25">
      <c r="A75" s="56" t="s">
        <v>141</v>
      </c>
      <c r="B75" s="33" t="s">
        <v>20</v>
      </c>
      <c r="C75" s="34" t="s">
        <v>142</v>
      </c>
      <c r="D75" s="57">
        <v>17798</v>
      </c>
      <c r="E75" s="74">
        <v>16.78</v>
      </c>
      <c r="F75" s="57">
        <f t="shared" si="13"/>
        <v>298650.44</v>
      </c>
      <c r="G75" s="80"/>
      <c r="H75" s="57">
        <f t="shared" si="15"/>
        <v>0</v>
      </c>
      <c r="I75" s="27" t="str">
        <f t="shared" si="14"/>
        <v/>
      </c>
    </row>
    <row r="76" spans="1:9" ht="33.75" x14ac:dyDescent="0.25">
      <c r="A76" s="56" t="s">
        <v>143</v>
      </c>
      <c r="B76" s="33" t="s">
        <v>20</v>
      </c>
      <c r="C76" s="34" t="s">
        <v>144</v>
      </c>
      <c r="D76" s="57">
        <v>350</v>
      </c>
      <c r="E76" s="74">
        <v>23.69</v>
      </c>
      <c r="F76" s="57">
        <f t="shared" si="13"/>
        <v>8291.5</v>
      </c>
      <c r="G76" s="80"/>
      <c r="H76" s="57">
        <f>ROUND(D76*G76,2)</f>
        <v>0</v>
      </c>
      <c r="I76" s="27" t="str">
        <f t="shared" si="14"/>
        <v/>
      </c>
    </row>
    <row r="77" spans="1:9" ht="22.5" x14ac:dyDescent="0.25">
      <c r="A77" s="56" t="s">
        <v>145</v>
      </c>
      <c r="B77" s="33" t="s">
        <v>20</v>
      </c>
      <c r="C77" s="34" t="s">
        <v>146</v>
      </c>
      <c r="D77" s="57">
        <v>29491</v>
      </c>
      <c r="E77" s="74">
        <v>37.130000000000003</v>
      </c>
      <c r="F77" s="57">
        <f t="shared" si="13"/>
        <v>1095000.83</v>
      </c>
      <c r="G77" s="80"/>
      <c r="H77" s="57">
        <f t="shared" si="15"/>
        <v>0</v>
      </c>
      <c r="I77" s="27" t="str">
        <f t="shared" si="14"/>
        <v/>
      </c>
    </row>
    <row r="78" spans="1:9" ht="33.75" x14ac:dyDescent="0.25">
      <c r="A78" s="56" t="s">
        <v>147</v>
      </c>
      <c r="B78" s="33" t="s">
        <v>20</v>
      </c>
      <c r="C78" s="34" t="s">
        <v>148</v>
      </c>
      <c r="D78" s="57">
        <v>210</v>
      </c>
      <c r="E78" s="74">
        <v>42.35</v>
      </c>
      <c r="F78" s="57">
        <f t="shared" si="13"/>
        <v>8893.5</v>
      </c>
      <c r="G78" s="80"/>
      <c r="H78" s="57">
        <f t="shared" si="15"/>
        <v>0</v>
      </c>
      <c r="I78" s="27" t="str">
        <f t="shared" si="14"/>
        <v/>
      </c>
    </row>
    <row r="79" spans="1:9" x14ac:dyDescent="0.25">
      <c r="A79" s="56" t="s">
        <v>149</v>
      </c>
      <c r="B79" s="33" t="s">
        <v>56</v>
      </c>
      <c r="C79" s="34" t="s">
        <v>150</v>
      </c>
      <c r="D79" s="57">
        <v>45662</v>
      </c>
      <c r="E79" s="74">
        <v>4.04</v>
      </c>
      <c r="F79" s="57">
        <f t="shared" si="13"/>
        <v>184474.48</v>
      </c>
      <c r="G79" s="80"/>
      <c r="H79" s="57">
        <f t="shared" si="15"/>
        <v>0</v>
      </c>
      <c r="I79" s="27" t="str">
        <f t="shared" si="14"/>
        <v/>
      </c>
    </row>
    <row r="80" spans="1:9" x14ac:dyDescent="0.25">
      <c r="A80" s="56" t="s">
        <v>151</v>
      </c>
      <c r="B80" s="33" t="s">
        <v>56</v>
      </c>
      <c r="C80" s="34" t="s">
        <v>152</v>
      </c>
      <c r="D80" s="57">
        <v>70</v>
      </c>
      <c r="E80" s="74">
        <v>14.84</v>
      </c>
      <c r="F80" s="57">
        <f t="shared" si="13"/>
        <v>1038.8</v>
      </c>
      <c r="G80" s="80"/>
      <c r="H80" s="57">
        <f t="shared" si="15"/>
        <v>0</v>
      </c>
      <c r="I80" s="27" t="str">
        <f t="shared" si="14"/>
        <v/>
      </c>
    </row>
    <row r="81" spans="1:9" ht="22.5" x14ac:dyDescent="0.25">
      <c r="A81" s="56" t="s">
        <v>153</v>
      </c>
      <c r="B81" s="33" t="s">
        <v>20</v>
      </c>
      <c r="C81" s="34" t="s">
        <v>154</v>
      </c>
      <c r="D81" s="57">
        <v>38840</v>
      </c>
      <c r="E81" s="74">
        <v>6.46</v>
      </c>
      <c r="F81" s="57">
        <f t="shared" si="13"/>
        <v>250906.4</v>
      </c>
      <c r="G81" s="80"/>
      <c r="H81" s="57">
        <f t="shared" si="15"/>
        <v>0</v>
      </c>
      <c r="I81" s="27" t="str">
        <f t="shared" si="14"/>
        <v/>
      </c>
    </row>
    <row r="82" spans="1:9" ht="33.75" x14ac:dyDescent="0.25">
      <c r="A82" s="56" t="s">
        <v>155</v>
      </c>
      <c r="B82" s="33" t="s">
        <v>20</v>
      </c>
      <c r="C82" s="34" t="s">
        <v>156</v>
      </c>
      <c r="D82" s="57">
        <v>350</v>
      </c>
      <c r="E82" s="74">
        <v>14.32</v>
      </c>
      <c r="F82" s="57">
        <f t="shared" si="13"/>
        <v>5012</v>
      </c>
      <c r="G82" s="80"/>
      <c r="H82" s="57">
        <f t="shared" si="15"/>
        <v>0</v>
      </c>
      <c r="I82" s="27" t="str">
        <f t="shared" si="14"/>
        <v/>
      </c>
    </row>
    <row r="83" spans="1:9" ht="22.5" x14ac:dyDescent="0.25">
      <c r="A83" s="56" t="s">
        <v>157</v>
      </c>
      <c r="B83" s="33" t="s">
        <v>20</v>
      </c>
      <c r="C83" s="34" t="s">
        <v>158</v>
      </c>
      <c r="D83" s="57">
        <v>10683</v>
      </c>
      <c r="E83" s="74">
        <v>9.2100000000000009</v>
      </c>
      <c r="F83" s="57">
        <f t="shared" si="13"/>
        <v>98390.43</v>
      </c>
      <c r="G83" s="80"/>
      <c r="H83" s="57">
        <f t="shared" si="15"/>
        <v>0</v>
      </c>
      <c r="I83" s="27" t="str">
        <f t="shared" si="14"/>
        <v/>
      </c>
    </row>
    <row r="84" spans="1:9" ht="22.5" x14ac:dyDescent="0.25">
      <c r="A84" s="56" t="s">
        <v>159</v>
      </c>
      <c r="B84" s="33" t="s">
        <v>20</v>
      </c>
      <c r="C84" s="34" t="s">
        <v>160</v>
      </c>
      <c r="D84" s="57">
        <v>2210</v>
      </c>
      <c r="E84" s="74">
        <v>11.94</v>
      </c>
      <c r="F84" s="57">
        <f t="shared" si="13"/>
        <v>26387.4</v>
      </c>
      <c r="G84" s="80"/>
      <c r="H84" s="57">
        <f t="shared" si="15"/>
        <v>0</v>
      </c>
      <c r="I84" s="27" t="str">
        <f t="shared" si="14"/>
        <v/>
      </c>
    </row>
    <row r="85" spans="1:9" ht="22.5" x14ac:dyDescent="0.25">
      <c r="A85" s="56" t="s">
        <v>161</v>
      </c>
      <c r="B85" s="33" t="s">
        <v>20</v>
      </c>
      <c r="C85" s="34" t="s">
        <v>162</v>
      </c>
      <c r="D85" s="57">
        <v>9945</v>
      </c>
      <c r="E85" s="74">
        <v>10.27</v>
      </c>
      <c r="F85" s="57">
        <f t="shared" si="13"/>
        <v>102135.15</v>
      </c>
      <c r="G85" s="80"/>
      <c r="H85" s="57">
        <f t="shared" si="15"/>
        <v>0</v>
      </c>
      <c r="I85" s="27" t="str">
        <f t="shared" si="14"/>
        <v/>
      </c>
    </row>
    <row r="86" spans="1:9" ht="22.5" x14ac:dyDescent="0.25">
      <c r="A86" s="56" t="s">
        <v>163</v>
      </c>
      <c r="B86" s="33" t="s">
        <v>20</v>
      </c>
      <c r="C86" s="34" t="s">
        <v>164</v>
      </c>
      <c r="D86" s="57">
        <v>70</v>
      </c>
      <c r="E86" s="74">
        <v>14.05</v>
      </c>
      <c r="F86" s="57">
        <f t="shared" si="13"/>
        <v>983.5</v>
      </c>
      <c r="G86" s="80"/>
      <c r="H86" s="57">
        <f t="shared" si="15"/>
        <v>0</v>
      </c>
      <c r="I86" s="27" t="str">
        <f t="shared" si="14"/>
        <v/>
      </c>
    </row>
    <row r="87" spans="1:9" ht="22.5" x14ac:dyDescent="0.25">
      <c r="A87" s="56" t="s">
        <v>165</v>
      </c>
      <c r="B87" s="33" t="s">
        <v>20</v>
      </c>
      <c r="C87" s="34" t="s">
        <v>166</v>
      </c>
      <c r="D87" s="57">
        <v>10683</v>
      </c>
      <c r="E87" s="74">
        <v>121.5</v>
      </c>
      <c r="F87" s="57">
        <f t="shared" si="13"/>
        <v>1297984.5</v>
      </c>
      <c r="G87" s="80"/>
      <c r="H87" s="57">
        <f t="shared" si="15"/>
        <v>0</v>
      </c>
      <c r="I87" s="27" t="str">
        <f t="shared" si="14"/>
        <v/>
      </c>
    </row>
    <row r="88" spans="1:9" ht="22.5" x14ac:dyDescent="0.25">
      <c r="A88" s="56" t="s">
        <v>167</v>
      </c>
      <c r="B88" s="33" t="s">
        <v>20</v>
      </c>
      <c r="C88" s="34" t="s">
        <v>168</v>
      </c>
      <c r="D88" s="57">
        <v>38840</v>
      </c>
      <c r="E88" s="74">
        <v>59.4</v>
      </c>
      <c r="F88" s="57">
        <f t="shared" si="13"/>
        <v>2307096</v>
      </c>
      <c r="G88" s="80"/>
      <c r="H88" s="57">
        <f t="shared" si="15"/>
        <v>0</v>
      </c>
      <c r="I88" s="27" t="str">
        <f t="shared" si="14"/>
        <v/>
      </c>
    </row>
    <row r="89" spans="1:9" ht="22.5" x14ac:dyDescent="0.25">
      <c r="A89" s="56" t="s">
        <v>169</v>
      </c>
      <c r="B89" s="33" t="s">
        <v>20</v>
      </c>
      <c r="C89" s="34" t="s">
        <v>170</v>
      </c>
      <c r="D89" s="57">
        <v>2172</v>
      </c>
      <c r="E89" s="74">
        <v>225</v>
      </c>
      <c r="F89" s="57">
        <f t="shared" si="13"/>
        <v>488700</v>
      </c>
      <c r="G89" s="80"/>
      <c r="H89" s="57">
        <f t="shared" si="15"/>
        <v>0</v>
      </c>
      <c r="I89" s="27" t="str">
        <f t="shared" si="14"/>
        <v/>
      </c>
    </row>
    <row r="90" spans="1:9" ht="22.5" x14ac:dyDescent="0.25">
      <c r="A90" s="56" t="s">
        <v>171</v>
      </c>
      <c r="B90" s="33" t="s">
        <v>20</v>
      </c>
      <c r="C90" s="34" t="s">
        <v>172</v>
      </c>
      <c r="D90" s="57">
        <v>1574</v>
      </c>
      <c r="E90" s="74">
        <v>12.8</v>
      </c>
      <c r="F90" s="57">
        <f t="shared" si="13"/>
        <v>20147.2</v>
      </c>
      <c r="G90" s="80"/>
      <c r="H90" s="57">
        <f t="shared" si="15"/>
        <v>0</v>
      </c>
      <c r="I90" s="27" t="str">
        <f t="shared" si="14"/>
        <v/>
      </c>
    </row>
    <row r="91" spans="1:9" ht="22.5" x14ac:dyDescent="0.25">
      <c r="A91" s="56" t="s">
        <v>173</v>
      </c>
      <c r="B91" s="33" t="s">
        <v>20</v>
      </c>
      <c r="C91" s="34" t="s">
        <v>174</v>
      </c>
      <c r="D91" s="57">
        <v>1326</v>
      </c>
      <c r="E91" s="74">
        <v>48.28</v>
      </c>
      <c r="F91" s="57">
        <f t="shared" si="13"/>
        <v>64019.28</v>
      </c>
      <c r="G91" s="80"/>
      <c r="H91" s="57">
        <f t="shared" si="15"/>
        <v>0</v>
      </c>
      <c r="I91" s="27" t="str">
        <f t="shared" si="14"/>
        <v/>
      </c>
    </row>
    <row r="92" spans="1:9" ht="22.5" x14ac:dyDescent="0.25">
      <c r="A92" s="56" t="s">
        <v>175</v>
      </c>
      <c r="B92" s="33" t="s">
        <v>10</v>
      </c>
      <c r="C92" s="34" t="s">
        <v>176</v>
      </c>
      <c r="D92" s="57">
        <v>36</v>
      </c>
      <c r="E92" s="74">
        <v>1025.6199999999999</v>
      </c>
      <c r="F92" s="57">
        <f t="shared" si="13"/>
        <v>36922.32</v>
      </c>
      <c r="G92" s="80"/>
      <c r="H92" s="57">
        <f t="shared" si="15"/>
        <v>0</v>
      </c>
      <c r="I92" s="27" t="str">
        <f t="shared" si="14"/>
        <v/>
      </c>
    </row>
    <row r="93" spans="1:9" ht="22.5" x14ac:dyDescent="0.25">
      <c r="A93" s="56" t="s">
        <v>177</v>
      </c>
      <c r="B93" s="33" t="s">
        <v>20</v>
      </c>
      <c r="C93" s="34" t="s">
        <v>178</v>
      </c>
      <c r="D93" s="57">
        <v>884</v>
      </c>
      <c r="E93" s="74">
        <v>28.13</v>
      </c>
      <c r="F93" s="57">
        <f t="shared" si="13"/>
        <v>24866.92</v>
      </c>
      <c r="G93" s="80"/>
      <c r="H93" s="57">
        <f t="shared" si="15"/>
        <v>0</v>
      </c>
      <c r="I93" s="27" t="str">
        <f t="shared" si="14"/>
        <v/>
      </c>
    </row>
    <row r="94" spans="1:9" x14ac:dyDescent="0.25">
      <c r="A94" s="56" t="s">
        <v>179</v>
      </c>
      <c r="B94" s="33" t="s">
        <v>20</v>
      </c>
      <c r="C94" s="34" t="s">
        <v>180</v>
      </c>
      <c r="D94" s="57">
        <v>855</v>
      </c>
      <c r="E94" s="74">
        <v>10.38</v>
      </c>
      <c r="F94" s="57">
        <f t="shared" si="13"/>
        <v>8874.9</v>
      </c>
      <c r="G94" s="80"/>
      <c r="H94" s="57">
        <f>ROUND(D94*G94,2)</f>
        <v>0</v>
      </c>
      <c r="I94" s="27" t="str">
        <f t="shared" si="14"/>
        <v/>
      </c>
    </row>
    <row r="95" spans="1:9" x14ac:dyDescent="0.25">
      <c r="A95" s="58"/>
      <c r="B95" s="35"/>
      <c r="C95" s="36" t="s">
        <v>181</v>
      </c>
      <c r="D95" s="57">
        <v>1</v>
      </c>
      <c r="E95" s="73">
        <f>SUM(F71:F94)</f>
        <v>6749896.8099999996</v>
      </c>
      <c r="F95" s="59">
        <f t="shared" si="13"/>
        <v>6749896.8099999996</v>
      </c>
      <c r="G95" s="81">
        <f>SUM(H71:H94)</f>
        <v>0</v>
      </c>
      <c r="H95" s="59">
        <f>ROUND(D95*G95,2)</f>
        <v>0</v>
      </c>
    </row>
    <row r="96" spans="1:9" x14ac:dyDescent="0.25">
      <c r="A96" s="62" t="s">
        <v>182</v>
      </c>
      <c r="B96" s="39" t="s">
        <v>5</v>
      </c>
      <c r="C96" s="40" t="s">
        <v>183</v>
      </c>
      <c r="D96" s="63">
        <f>D98</f>
        <v>1</v>
      </c>
      <c r="E96" s="76">
        <f>E98</f>
        <v>170.17</v>
      </c>
      <c r="F96" s="63">
        <f>F98</f>
        <v>170.17</v>
      </c>
      <c r="G96" s="84">
        <f>G98</f>
        <v>0</v>
      </c>
      <c r="H96" s="63">
        <f>H98</f>
        <v>0</v>
      </c>
    </row>
    <row r="97" spans="1:9" x14ac:dyDescent="0.25">
      <c r="A97" s="56" t="s">
        <v>184</v>
      </c>
      <c r="B97" s="33" t="s">
        <v>20</v>
      </c>
      <c r="C97" s="34" t="s">
        <v>185</v>
      </c>
      <c r="D97" s="57">
        <v>17</v>
      </c>
      <c r="E97" s="74">
        <v>10.01</v>
      </c>
      <c r="F97" s="57">
        <f>ROUND(D97*E97,2)</f>
        <v>170.17</v>
      </c>
      <c r="G97" s="80"/>
      <c r="H97" s="57">
        <f>ROUND(D97*G97,2)</f>
        <v>0</v>
      </c>
      <c r="I97" s="27" t="str">
        <f t="shared" ref="I97" si="16">IF(AND(G97&gt;E97, G97&lt;&gt;""),"VALOR MAYOR DEL PERMITIDO","")</f>
        <v/>
      </c>
    </row>
    <row r="98" spans="1:9" x14ac:dyDescent="0.25">
      <c r="A98" s="58"/>
      <c r="B98" s="35"/>
      <c r="C98" s="36" t="s">
        <v>186</v>
      </c>
      <c r="D98" s="57">
        <v>1</v>
      </c>
      <c r="E98" s="73">
        <f>F97</f>
        <v>170.17</v>
      </c>
      <c r="F98" s="59">
        <f>ROUND(D98*E98,2)</f>
        <v>170.17</v>
      </c>
      <c r="G98" s="81">
        <f>H97</f>
        <v>0</v>
      </c>
      <c r="H98" s="59">
        <f>ROUND(D98*G98,2)</f>
        <v>0</v>
      </c>
    </row>
    <row r="99" spans="1:9" x14ac:dyDescent="0.25">
      <c r="A99" s="58"/>
      <c r="B99" s="35"/>
      <c r="C99" s="36" t="s">
        <v>187</v>
      </c>
      <c r="D99" s="57">
        <v>1</v>
      </c>
      <c r="E99" s="73">
        <f>F56+F70+F96</f>
        <v>7059239.2000000002</v>
      </c>
      <c r="F99" s="59">
        <f>ROUND(D99*E99,2)</f>
        <v>7059239.2000000002</v>
      </c>
      <c r="G99" s="81">
        <f>H56+H70+H96</f>
        <v>20000</v>
      </c>
      <c r="H99" s="59">
        <f>ROUND(D99*G99,2)</f>
        <v>20000</v>
      </c>
    </row>
    <row r="100" spans="1:9" x14ac:dyDescent="0.25">
      <c r="A100" s="60" t="s">
        <v>188</v>
      </c>
      <c r="B100" s="37" t="s">
        <v>5</v>
      </c>
      <c r="C100" s="38" t="s">
        <v>189</v>
      </c>
      <c r="D100" s="61">
        <f>D102</f>
        <v>1</v>
      </c>
      <c r="E100" s="75">
        <f>E102</f>
        <v>24260</v>
      </c>
      <c r="F100" s="61">
        <f>F102</f>
        <v>24260</v>
      </c>
      <c r="G100" s="83">
        <f>G102</f>
        <v>0</v>
      </c>
      <c r="H100" s="61">
        <f>H102</f>
        <v>0</v>
      </c>
    </row>
    <row r="101" spans="1:9" ht="22.5" x14ac:dyDescent="0.25">
      <c r="A101" s="56" t="s">
        <v>190</v>
      </c>
      <c r="B101" s="33" t="s">
        <v>20</v>
      </c>
      <c r="C101" s="34" t="s">
        <v>191</v>
      </c>
      <c r="D101" s="57">
        <v>200</v>
      </c>
      <c r="E101" s="74">
        <v>121.3</v>
      </c>
      <c r="F101" s="57">
        <f>ROUND(D101*E101,2)</f>
        <v>24260</v>
      </c>
      <c r="G101" s="80"/>
      <c r="H101" s="57">
        <f>ROUND(D101*G101,2)</f>
        <v>0</v>
      </c>
      <c r="I101" s="27" t="str">
        <f t="shared" ref="I101" si="17">IF(AND(G101&gt;E101, G101&lt;&gt;""),"VALOR MAYOR DEL PERMITIDO","")</f>
        <v/>
      </c>
    </row>
    <row r="102" spans="1:9" x14ac:dyDescent="0.25">
      <c r="A102" s="58"/>
      <c r="B102" s="35"/>
      <c r="C102" s="36" t="s">
        <v>192</v>
      </c>
      <c r="D102" s="57">
        <v>1</v>
      </c>
      <c r="E102" s="73">
        <f>F101</f>
        <v>24260</v>
      </c>
      <c r="F102" s="59">
        <f>ROUND(D102*E102,2)</f>
        <v>24260</v>
      </c>
      <c r="G102" s="81">
        <f>H101</f>
        <v>0</v>
      </c>
      <c r="H102" s="59">
        <f>ROUND(D102*G102,2)</f>
        <v>0</v>
      </c>
    </row>
    <row r="103" spans="1:9" x14ac:dyDescent="0.25">
      <c r="A103" s="60" t="s">
        <v>193</v>
      </c>
      <c r="B103" s="37" t="s">
        <v>5</v>
      </c>
      <c r="C103" s="38" t="s">
        <v>194</v>
      </c>
      <c r="D103" s="61">
        <f>D110</f>
        <v>1</v>
      </c>
      <c r="E103" s="75">
        <f>E110</f>
        <v>176203.67</v>
      </c>
      <c r="F103" s="61">
        <f>F110</f>
        <v>176203.67</v>
      </c>
      <c r="G103" s="83">
        <f>G110</f>
        <v>30000</v>
      </c>
      <c r="H103" s="61">
        <f>H110</f>
        <v>30000</v>
      </c>
    </row>
    <row r="104" spans="1:9" ht="22.5" x14ac:dyDescent="0.25">
      <c r="A104" s="56" t="s">
        <v>195</v>
      </c>
      <c r="B104" s="33" t="s">
        <v>20</v>
      </c>
      <c r="C104" s="34" t="s">
        <v>196</v>
      </c>
      <c r="D104" s="57">
        <v>920</v>
      </c>
      <c r="E104" s="74">
        <v>23.04</v>
      </c>
      <c r="F104" s="57">
        <f t="shared" ref="F104:F110" si="18">ROUND(D104*E104,2)</f>
        <v>21196.799999999999</v>
      </c>
      <c r="G104" s="80"/>
      <c r="H104" s="57">
        <f t="shared" ref="H104:H108" si="19">ROUND(D104*G104,2)</f>
        <v>0</v>
      </c>
      <c r="I104" s="27" t="str">
        <f t="shared" ref="I104:I108" si="20">IF(AND(G104&gt;E104, G104&lt;&gt;""),"VALOR MAYOR DEL PERMITIDO","")</f>
        <v/>
      </c>
    </row>
    <row r="105" spans="1:9" ht="22.5" x14ac:dyDescent="0.25">
      <c r="A105" s="56" t="s">
        <v>197</v>
      </c>
      <c r="B105" s="33" t="s">
        <v>20</v>
      </c>
      <c r="C105" s="34" t="s">
        <v>198</v>
      </c>
      <c r="D105" s="57">
        <v>12</v>
      </c>
      <c r="E105" s="74">
        <v>148.80000000000001</v>
      </c>
      <c r="F105" s="57">
        <f t="shared" si="18"/>
        <v>1785.6</v>
      </c>
      <c r="G105" s="80"/>
      <c r="H105" s="57">
        <f t="shared" si="19"/>
        <v>0</v>
      </c>
      <c r="I105" s="27" t="str">
        <f t="shared" si="20"/>
        <v/>
      </c>
    </row>
    <row r="106" spans="1:9" x14ac:dyDescent="0.25">
      <c r="A106" s="56" t="s">
        <v>199</v>
      </c>
      <c r="B106" s="33" t="s">
        <v>56</v>
      </c>
      <c r="C106" s="34" t="s">
        <v>200</v>
      </c>
      <c r="D106" s="57">
        <v>11793</v>
      </c>
      <c r="E106" s="74">
        <v>7.14</v>
      </c>
      <c r="F106" s="57">
        <f t="shared" si="18"/>
        <v>84202.02</v>
      </c>
      <c r="G106" s="80"/>
      <c r="H106" s="57">
        <f t="shared" si="19"/>
        <v>0</v>
      </c>
      <c r="I106" s="27" t="str">
        <f t="shared" si="20"/>
        <v/>
      </c>
    </row>
    <row r="107" spans="1:9" x14ac:dyDescent="0.25">
      <c r="A107" s="56" t="s">
        <v>201</v>
      </c>
      <c r="B107" s="33" t="s">
        <v>56</v>
      </c>
      <c r="C107" s="34" t="s">
        <v>202</v>
      </c>
      <c r="D107" s="57">
        <v>7244.4</v>
      </c>
      <c r="E107" s="74">
        <v>4.17</v>
      </c>
      <c r="F107" s="57">
        <f t="shared" si="18"/>
        <v>30209.15</v>
      </c>
      <c r="G107" s="80"/>
      <c r="H107" s="57">
        <f t="shared" si="19"/>
        <v>0</v>
      </c>
      <c r="I107" s="27" t="str">
        <f t="shared" si="20"/>
        <v/>
      </c>
    </row>
    <row r="108" spans="1:9" x14ac:dyDescent="0.25">
      <c r="A108" s="56" t="s">
        <v>203</v>
      </c>
      <c r="B108" s="33" t="s">
        <v>20</v>
      </c>
      <c r="C108" s="34" t="s">
        <v>204</v>
      </c>
      <c r="D108" s="57">
        <v>270</v>
      </c>
      <c r="E108" s="74">
        <v>32.630000000000003</v>
      </c>
      <c r="F108" s="57">
        <f t="shared" si="18"/>
        <v>8810.1</v>
      </c>
      <c r="G108" s="80"/>
      <c r="H108" s="57">
        <f t="shared" si="19"/>
        <v>0</v>
      </c>
      <c r="I108" s="27" t="str">
        <f t="shared" si="20"/>
        <v/>
      </c>
    </row>
    <row r="109" spans="1:9" x14ac:dyDescent="0.25">
      <c r="A109" s="56" t="s">
        <v>205</v>
      </c>
      <c r="B109" s="33" t="s">
        <v>48</v>
      </c>
      <c r="C109" s="34" t="s">
        <v>206</v>
      </c>
      <c r="D109" s="57">
        <v>1</v>
      </c>
      <c r="E109" s="74">
        <v>30000</v>
      </c>
      <c r="F109" s="57">
        <f t="shared" si="18"/>
        <v>30000</v>
      </c>
      <c r="G109" s="82">
        <f>1.06*28301.89</f>
        <v>30000</v>
      </c>
      <c r="H109" s="57">
        <f>ROUND(D109*G109,2)</f>
        <v>30000</v>
      </c>
    </row>
    <row r="110" spans="1:9" x14ac:dyDescent="0.25">
      <c r="A110" s="58"/>
      <c r="B110" s="35"/>
      <c r="C110" s="36" t="s">
        <v>207</v>
      </c>
      <c r="D110" s="57">
        <v>1</v>
      </c>
      <c r="E110" s="73">
        <f>SUM(F104:F109)</f>
        <v>176203.67</v>
      </c>
      <c r="F110" s="59">
        <f t="shared" si="18"/>
        <v>176203.67</v>
      </c>
      <c r="G110" s="81">
        <f>SUM(H104:H109)</f>
        <v>30000</v>
      </c>
      <c r="H110" s="59">
        <f>ROUND(D110*G110,2)</f>
        <v>30000</v>
      </c>
    </row>
    <row r="111" spans="1:9" x14ac:dyDescent="0.25">
      <c r="A111" s="60" t="s">
        <v>208</v>
      </c>
      <c r="B111" s="37" t="s">
        <v>5</v>
      </c>
      <c r="C111" s="38" t="s">
        <v>209</v>
      </c>
      <c r="D111" s="61">
        <f>D113</f>
        <v>1</v>
      </c>
      <c r="E111" s="75">
        <f>E113</f>
        <v>90668.85</v>
      </c>
      <c r="F111" s="61">
        <f>F113</f>
        <v>90668.85</v>
      </c>
      <c r="G111" s="83">
        <f>G113</f>
        <v>0</v>
      </c>
      <c r="H111" s="61">
        <f>H113</f>
        <v>0</v>
      </c>
    </row>
    <row r="112" spans="1:9" ht="22.5" x14ac:dyDescent="0.25">
      <c r="A112" s="56" t="s">
        <v>210</v>
      </c>
      <c r="B112" s="33" t="s">
        <v>56</v>
      </c>
      <c r="C112" s="34" t="s">
        <v>211</v>
      </c>
      <c r="D112" s="57">
        <v>1465</v>
      </c>
      <c r="E112" s="74">
        <v>61.89</v>
      </c>
      <c r="F112" s="57">
        <f>ROUND(D112*E112,2)</f>
        <v>90668.85</v>
      </c>
      <c r="G112" s="80"/>
      <c r="H112" s="57">
        <f>ROUND(D112*G112,2)</f>
        <v>0</v>
      </c>
      <c r="I112" s="27" t="str">
        <f t="shared" ref="I112" si="21">IF(AND(G112&gt;E112, G112&lt;&gt;""),"VALOR MAYOR DEL PERMITIDO","")</f>
        <v/>
      </c>
    </row>
    <row r="113" spans="1:9" x14ac:dyDescent="0.25">
      <c r="A113" s="58"/>
      <c r="B113" s="35"/>
      <c r="C113" s="36" t="s">
        <v>212</v>
      </c>
      <c r="D113" s="57">
        <v>1</v>
      </c>
      <c r="E113" s="73">
        <f>F112</f>
        <v>90668.85</v>
      </c>
      <c r="F113" s="59">
        <f>ROUND(D113*E113,2)</f>
        <v>90668.85</v>
      </c>
      <c r="G113" s="81">
        <f>H112</f>
        <v>0</v>
      </c>
      <c r="H113" s="59">
        <f>ROUND(D113*G113,2)</f>
        <v>0</v>
      </c>
    </row>
    <row r="114" spans="1:9" x14ac:dyDescent="0.25">
      <c r="A114" s="60" t="s">
        <v>213</v>
      </c>
      <c r="B114" s="37" t="s">
        <v>5</v>
      </c>
      <c r="C114" s="38" t="s">
        <v>214</v>
      </c>
      <c r="D114" s="61">
        <f>D117</f>
        <v>1</v>
      </c>
      <c r="E114" s="75">
        <f>E117</f>
        <v>83845.37</v>
      </c>
      <c r="F114" s="61">
        <f>F117</f>
        <v>83845.37</v>
      </c>
      <c r="G114" s="83">
        <f>G117</f>
        <v>0</v>
      </c>
      <c r="H114" s="61">
        <f>H117</f>
        <v>0</v>
      </c>
    </row>
    <row r="115" spans="1:9" x14ac:dyDescent="0.25">
      <c r="A115" s="56" t="s">
        <v>215</v>
      </c>
      <c r="B115" s="33" t="s">
        <v>56</v>
      </c>
      <c r="C115" s="34" t="s">
        <v>216</v>
      </c>
      <c r="D115" s="57">
        <v>9959</v>
      </c>
      <c r="E115" s="74">
        <v>7.93</v>
      </c>
      <c r="F115" s="57">
        <f>ROUND(D115*E115,2)</f>
        <v>78974.87</v>
      </c>
      <c r="G115" s="80"/>
      <c r="H115" s="57">
        <f t="shared" ref="H115:H116" si="22">ROUND(D115*G115,2)</f>
        <v>0</v>
      </c>
      <c r="I115" s="27" t="str">
        <f t="shared" ref="I115:I116" si="23">IF(AND(G115&gt;E115, G115&lt;&gt;""),"VALOR MAYOR DEL PERMITIDO","")</f>
        <v/>
      </c>
    </row>
    <row r="116" spans="1:9" ht="22.5" x14ac:dyDescent="0.25">
      <c r="A116" s="56" t="s">
        <v>217</v>
      </c>
      <c r="B116" s="33" t="s">
        <v>56</v>
      </c>
      <c r="C116" s="34" t="s">
        <v>218</v>
      </c>
      <c r="D116" s="57">
        <v>170</v>
      </c>
      <c r="E116" s="74">
        <v>28.65</v>
      </c>
      <c r="F116" s="57">
        <f>ROUND(D116*E116,2)</f>
        <v>4870.5</v>
      </c>
      <c r="G116" s="80"/>
      <c r="H116" s="57">
        <f t="shared" si="22"/>
        <v>0</v>
      </c>
      <c r="I116" s="27" t="str">
        <f t="shared" si="23"/>
        <v/>
      </c>
    </row>
    <row r="117" spans="1:9" x14ac:dyDescent="0.25">
      <c r="A117" s="58"/>
      <c r="B117" s="35"/>
      <c r="C117" s="36" t="s">
        <v>219</v>
      </c>
      <c r="D117" s="57">
        <v>1</v>
      </c>
      <c r="E117" s="73">
        <f>SUM(F115:F116)</f>
        <v>83845.37</v>
      </c>
      <c r="F117" s="59">
        <f>ROUND(D117*E117,2)</f>
        <v>83845.37</v>
      </c>
      <c r="G117" s="81">
        <f>SUM(H115:H116)</f>
        <v>0</v>
      </c>
      <c r="H117" s="59">
        <f>ROUND(D117*G117,2)</f>
        <v>0</v>
      </c>
    </row>
    <row r="118" spans="1:9" x14ac:dyDescent="0.25">
      <c r="A118" s="60" t="s">
        <v>220</v>
      </c>
      <c r="B118" s="37" t="s">
        <v>5</v>
      </c>
      <c r="C118" s="38" t="s">
        <v>221</v>
      </c>
      <c r="D118" s="61">
        <f>D123</f>
        <v>1</v>
      </c>
      <c r="E118" s="75">
        <f>E123</f>
        <v>60455.43</v>
      </c>
      <c r="F118" s="61">
        <f>F123</f>
        <v>60455.43</v>
      </c>
      <c r="G118" s="83">
        <f>G123</f>
        <v>0</v>
      </c>
      <c r="H118" s="61">
        <f>H123</f>
        <v>0</v>
      </c>
    </row>
    <row r="119" spans="1:9" ht="22.5" x14ac:dyDescent="0.25">
      <c r="A119" s="56" t="s">
        <v>222</v>
      </c>
      <c r="B119" s="33" t="s">
        <v>20</v>
      </c>
      <c r="C119" s="34" t="s">
        <v>223</v>
      </c>
      <c r="D119" s="57">
        <v>1207.5</v>
      </c>
      <c r="E119" s="74">
        <v>0.88</v>
      </c>
      <c r="F119" s="57">
        <f t="shared" ref="F119:F125" si="24">ROUND(D119*E119,2)</f>
        <v>1062.5999999999999</v>
      </c>
      <c r="G119" s="80"/>
      <c r="H119" s="57">
        <f t="shared" ref="H119:H122" si="25">ROUND(D119*G119,2)</f>
        <v>0</v>
      </c>
      <c r="I119" s="27" t="str">
        <f t="shared" ref="I119:I122" si="26">IF(AND(G119&gt;E119, G119&lt;&gt;""),"VALOR MAYOR DEL PERMITIDO","")</f>
        <v/>
      </c>
    </row>
    <row r="120" spans="1:9" x14ac:dyDescent="0.25">
      <c r="A120" s="56" t="s">
        <v>224</v>
      </c>
      <c r="B120" s="33" t="s">
        <v>56</v>
      </c>
      <c r="C120" s="34" t="s">
        <v>225</v>
      </c>
      <c r="D120" s="57">
        <v>12075</v>
      </c>
      <c r="E120" s="74">
        <v>3.49</v>
      </c>
      <c r="F120" s="57">
        <f t="shared" si="24"/>
        <v>42141.75</v>
      </c>
      <c r="G120" s="80"/>
      <c r="H120" s="57">
        <f t="shared" si="25"/>
        <v>0</v>
      </c>
      <c r="I120" s="27" t="str">
        <f t="shared" si="26"/>
        <v/>
      </c>
    </row>
    <row r="121" spans="1:9" x14ac:dyDescent="0.25">
      <c r="A121" s="56" t="s">
        <v>226</v>
      </c>
      <c r="B121" s="33" t="s">
        <v>56</v>
      </c>
      <c r="C121" s="34" t="s">
        <v>227</v>
      </c>
      <c r="D121" s="57">
        <v>3024</v>
      </c>
      <c r="E121" s="74">
        <v>2.67</v>
      </c>
      <c r="F121" s="57">
        <f t="shared" si="24"/>
        <v>8074.08</v>
      </c>
      <c r="G121" s="80"/>
      <c r="H121" s="57">
        <f t="shared" si="25"/>
        <v>0</v>
      </c>
      <c r="I121" s="27" t="str">
        <f t="shared" si="26"/>
        <v/>
      </c>
    </row>
    <row r="122" spans="1:9" x14ac:dyDescent="0.25">
      <c r="A122" s="56" t="s">
        <v>228</v>
      </c>
      <c r="B122" s="33" t="s">
        <v>56</v>
      </c>
      <c r="C122" s="34" t="s">
        <v>229</v>
      </c>
      <c r="D122" s="57">
        <v>12075</v>
      </c>
      <c r="E122" s="74">
        <v>0.76</v>
      </c>
      <c r="F122" s="57">
        <f t="shared" si="24"/>
        <v>9177</v>
      </c>
      <c r="G122" s="80"/>
      <c r="H122" s="57">
        <f t="shared" si="25"/>
        <v>0</v>
      </c>
      <c r="I122" s="27" t="str">
        <f t="shared" si="26"/>
        <v/>
      </c>
    </row>
    <row r="123" spans="1:9" x14ac:dyDescent="0.25">
      <c r="A123" s="58"/>
      <c r="B123" s="35"/>
      <c r="C123" s="36" t="s">
        <v>230</v>
      </c>
      <c r="D123" s="57">
        <v>1</v>
      </c>
      <c r="E123" s="73">
        <f>SUM(F119:F122)</f>
        <v>60455.43</v>
      </c>
      <c r="F123" s="59">
        <f t="shared" si="24"/>
        <v>60455.43</v>
      </c>
      <c r="G123" s="81">
        <f>SUM(H119:H122)</f>
        <v>0</v>
      </c>
      <c r="H123" s="59">
        <f>ROUND(D123*G123,2)</f>
        <v>0</v>
      </c>
    </row>
    <row r="124" spans="1:9" x14ac:dyDescent="0.25">
      <c r="A124" s="58"/>
      <c r="B124" s="35"/>
      <c r="C124" s="36" t="s">
        <v>231</v>
      </c>
      <c r="D124" s="57">
        <v>1</v>
      </c>
      <c r="E124" s="73">
        <f>F55+F100+F103+F111+F114+F118</f>
        <v>7494672.5199999996</v>
      </c>
      <c r="F124" s="59">
        <f t="shared" si="24"/>
        <v>7494672.5199999996</v>
      </c>
      <c r="G124" s="81">
        <f>H55+H100+H103+H111+H114+H118</f>
        <v>50000</v>
      </c>
      <c r="H124" s="59">
        <f>ROUND(D124*G124,2)</f>
        <v>50000</v>
      </c>
    </row>
    <row r="125" spans="1:9" x14ac:dyDescent="0.25">
      <c r="A125" s="58"/>
      <c r="B125" s="35"/>
      <c r="C125" s="36" t="s">
        <v>232</v>
      </c>
      <c r="D125" s="92">
        <v>1</v>
      </c>
      <c r="E125" s="73">
        <f>F28+F34+F54</f>
        <v>8202263.9400000004</v>
      </c>
      <c r="F125" s="59">
        <f t="shared" si="24"/>
        <v>8202263.9400000004</v>
      </c>
      <c r="G125" s="81">
        <f>H28+H34+H54</f>
        <v>115000</v>
      </c>
      <c r="H125" s="59">
        <f>ROUND(D125*G125,2)</f>
        <v>115000</v>
      </c>
    </row>
    <row r="126" spans="1:9" x14ac:dyDescent="0.25">
      <c r="A126" s="52" t="s">
        <v>233</v>
      </c>
      <c r="B126" s="29" t="s">
        <v>5</v>
      </c>
      <c r="C126" s="30" t="s">
        <v>234</v>
      </c>
      <c r="D126" s="91">
        <f>D133</f>
        <v>1</v>
      </c>
      <c r="E126" s="71">
        <f>E133</f>
        <v>452170.23999999999</v>
      </c>
      <c r="F126" s="53">
        <f>F133</f>
        <v>452170.23999999999</v>
      </c>
      <c r="G126" s="78">
        <f>G133</f>
        <v>0</v>
      </c>
      <c r="H126" s="53">
        <f>H133</f>
        <v>0</v>
      </c>
    </row>
    <row r="127" spans="1:9" x14ac:dyDescent="0.25">
      <c r="A127" s="54" t="s">
        <v>235</v>
      </c>
      <c r="B127" s="31" t="s">
        <v>5</v>
      </c>
      <c r="C127" s="32" t="s">
        <v>236</v>
      </c>
      <c r="D127" s="55">
        <f>D132</f>
        <v>1</v>
      </c>
      <c r="E127" s="72">
        <f>E132</f>
        <v>452170.23999999999</v>
      </c>
      <c r="F127" s="55">
        <f>F132</f>
        <v>452170.23999999999</v>
      </c>
      <c r="G127" s="79">
        <f>G132</f>
        <v>0</v>
      </c>
      <c r="H127" s="55">
        <f>H132</f>
        <v>0</v>
      </c>
    </row>
    <row r="128" spans="1:9" x14ac:dyDescent="0.25">
      <c r="A128" s="56" t="s">
        <v>237</v>
      </c>
      <c r="B128" s="33" t="s">
        <v>238</v>
      </c>
      <c r="C128" s="34" t="s">
        <v>239</v>
      </c>
      <c r="D128" s="57">
        <v>3226</v>
      </c>
      <c r="E128" s="74">
        <v>108.54</v>
      </c>
      <c r="F128" s="57">
        <f t="shared" ref="F128:F133" si="27">ROUND(D128*E128,2)</f>
        <v>350150.04</v>
      </c>
      <c r="G128" s="80"/>
      <c r="H128" s="57">
        <f t="shared" ref="H128:H131" si="28">ROUND(D128*G128,2)</f>
        <v>0</v>
      </c>
      <c r="I128" s="27" t="str">
        <f t="shared" ref="I128:I131" si="29">IF(AND(G128&gt;E128, G128&lt;&gt;""),"VALOR MAYOR DEL PERMITIDO","")</f>
        <v/>
      </c>
    </row>
    <row r="129" spans="1:9" ht="22.5" x14ac:dyDescent="0.25">
      <c r="A129" s="56" t="s">
        <v>240</v>
      </c>
      <c r="B129" s="33" t="s">
        <v>238</v>
      </c>
      <c r="C129" s="34" t="s">
        <v>241</v>
      </c>
      <c r="D129" s="57">
        <v>100</v>
      </c>
      <c r="E129" s="74">
        <v>117.53</v>
      </c>
      <c r="F129" s="57">
        <f t="shared" si="27"/>
        <v>11753</v>
      </c>
      <c r="G129" s="80"/>
      <c r="H129" s="57">
        <f t="shared" si="28"/>
        <v>0</v>
      </c>
      <c r="I129" s="27" t="str">
        <f t="shared" si="29"/>
        <v/>
      </c>
    </row>
    <row r="130" spans="1:9" ht="22.5" x14ac:dyDescent="0.25">
      <c r="A130" s="56" t="s">
        <v>242</v>
      </c>
      <c r="B130" s="33" t="s">
        <v>238</v>
      </c>
      <c r="C130" s="34" t="s">
        <v>243</v>
      </c>
      <c r="D130" s="57">
        <v>806.5</v>
      </c>
      <c r="E130" s="74">
        <v>98.8</v>
      </c>
      <c r="F130" s="57">
        <f t="shared" si="27"/>
        <v>79682.2</v>
      </c>
      <c r="G130" s="80"/>
      <c r="H130" s="57">
        <f t="shared" si="28"/>
        <v>0</v>
      </c>
      <c r="I130" s="27" t="str">
        <f t="shared" si="29"/>
        <v/>
      </c>
    </row>
    <row r="131" spans="1:9" ht="22.5" x14ac:dyDescent="0.25">
      <c r="A131" s="56" t="s">
        <v>244</v>
      </c>
      <c r="B131" s="33" t="s">
        <v>238</v>
      </c>
      <c r="C131" s="34" t="s">
        <v>245</v>
      </c>
      <c r="D131" s="57">
        <v>100</v>
      </c>
      <c r="E131" s="74">
        <v>105.85</v>
      </c>
      <c r="F131" s="57">
        <f t="shared" si="27"/>
        <v>10585</v>
      </c>
      <c r="G131" s="80"/>
      <c r="H131" s="57">
        <f t="shared" si="28"/>
        <v>0</v>
      </c>
      <c r="I131" s="27" t="str">
        <f t="shared" si="29"/>
        <v/>
      </c>
    </row>
    <row r="132" spans="1:9" x14ac:dyDescent="0.25">
      <c r="A132" s="58"/>
      <c r="B132" s="35"/>
      <c r="C132" s="36" t="s">
        <v>246</v>
      </c>
      <c r="D132" s="57">
        <v>1</v>
      </c>
      <c r="E132" s="73">
        <f>SUM(F128:F131)</f>
        <v>452170.23999999999</v>
      </c>
      <c r="F132" s="59">
        <f t="shared" si="27"/>
        <v>452170.23999999999</v>
      </c>
      <c r="G132" s="81">
        <f>SUM(H128:H131)</f>
        <v>0</v>
      </c>
      <c r="H132" s="59">
        <f>ROUND(D132*G132,2)</f>
        <v>0</v>
      </c>
    </row>
    <row r="133" spans="1:9" x14ac:dyDescent="0.25">
      <c r="A133" s="58"/>
      <c r="B133" s="35"/>
      <c r="C133" s="36" t="s">
        <v>247</v>
      </c>
      <c r="D133" s="92">
        <v>1</v>
      </c>
      <c r="E133" s="73">
        <f>F127</f>
        <v>452170.23999999999</v>
      </c>
      <c r="F133" s="59">
        <f t="shared" si="27"/>
        <v>452170.23999999999</v>
      </c>
      <c r="G133" s="81">
        <f>H127</f>
        <v>0</v>
      </c>
      <c r="H133" s="59">
        <f>ROUND(D133*G133,2)</f>
        <v>0</v>
      </c>
    </row>
    <row r="134" spans="1:9" x14ac:dyDescent="0.25">
      <c r="A134" s="52" t="s">
        <v>248</v>
      </c>
      <c r="B134" s="29" t="s">
        <v>5</v>
      </c>
      <c r="C134" s="30" t="s">
        <v>249</v>
      </c>
      <c r="D134" s="91">
        <f>D349</f>
        <v>1</v>
      </c>
      <c r="E134" s="71">
        <f>E349</f>
        <v>162733.20000000001</v>
      </c>
      <c r="F134" s="53">
        <f>F349</f>
        <v>162733.20000000001</v>
      </c>
      <c r="G134" s="78">
        <f>G349</f>
        <v>35000</v>
      </c>
      <c r="H134" s="53">
        <f>H349</f>
        <v>35000</v>
      </c>
    </row>
    <row r="135" spans="1:9" x14ac:dyDescent="0.25">
      <c r="A135" s="54" t="s">
        <v>250</v>
      </c>
      <c r="B135" s="31" t="s">
        <v>5</v>
      </c>
      <c r="C135" s="32" t="s">
        <v>251</v>
      </c>
      <c r="D135" s="55">
        <f>D139</f>
        <v>1</v>
      </c>
      <c r="E135" s="72">
        <f>E139</f>
        <v>3007.94</v>
      </c>
      <c r="F135" s="55">
        <f>F139</f>
        <v>3007.94</v>
      </c>
      <c r="G135" s="79">
        <f>G139</f>
        <v>0</v>
      </c>
      <c r="H135" s="55">
        <f>H139</f>
        <v>0</v>
      </c>
    </row>
    <row r="136" spans="1:9" x14ac:dyDescent="0.25">
      <c r="A136" s="56" t="s">
        <v>252</v>
      </c>
      <c r="B136" s="33" t="s">
        <v>20</v>
      </c>
      <c r="C136" s="34" t="s">
        <v>253</v>
      </c>
      <c r="D136" s="57">
        <v>33</v>
      </c>
      <c r="E136" s="74">
        <v>61.2</v>
      </c>
      <c r="F136" s="57">
        <f>ROUND(D136*E136,2)</f>
        <v>2019.6</v>
      </c>
      <c r="G136" s="80"/>
      <c r="H136" s="57">
        <f t="shared" ref="H136:H138" si="30">ROUND(D136*G136,2)</f>
        <v>0</v>
      </c>
      <c r="I136" s="27" t="str">
        <f t="shared" ref="I136:I138" si="31">IF(AND(G136&gt;E136, G136&lt;&gt;""),"VALOR MAYOR DEL PERMITIDO","")</f>
        <v/>
      </c>
    </row>
    <row r="137" spans="1:9" x14ac:dyDescent="0.25">
      <c r="A137" s="56" t="s">
        <v>254</v>
      </c>
      <c r="B137" s="33" t="s">
        <v>20</v>
      </c>
      <c r="C137" s="34" t="s">
        <v>255</v>
      </c>
      <c r="D137" s="57">
        <v>7</v>
      </c>
      <c r="E137" s="74">
        <v>56.22</v>
      </c>
      <c r="F137" s="57">
        <f>ROUND(D137*E137,2)</f>
        <v>393.54</v>
      </c>
      <c r="G137" s="80"/>
      <c r="H137" s="57">
        <f t="shared" si="30"/>
        <v>0</v>
      </c>
      <c r="I137" s="27" t="str">
        <f t="shared" si="31"/>
        <v/>
      </c>
    </row>
    <row r="138" spans="1:9" ht="22.5" x14ac:dyDescent="0.25">
      <c r="A138" s="56" t="s">
        <v>256</v>
      </c>
      <c r="B138" s="33" t="s">
        <v>20</v>
      </c>
      <c r="C138" s="34" t="s">
        <v>257</v>
      </c>
      <c r="D138" s="57">
        <v>20</v>
      </c>
      <c r="E138" s="74">
        <v>29.74</v>
      </c>
      <c r="F138" s="57">
        <f>ROUND(D138*E138,2)</f>
        <v>594.79999999999995</v>
      </c>
      <c r="G138" s="80"/>
      <c r="H138" s="57">
        <f t="shared" si="30"/>
        <v>0</v>
      </c>
      <c r="I138" s="27" t="str">
        <f t="shared" si="31"/>
        <v/>
      </c>
    </row>
    <row r="139" spans="1:9" x14ac:dyDescent="0.25">
      <c r="A139" s="58"/>
      <c r="B139" s="35"/>
      <c r="C139" s="36" t="s">
        <v>258</v>
      </c>
      <c r="D139" s="57">
        <v>1</v>
      </c>
      <c r="E139" s="73">
        <f>SUM(F136:F138)</f>
        <v>3007.94</v>
      </c>
      <c r="F139" s="59">
        <f>ROUND(D139*E139,2)</f>
        <v>3007.94</v>
      </c>
      <c r="G139" s="81">
        <f>SUM(H136:H138)</f>
        <v>0</v>
      </c>
      <c r="H139" s="59">
        <f>ROUND(D139*G139,2)</f>
        <v>0</v>
      </c>
    </row>
    <row r="140" spans="1:9" x14ac:dyDescent="0.25">
      <c r="A140" s="54" t="s">
        <v>259</v>
      </c>
      <c r="B140" s="31" t="s">
        <v>5</v>
      </c>
      <c r="C140" s="32" t="s">
        <v>260</v>
      </c>
      <c r="D140" s="55">
        <f>D153</f>
        <v>1</v>
      </c>
      <c r="E140" s="72">
        <f>E153</f>
        <v>128884.04</v>
      </c>
      <c r="F140" s="55">
        <f>F153</f>
        <v>128884.04</v>
      </c>
      <c r="G140" s="79">
        <f>G153</f>
        <v>35000</v>
      </c>
      <c r="H140" s="55">
        <f>H153</f>
        <v>35000</v>
      </c>
    </row>
    <row r="141" spans="1:9" ht="22.5" x14ac:dyDescent="0.25">
      <c r="A141" s="56" t="s">
        <v>261</v>
      </c>
      <c r="B141" s="33" t="s">
        <v>238</v>
      </c>
      <c r="C141" s="34" t="s">
        <v>262</v>
      </c>
      <c r="D141" s="57">
        <v>100</v>
      </c>
      <c r="E141" s="74">
        <v>103.59</v>
      </c>
      <c r="F141" s="57">
        <f t="shared" ref="F141:F153" si="32">ROUND(D141*E141,2)</f>
        <v>10359</v>
      </c>
      <c r="G141" s="80"/>
      <c r="H141" s="57">
        <f t="shared" ref="H141:H150" si="33">ROUND(D141*G141,2)</f>
        <v>0</v>
      </c>
      <c r="I141" s="27" t="str">
        <f t="shared" ref="I141:I151" si="34">IF(AND(G141&gt;E141, G141&lt;&gt;""),"VALOR MAYOR DEL PERMITIDO","")</f>
        <v/>
      </c>
    </row>
    <row r="142" spans="1:9" x14ac:dyDescent="0.25">
      <c r="A142" s="56" t="s">
        <v>263</v>
      </c>
      <c r="B142" s="33" t="s">
        <v>56</v>
      </c>
      <c r="C142" s="34" t="s">
        <v>264</v>
      </c>
      <c r="D142" s="57">
        <v>60</v>
      </c>
      <c r="E142" s="74">
        <v>30</v>
      </c>
      <c r="F142" s="57">
        <f t="shared" si="32"/>
        <v>1800</v>
      </c>
      <c r="G142" s="80"/>
      <c r="H142" s="57">
        <f t="shared" si="33"/>
        <v>0</v>
      </c>
      <c r="I142" s="27" t="str">
        <f t="shared" si="34"/>
        <v/>
      </c>
    </row>
    <row r="143" spans="1:9" ht="22.5" x14ac:dyDescent="0.25">
      <c r="A143" s="56" t="s">
        <v>265</v>
      </c>
      <c r="B143" s="33" t="s">
        <v>20</v>
      </c>
      <c r="C143" s="34" t="s">
        <v>266</v>
      </c>
      <c r="D143" s="57">
        <v>1</v>
      </c>
      <c r="E143" s="74">
        <v>7950</v>
      </c>
      <c r="F143" s="57">
        <f t="shared" si="32"/>
        <v>7950</v>
      </c>
      <c r="G143" s="80"/>
      <c r="H143" s="57">
        <f t="shared" si="33"/>
        <v>0</v>
      </c>
      <c r="I143" s="27" t="str">
        <f t="shared" si="34"/>
        <v/>
      </c>
    </row>
    <row r="144" spans="1:9" ht="22.5" x14ac:dyDescent="0.25">
      <c r="A144" s="56" t="s">
        <v>267</v>
      </c>
      <c r="B144" s="33" t="s">
        <v>238</v>
      </c>
      <c r="C144" s="34" t="s">
        <v>268</v>
      </c>
      <c r="D144" s="57">
        <v>171</v>
      </c>
      <c r="E144" s="74">
        <v>98.36</v>
      </c>
      <c r="F144" s="57">
        <f t="shared" si="32"/>
        <v>16819.560000000001</v>
      </c>
      <c r="G144" s="80"/>
      <c r="H144" s="57">
        <f t="shared" si="33"/>
        <v>0</v>
      </c>
      <c r="I144" s="27" t="str">
        <f t="shared" si="34"/>
        <v/>
      </c>
    </row>
    <row r="145" spans="1:9" ht="22.5" x14ac:dyDescent="0.25">
      <c r="A145" s="56" t="s">
        <v>269</v>
      </c>
      <c r="B145" s="33" t="s">
        <v>238</v>
      </c>
      <c r="C145" s="34" t="s">
        <v>270</v>
      </c>
      <c r="D145" s="57">
        <v>2</v>
      </c>
      <c r="E145" s="74">
        <v>186.94</v>
      </c>
      <c r="F145" s="57">
        <f t="shared" si="32"/>
        <v>373.88</v>
      </c>
      <c r="G145" s="80"/>
      <c r="H145" s="57">
        <f t="shared" si="33"/>
        <v>0</v>
      </c>
      <c r="I145" s="27" t="str">
        <f t="shared" si="34"/>
        <v/>
      </c>
    </row>
    <row r="146" spans="1:9" x14ac:dyDescent="0.25">
      <c r="A146" s="56" t="s">
        <v>271</v>
      </c>
      <c r="B146" s="33" t="s">
        <v>56</v>
      </c>
      <c r="C146" s="34" t="s">
        <v>272</v>
      </c>
      <c r="D146" s="57">
        <v>1800</v>
      </c>
      <c r="E146" s="74">
        <v>5.37</v>
      </c>
      <c r="F146" s="57">
        <f t="shared" si="32"/>
        <v>9666</v>
      </c>
      <c r="G146" s="80"/>
      <c r="H146" s="57">
        <f t="shared" si="33"/>
        <v>0</v>
      </c>
      <c r="I146" s="27" t="str">
        <f t="shared" si="34"/>
        <v/>
      </c>
    </row>
    <row r="147" spans="1:9" x14ac:dyDescent="0.25">
      <c r="A147" s="56" t="s">
        <v>273</v>
      </c>
      <c r="B147" s="33" t="s">
        <v>274</v>
      </c>
      <c r="C147" s="34" t="s">
        <v>275</v>
      </c>
      <c r="D147" s="57">
        <v>16</v>
      </c>
      <c r="E147" s="74">
        <v>127.2</v>
      </c>
      <c r="F147" s="57">
        <f t="shared" si="32"/>
        <v>2035.2</v>
      </c>
      <c r="G147" s="80"/>
      <c r="H147" s="57">
        <f t="shared" si="33"/>
        <v>0</v>
      </c>
      <c r="I147" s="27" t="str">
        <f t="shared" si="34"/>
        <v/>
      </c>
    </row>
    <row r="148" spans="1:9" x14ac:dyDescent="0.25">
      <c r="A148" s="56" t="s">
        <v>276</v>
      </c>
      <c r="B148" s="33" t="s">
        <v>274</v>
      </c>
      <c r="C148" s="34" t="s">
        <v>277</v>
      </c>
      <c r="D148" s="57">
        <v>16</v>
      </c>
      <c r="E148" s="74">
        <v>954</v>
      </c>
      <c r="F148" s="57">
        <f t="shared" si="32"/>
        <v>15264</v>
      </c>
      <c r="G148" s="80"/>
      <c r="H148" s="57">
        <f t="shared" si="33"/>
        <v>0</v>
      </c>
      <c r="I148" s="27" t="str">
        <f t="shared" si="34"/>
        <v/>
      </c>
    </row>
    <row r="149" spans="1:9" x14ac:dyDescent="0.25">
      <c r="A149" s="56" t="s">
        <v>278</v>
      </c>
      <c r="B149" s="33" t="s">
        <v>274</v>
      </c>
      <c r="C149" s="34" t="s">
        <v>279</v>
      </c>
      <c r="D149" s="57">
        <v>16</v>
      </c>
      <c r="E149" s="74">
        <v>212</v>
      </c>
      <c r="F149" s="57">
        <f t="shared" si="32"/>
        <v>3392</v>
      </c>
      <c r="G149" s="80"/>
      <c r="H149" s="57">
        <f t="shared" si="33"/>
        <v>0</v>
      </c>
      <c r="I149" s="27" t="str">
        <f t="shared" si="34"/>
        <v/>
      </c>
    </row>
    <row r="150" spans="1:9" x14ac:dyDescent="0.25">
      <c r="A150" s="56" t="s">
        <v>280</v>
      </c>
      <c r="B150" s="33" t="s">
        <v>274</v>
      </c>
      <c r="C150" s="34" t="s">
        <v>281</v>
      </c>
      <c r="D150" s="57">
        <v>16</v>
      </c>
      <c r="E150" s="74">
        <v>371</v>
      </c>
      <c r="F150" s="57">
        <f t="shared" si="32"/>
        <v>5936</v>
      </c>
      <c r="G150" s="80"/>
      <c r="H150" s="57">
        <f t="shared" si="33"/>
        <v>0</v>
      </c>
      <c r="I150" s="27" t="str">
        <f t="shared" si="34"/>
        <v/>
      </c>
    </row>
    <row r="151" spans="1:9" x14ac:dyDescent="0.25">
      <c r="A151" s="56" t="s">
        <v>282</v>
      </c>
      <c r="B151" s="33" t="s">
        <v>5</v>
      </c>
      <c r="C151" s="34" t="s">
        <v>283</v>
      </c>
      <c r="D151" s="57">
        <v>12</v>
      </c>
      <c r="E151" s="74">
        <v>1690.7</v>
      </c>
      <c r="F151" s="57">
        <f t="shared" si="32"/>
        <v>20288.400000000001</v>
      </c>
      <c r="G151" s="80"/>
      <c r="H151" s="57">
        <f>ROUND(D151*G151,2)</f>
        <v>0</v>
      </c>
      <c r="I151" s="27" t="str">
        <f t="shared" si="34"/>
        <v/>
      </c>
    </row>
    <row r="152" spans="1:9" x14ac:dyDescent="0.25">
      <c r="A152" s="56" t="s">
        <v>284</v>
      </c>
      <c r="B152" s="33" t="s">
        <v>48</v>
      </c>
      <c r="C152" s="34" t="s">
        <v>285</v>
      </c>
      <c r="D152" s="57">
        <v>1</v>
      </c>
      <c r="E152" s="74">
        <v>35000</v>
      </c>
      <c r="F152" s="57">
        <f t="shared" si="32"/>
        <v>35000</v>
      </c>
      <c r="G152" s="82">
        <f>1.06*33018.87</f>
        <v>35000</v>
      </c>
      <c r="H152" s="57">
        <f>ROUND(D152*G152,2)</f>
        <v>35000</v>
      </c>
    </row>
    <row r="153" spans="1:9" x14ac:dyDescent="0.25">
      <c r="A153" s="58"/>
      <c r="B153" s="35"/>
      <c r="C153" s="36" t="s">
        <v>286</v>
      </c>
      <c r="D153" s="57">
        <v>1</v>
      </c>
      <c r="E153" s="73">
        <f>SUM(F141:F152)</f>
        <v>128884.04</v>
      </c>
      <c r="F153" s="59">
        <f t="shared" si="32"/>
        <v>128884.04</v>
      </c>
      <c r="G153" s="81">
        <f>SUM(H141:H152)</f>
        <v>35000</v>
      </c>
      <c r="H153" s="59">
        <f>ROUND(D153*G153,2)</f>
        <v>35000</v>
      </c>
    </row>
    <row r="154" spans="1:9" x14ac:dyDescent="0.25">
      <c r="A154" s="54" t="s">
        <v>287</v>
      </c>
      <c r="B154" s="31" t="s">
        <v>5</v>
      </c>
      <c r="C154" s="32" t="s">
        <v>288</v>
      </c>
      <c r="D154" s="55">
        <f>D348</f>
        <v>1</v>
      </c>
      <c r="E154" s="72">
        <f>E348</f>
        <v>30841.22</v>
      </c>
      <c r="F154" s="55">
        <f>F348</f>
        <v>30841.22</v>
      </c>
      <c r="G154" s="79">
        <f>G348</f>
        <v>0</v>
      </c>
      <c r="H154" s="55">
        <f>H348</f>
        <v>0</v>
      </c>
    </row>
    <row r="155" spans="1:9" x14ac:dyDescent="0.25">
      <c r="A155" s="60" t="s">
        <v>289</v>
      </c>
      <c r="B155" s="37" t="s">
        <v>5</v>
      </c>
      <c r="C155" s="38" t="s">
        <v>290</v>
      </c>
      <c r="D155" s="61">
        <f>D227</f>
        <v>1</v>
      </c>
      <c r="E155" s="75">
        <f>E227</f>
        <v>20595.259999999998</v>
      </c>
      <c r="F155" s="61">
        <f>F227</f>
        <v>20595.259999999998</v>
      </c>
      <c r="G155" s="83">
        <f>G227</f>
        <v>0</v>
      </c>
      <c r="H155" s="61">
        <f>H227</f>
        <v>0</v>
      </c>
    </row>
    <row r="156" spans="1:9" x14ac:dyDescent="0.25">
      <c r="A156" s="62" t="s">
        <v>291</v>
      </c>
      <c r="B156" s="39" t="s">
        <v>5</v>
      </c>
      <c r="C156" s="40" t="s">
        <v>292</v>
      </c>
      <c r="D156" s="63">
        <f>D163</f>
        <v>1</v>
      </c>
      <c r="E156" s="76">
        <f>E163</f>
        <v>4484.2</v>
      </c>
      <c r="F156" s="63">
        <f>F163</f>
        <v>4484.2</v>
      </c>
      <c r="G156" s="84">
        <f>G163</f>
        <v>0</v>
      </c>
      <c r="H156" s="63">
        <f>H163</f>
        <v>0</v>
      </c>
    </row>
    <row r="157" spans="1:9" x14ac:dyDescent="0.25">
      <c r="A157" s="56" t="s">
        <v>293</v>
      </c>
      <c r="B157" s="33" t="s">
        <v>20</v>
      </c>
      <c r="C157" s="34" t="s">
        <v>294</v>
      </c>
      <c r="D157" s="57">
        <v>1150</v>
      </c>
      <c r="E157" s="74">
        <v>0.53</v>
      </c>
      <c r="F157" s="57">
        <f t="shared" ref="F157:F163" si="35">ROUND(D157*E157,2)</f>
        <v>609.5</v>
      </c>
      <c r="G157" s="80"/>
      <c r="H157" s="57">
        <f t="shared" ref="H157:H162" si="36">ROUND(D157*G157,2)</f>
        <v>0</v>
      </c>
      <c r="I157" s="27" t="str">
        <f t="shared" ref="I157:I162" si="37">IF(AND(G157&gt;E157, G157&lt;&gt;""),"VALOR MAYOR DEL PERMITIDO","")</f>
        <v/>
      </c>
    </row>
    <row r="158" spans="1:9" x14ac:dyDescent="0.25">
      <c r="A158" s="56" t="s">
        <v>295</v>
      </c>
      <c r="B158" s="33" t="s">
        <v>20</v>
      </c>
      <c r="C158" s="34" t="s">
        <v>296</v>
      </c>
      <c r="D158" s="57">
        <v>15</v>
      </c>
      <c r="E158" s="74">
        <v>1.38</v>
      </c>
      <c r="F158" s="57">
        <f t="shared" si="35"/>
        <v>20.7</v>
      </c>
      <c r="G158" s="80"/>
      <c r="H158" s="57">
        <f t="shared" si="36"/>
        <v>0</v>
      </c>
      <c r="I158" s="27" t="str">
        <f t="shared" si="37"/>
        <v/>
      </c>
    </row>
    <row r="159" spans="1:9" x14ac:dyDescent="0.25">
      <c r="A159" s="56" t="s">
        <v>297</v>
      </c>
      <c r="B159" s="33" t="s">
        <v>20</v>
      </c>
      <c r="C159" s="34" t="s">
        <v>298</v>
      </c>
      <c r="D159" s="57">
        <v>1100</v>
      </c>
      <c r="E159" s="74">
        <v>0.21</v>
      </c>
      <c r="F159" s="57">
        <f t="shared" si="35"/>
        <v>231</v>
      </c>
      <c r="G159" s="80"/>
      <c r="H159" s="57">
        <f t="shared" si="36"/>
        <v>0</v>
      </c>
      <c r="I159" s="27" t="str">
        <f t="shared" si="37"/>
        <v/>
      </c>
    </row>
    <row r="160" spans="1:9" x14ac:dyDescent="0.25">
      <c r="A160" s="56" t="s">
        <v>299</v>
      </c>
      <c r="B160" s="33" t="s">
        <v>20</v>
      </c>
      <c r="C160" s="34" t="s">
        <v>300</v>
      </c>
      <c r="D160" s="57">
        <v>400</v>
      </c>
      <c r="E160" s="74">
        <v>4.24</v>
      </c>
      <c r="F160" s="57">
        <f t="shared" si="35"/>
        <v>1696</v>
      </c>
      <c r="G160" s="80"/>
      <c r="H160" s="57">
        <f t="shared" si="36"/>
        <v>0</v>
      </c>
      <c r="I160" s="27" t="str">
        <f t="shared" si="37"/>
        <v/>
      </c>
    </row>
    <row r="161" spans="1:9" x14ac:dyDescent="0.25">
      <c r="A161" s="56" t="s">
        <v>301</v>
      </c>
      <c r="B161" s="33" t="s">
        <v>20</v>
      </c>
      <c r="C161" s="34" t="s">
        <v>302</v>
      </c>
      <c r="D161" s="57">
        <v>1100</v>
      </c>
      <c r="E161" s="74">
        <v>0.21</v>
      </c>
      <c r="F161" s="57">
        <f t="shared" si="35"/>
        <v>231</v>
      </c>
      <c r="G161" s="80"/>
      <c r="H161" s="57">
        <f t="shared" si="36"/>
        <v>0</v>
      </c>
      <c r="I161" s="27" t="str">
        <f t="shared" si="37"/>
        <v/>
      </c>
    </row>
    <row r="162" spans="1:9" x14ac:dyDescent="0.25">
      <c r="A162" s="56" t="s">
        <v>303</v>
      </c>
      <c r="B162" s="33" t="s">
        <v>20</v>
      </c>
      <c r="C162" s="34" t="s">
        <v>304</v>
      </c>
      <c r="D162" s="57">
        <v>400</v>
      </c>
      <c r="E162" s="74">
        <v>4.24</v>
      </c>
      <c r="F162" s="57">
        <f t="shared" si="35"/>
        <v>1696</v>
      </c>
      <c r="G162" s="80"/>
      <c r="H162" s="57">
        <f t="shared" si="36"/>
        <v>0</v>
      </c>
      <c r="I162" s="27" t="str">
        <f t="shared" si="37"/>
        <v/>
      </c>
    </row>
    <row r="163" spans="1:9" x14ac:dyDescent="0.25">
      <c r="A163" s="58"/>
      <c r="B163" s="35"/>
      <c r="C163" s="36" t="s">
        <v>305</v>
      </c>
      <c r="D163" s="57">
        <v>1</v>
      </c>
      <c r="E163" s="73">
        <f>SUM(F157:F162)</f>
        <v>4484.2</v>
      </c>
      <c r="F163" s="59">
        <f t="shared" si="35"/>
        <v>4484.2</v>
      </c>
      <c r="G163" s="81">
        <f>SUM(H157:H162)</f>
        <v>0</v>
      </c>
      <c r="H163" s="59">
        <f>ROUND(D163*G163,2)</f>
        <v>0</v>
      </c>
    </row>
    <row r="164" spans="1:9" x14ac:dyDescent="0.25">
      <c r="A164" s="62" t="s">
        <v>306</v>
      </c>
      <c r="B164" s="39" t="s">
        <v>5</v>
      </c>
      <c r="C164" s="40" t="s">
        <v>307</v>
      </c>
      <c r="D164" s="63">
        <f>D171</f>
        <v>1</v>
      </c>
      <c r="E164" s="76">
        <f>E171</f>
        <v>2729.5</v>
      </c>
      <c r="F164" s="63">
        <f>F171</f>
        <v>2729.5</v>
      </c>
      <c r="G164" s="84">
        <f>G171</f>
        <v>0</v>
      </c>
      <c r="H164" s="63">
        <f>H171</f>
        <v>0</v>
      </c>
    </row>
    <row r="165" spans="1:9" x14ac:dyDescent="0.25">
      <c r="A165" s="56" t="s">
        <v>308</v>
      </c>
      <c r="B165" s="33" t="s">
        <v>20</v>
      </c>
      <c r="C165" s="34" t="s">
        <v>309</v>
      </c>
      <c r="D165" s="57">
        <v>350</v>
      </c>
      <c r="E165" s="74">
        <v>0.53</v>
      </c>
      <c r="F165" s="57">
        <f t="shared" ref="F165:F171" si="38">ROUND(D165*E165,2)</f>
        <v>185.5</v>
      </c>
      <c r="G165" s="80"/>
      <c r="H165" s="57">
        <f t="shared" ref="H165:H169" si="39">ROUND(D165*G165,2)</f>
        <v>0</v>
      </c>
      <c r="I165" s="27" t="str">
        <f t="shared" ref="I165:I170" si="40">IF(AND(G165&gt;E165, G165&lt;&gt;""),"VALOR MAYOR DEL PERMITIDO","")</f>
        <v/>
      </c>
    </row>
    <row r="166" spans="1:9" x14ac:dyDescent="0.25">
      <c r="A166" s="56" t="s">
        <v>310</v>
      </c>
      <c r="B166" s="33" t="s">
        <v>20</v>
      </c>
      <c r="C166" s="34" t="s">
        <v>311</v>
      </c>
      <c r="D166" s="57">
        <v>70</v>
      </c>
      <c r="E166" s="74">
        <v>13.78</v>
      </c>
      <c r="F166" s="57">
        <f t="shared" si="38"/>
        <v>964.6</v>
      </c>
      <c r="G166" s="80"/>
      <c r="H166" s="57">
        <f t="shared" si="39"/>
        <v>0</v>
      </c>
      <c r="I166" s="27" t="str">
        <f t="shared" si="40"/>
        <v/>
      </c>
    </row>
    <row r="167" spans="1:9" x14ac:dyDescent="0.25">
      <c r="A167" s="56" t="s">
        <v>312</v>
      </c>
      <c r="B167" s="33" t="s">
        <v>20</v>
      </c>
      <c r="C167" s="34" t="s">
        <v>313</v>
      </c>
      <c r="D167" s="57">
        <v>70</v>
      </c>
      <c r="E167" s="74">
        <v>13.78</v>
      </c>
      <c r="F167" s="57">
        <f t="shared" si="38"/>
        <v>964.6</v>
      </c>
      <c r="G167" s="80"/>
      <c r="H167" s="57">
        <f t="shared" si="39"/>
        <v>0</v>
      </c>
      <c r="I167" s="27" t="str">
        <f t="shared" si="40"/>
        <v/>
      </c>
    </row>
    <row r="168" spans="1:9" x14ac:dyDescent="0.25">
      <c r="A168" s="56" t="s">
        <v>314</v>
      </c>
      <c r="B168" s="33" t="s">
        <v>20</v>
      </c>
      <c r="C168" s="34" t="s">
        <v>315</v>
      </c>
      <c r="D168" s="57">
        <v>140</v>
      </c>
      <c r="E168" s="74">
        <v>2.12</v>
      </c>
      <c r="F168" s="57">
        <f t="shared" si="38"/>
        <v>296.8</v>
      </c>
      <c r="G168" s="80"/>
      <c r="H168" s="57">
        <f t="shared" si="39"/>
        <v>0</v>
      </c>
      <c r="I168" s="27" t="str">
        <f t="shared" si="40"/>
        <v/>
      </c>
    </row>
    <row r="169" spans="1:9" x14ac:dyDescent="0.25">
      <c r="A169" s="56" t="s">
        <v>316</v>
      </c>
      <c r="B169" s="33" t="s">
        <v>20</v>
      </c>
      <c r="C169" s="34" t="s">
        <v>317</v>
      </c>
      <c r="D169" s="57">
        <v>50</v>
      </c>
      <c r="E169" s="74">
        <v>3.18</v>
      </c>
      <c r="F169" s="57">
        <f t="shared" si="38"/>
        <v>159</v>
      </c>
      <c r="G169" s="80"/>
      <c r="H169" s="57">
        <f t="shared" si="39"/>
        <v>0</v>
      </c>
      <c r="I169" s="27" t="str">
        <f t="shared" si="40"/>
        <v/>
      </c>
    </row>
    <row r="170" spans="1:9" x14ac:dyDescent="0.25">
      <c r="A170" s="56" t="s">
        <v>318</v>
      </c>
      <c r="B170" s="33" t="s">
        <v>20</v>
      </c>
      <c r="C170" s="34" t="s">
        <v>319</v>
      </c>
      <c r="D170" s="57">
        <v>50</v>
      </c>
      <c r="E170" s="74">
        <v>3.18</v>
      </c>
      <c r="F170" s="57">
        <f t="shared" si="38"/>
        <v>159</v>
      </c>
      <c r="G170" s="80"/>
      <c r="H170" s="57">
        <f>ROUND(D170*G170,2)</f>
        <v>0</v>
      </c>
      <c r="I170" s="27" t="str">
        <f t="shared" si="40"/>
        <v/>
      </c>
    </row>
    <row r="171" spans="1:9" x14ac:dyDescent="0.25">
      <c r="A171" s="58"/>
      <c r="B171" s="35"/>
      <c r="C171" s="36" t="s">
        <v>320</v>
      </c>
      <c r="D171" s="57">
        <v>1</v>
      </c>
      <c r="E171" s="73">
        <f>SUM(F165:F170)</f>
        <v>2729.5</v>
      </c>
      <c r="F171" s="59">
        <f t="shared" si="38"/>
        <v>2729.5</v>
      </c>
      <c r="G171" s="81">
        <f>SUM(H165:H170)</f>
        <v>0</v>
      </c>
      <c r="H171" s="59">
        <f>ROUND(D171*G171,2)</f>
        <v>0</v>
      </c>
    </row>
    <row r="172" spans="1:9" x14ac:dyDescent="0.25">
      <c r="A172" s="62" t="s">
        <v>321</v>
      </c>
      <c r="B172" s="39" t="s">
        <v>5</v>
      </c>
      <c r="C172" s="40" t="s">
        <v>322</v>
      </c>
      <c r="D172" s="63">
        <f>D182</f>
        <v>1</v>
      </c>
      <c r="E172" s="76">
        <f>E182</f>
        <v>1788.28</v>
      </c>
      <c r="F172" s="63">
        <f>F182</f>
        <v>1788.28</v>
      </c>
      <c r="G172" s="84">
        <f>G182</f>
        <v>0</v>
      </c>
      <c r="H172" s="63">
        <f>H182</f>
        <v>0</v>
      </c>
    </row>
    <row r="173" spans="1:9" x14ac:dyDescent="0.25">
      <c r="A173" s="56" t="s">
        <v>323</v>
      </c>
      <c r="B173" s="33" t="s">
        <v>20</v>
      </c>
      <c r="C173" s="34" t="s">
        <v>324</v>
      </c>
      <c r="D173" s="57">
        <v>4</v>
      </c>
      <c r="E173" s="74">
        <v>11.66</v>
      </c>
      <c r="F173" s="57">
        <f t="shared" ref="F173:F182" si="41">ROUND(D173*E173,2)</f>
        <v>46.64</v>
      </c>
      <c r="G173" s="80"/>
      <c r="H173" s="57">
        <f t="shared" ref="H173:H181" si="42">ROUND(D173*G173,2)</f>
        <v>0</v>
      </c>
      <c r="I173" s="27" t="str">
        <f t="shared" ref="I173:I181" si="43">IF(AND(G173&gt;E173, G173&lt;&gt;""),"VALOR MAYOR DEL PERMITIDO","")</f>
        <v/>
      </c>
    </row>
    <row r="174" spans="1:9" x14ac:dyDescent="0.25">
      <c r="A174" s="56" t="s">
        <v>325</v>
      </c>
      <c r="B174" s="33" t="s">
        <v>20</v>
      </c>
      <c r="C174" s="34" t="s">
        <v>326</v>
      </c>
      <c r="D174" s="57">
        <v>4</v>
      </c>
      <c r="E174" s="74">
        <v>26.5</v>
      </c>
      <c r="F174" s="57">
        <f t="shared" si="41"/>
        <v>106</v>
      </c>
      <c r="G174" s="80"/>
      <c r="H174" s="57">
        <f t="shared" si="42"/>
        <v>0</v>
      </c>
      <c r="I174" s="27" t="str">
        <f t="shared" si="43"/>
        <v/>
      </c>
    </row>
    <row r="175" spans="1:9" x14ac:dyDescent="0.25">
      <c r="A175" s="56" t="s">
        <v>327</v>
      </c>
      <c r="B175" s="33" t="s">
        <v>20</v>
      </c>
      <c r="C175" s="34" t="s">
        <v>328</v>
      </c>
      <c r="D175" s="57">
        <v>20</v>
      </c>
      <c r="E175" s="74">
        <v>11.66</v>
      </c>
      <c r="F175" s="57">
        <f t="shared" si="41"/>
        <v>233.2</v>
      </c>
      <c r="G175" s="80"/>
      <c r="H175" s="57">
        <f t="shared" si="42"/>
        <v>0</v>
      </c>
      <c r="I175" s="27" t="str">
        <f t="shared" si="43"/>
        <v/>
      </c>
    </row>
    <row r="176" spans="1:9" x14ac:dyDescent="0.25">
      <c r="A176" s="56" t="s">
        <v>329</v>
      </c>
      <c r="B176" s="33" t="s">
        <v>20</v>
      </c>
      <c r="C176" s="34" t="s">
        <v>330</v>
      </c>
      <c r="D176" s="57">
        <v>2</v>
      </c>
      <c r="E176" s="74">
        <v>26.5</v>
      </c>
      <c r="F176" s="57">
        <f t="shared" si="41"/>
        <v>53</v>
      </c>
      <c r="G176" s="80"/>
      <c r="H176" s="57">
        <f t="shared" si="42"/>
        <v>0</v>
      </c>
      <c r="I176" s="27" t="str">
        <f t="shared" si="43"/>
        <v/>
      </c>
    </row>
    <row r="177" spans="1:9" x14ac:dyDescent="0.25">
      <c r="A177" s="56" t="s">
        <v>331</v>
      </c>
      <c r="B177" s="33" t="s">
        <v>20</v>
      </c>
      <c r="C177" s="34" t="s">
        <v>332</v>
      </c>
      <c r="D177" s="57">
        <v>15</v>
      </c>
      <c r="E177" s="74">
        <v>82.68</v>
      </c>
      <c r="F177" s="57">
        <f t="shared" si="41"/>
        <v>1240.2</v>
      </c>
      <c r="G177" s="80"/>
      <c r="H177" s="57">
        <f t="shared" si="42"/>
        <v>0</v>
      </c>
      <c r="I177" s="27" t="str">
        <f t="shared" si="43"/>
        <v/>
      </c>
    </row>
    <row r="178" spans="1:9" x14ac:dyDescent="0.25">
      <c r="A178" s="56" t="s">
        <v>333</v>
      </c>
      <c r="B178" s="33" t="s">
        <v>20</v>
      </c>
      <c r="C178" s="34" t="s">
        <v>334</v>
      </c>
      <c r="D178" s="57">
        <v>6</v>
      </c>
      <c r="E178" s="74">
        <v>14.84</v>
      </c>
      <c r="F178" s="57">
        <f t="shared" si="41"/>
        <v>89.04</v>
      </c>
      <c r="G178" s="80"/>
      <c r="H178" s="57">
        <f t="shared" si="42"/>
        <v>0</v>
      </c>
      <c r="I178" s="27" t="str">
        <f t="shared" si="43"/>
        <v/>
      </c>
    </row>
    <row r="179" spans="1:9" x14ac:dyDescent="0.25">
      <c r="A179" s="56" t="s">
        <v>335</v>
      </c>
      <c r="B179" s="33" t="s">
        <v>20</v>
      </c>
      <c r="C179" s="34" t="s">
        <v>336</v>
      </c>
      <c r="D179" s="57">
        <v>10</v>
      </c>
      <c r="E179" s="74">
        <v>0.64</v>
      </c>
      <c r="F179" s="57">
        <f t="shared" si="41"/>
        <v>6.4</v>
      </c>
      <c r="G179" s="80"/>
      <c r="H179" s="57">
        <f t="shared" si="42"/>
        <v>0</v>
      </c>
      <c r="I179" s="27" t="str">
        <f t="shared" si="43"/>
        <v/>
      </c>
    </row>
    <row r="180" spans="1:9" x14ac:dyDescent="0.25">
      <c r="A180" s="56" t="s">
        <v>337</v>
      </c>
      <c r="B180" s="33" t="s">
        <v>20</v>
      </c>
      <c r="C180" s="34" t="s">
        <v>338</v>
      </c>
      <c r="D180" s="57">
        <v>10</v>
      </c>
      <c r="E180" s="74">
        <v>0.64</v>
      </c>
      <c r="F180" s="57">
        <f t="shared" si="41"/>
        <v>6.4</v>
      </c>
      <c r="G180" s="80"/>
      <c r="H180" s="57">
        <f t="shared" si="42"/>
        <v>0</v>
      </c>
      <c r="I180" s="27" t="str">
        <f t="shared" si="43"/>
        <v/>
      </c>
    </row>
    <row r="181" spans="1:9" x14ac:dyDescent="0.25">
      <c r="A181" s="56" t="s">
        <v>339</v>
      </c>
      <c r="B181" s="33" t="s">
        <v>20</v>
      </c>
      <c r="C181" s="34" t="s">
        <v>340</v>
      </c>
      <c r="D181" s="57">
        <v>10</v>
      </c>
      <c r="E181" s="74">
        <v>0.74</v>
      </c>
      <c r="F181" s="57">
        <f t="shared" si="41"/>
        <v>7.4</v>
      </c>
      <c r="G181" s="80"/>
      <c r="H181" s="57">
        <f t="shared" si="42"/>
        <v>0</v>
      </c>
      <c r="I181" s="27" t="str">
        <f t="shared" si="43"/>
        <v/>
      </c>
    </row>
    <row r="182" spans="1:9" x14ac:dyDescent="0.25">
      <c r="A182" s="58"/>
      <c r="B182" s="35"/>
      <c r="C182" s="36" t="s">
        <v>341</v>
      </c>
      <c r="D182" s="57">
        <v>1</v>
      </c>
      <c r="E182" s="73">
        <f>SUM(F173:F181)</f>
        <v>1788.28</v>
      </c>
      <c r="F182" s="59">
        <f t="shared" si="41"/>
        <v>1788.28</v>
      </c>
      <c r="G182" s="81">
        <f>SUM(H173:H181)</f>
        <v>0</v>
      </c>
      <c r="H182" s="59">
        <f>ROUND(D182*G182,2)</f>
        <v>0</v>
      </c>
    </row>
    <row r="183" spans="1:9" x14ac:dyDescent="0.25">
      <c r="A183" s="62" t="s">
        <v>342</v>
      </c>
      <c r="B183" s="39" t="s">
        <v>5</v>
      </c>
      <c r="C183" s="40" t="s">
        <v>343</v>
      </c>
      <c r="D183" s="63">
        <f>D186</f>
        <v>1</v>
      </c>
      <c r="E183" s="76">
        <f>E186</f>
        <v>1286.8399999999999</v>
      </c>
      <c r="F183" s="63">
        <f>F186</f>
        <v>1286.8399999999999</v>
      </c>
      <c r="G183" s="84">
        <f>G186</f>
        <v>0</v>
      </c>
      <c r="H183" s="63">
        <f>H186</f>
        <v>0</v>
      </c>
    </row>
    <row r="184" spans="1:9" x14ac:dyDescent="0.25">
      <c r="A184" s="56" t="s">
        <v>323</v>
      </c>
      <c r="B184" s="33" t="s">
        <v>20</v>
      </c>
      <c r="C184" s="34" t="s">
        <v>324</v>
      </c>
      <c r="D184" s="57">
        <v>4</v>
      </c>
      <c r="E184" s="74">
        <v>11.66</v>
      </c>
      <c r="F184" s="57">
        <f>ROUND(D184*E184,2)</f>
        <v>46.64</v>
      </c>
      <c r="G184" s="80"/>
      <c r="H184" s="57">
        <f t="shared" ref="H184:H185" si="44">ROUND(D184*G184,2)</f>
        <v>0</v>
      </c>
      <c r="I184" s="27" t="str">
        <f t="shared" ref="I184:I185" si="45">IF(AND(G184&gt;E184, G184&lt;&gt;""),"VALOR MAYOR DEL PERMITIDO","")</f>
        <v/>
      </c>
    </row>
    <row r="185" spans="1:9" x14ac:dyDescent="0.25">
      <c r="A185" s="56" t="s">
        <v>331</v>
      </c>
      <c r="B185" s="33" t="s">
        <v>20</v>
      </c>
      <c r="C185" s="34" t="s">
        <v>332</v>
      </c>
      <c r="D185" s="57">
        <v>15</v>
      </c>
      <c r="E185" s="74">
        <v>82.68</v>
      </c>
      <c r="F185" s="57">
        <f>ROUND(D185*E185,2)</f>
        <v>1240.2</v>
      </c>
      <c r="G185" s="80"/>
      <c r="H185" s="57">
        <f t="shared" si="44"/>
        <v>0</v>
      </c>
      <c r="I185" s="27" t="str">
        <f t="shared" si="45"/>
        <v/>
      </c>
    </row>
    <row r="186" spans="1:9" x14ac:dyDescent="0.25">
      <c r="A186" s="58"/>
      <c r="B186" s="35"/>
      <c r="C186" s="36" t="s">
        <v>344</v>
      </c>
      <c r="D186" s="57">
        <v>1</v>
      </c>
      <c r="E186" s="73">
        <f>SUM(F184:F185)</f>
        <v>1286.8399999999999</v>
      </c>
      <c r="F186" s="59">
        <f>ROUND(D186*E186,2)</f>
        <v>1286.8399999999999</v>
      </c>
      <c r="G186" s="81">
        <f>SUM(H184:H185)</f>
        <v>0</v>
      </c>
      <c r="H186" s="59">
        <f>ROUND(D186*G186,2)</f>
        <v>0</v>
      </c>
    </row>
    <row r="187" spans="1:9" x14ac:dyDescent="0.25">
      <c r="A187" s="62" t="s">
        <v>345</v>
      </c>
      <c r="B187" s="39" t="s">
        <v>5</v>
      </c>
      <c r="C187" s="40" t="s">
        <v>346</v>
      </c>
      <c r="D187" s="63">
        <f>D190</f>
        <v>1</v>
      </c>
      <c r="E187" s="76">
        <f>E190</f>
        <v>1380.12</v>
      </c>
      <c r="F187" s="63">
        <f>F190</f>
        <v>1380.12</v>
      </c>
      <c r="G187" s="84">
        <f>G190</f>
        <v>0</v>
      </c>
      <c r="H187" s="63">
        <f>H190</f>
        <v>0</v>
      </c>
    </row>
    <row r="188" spans="1:9" x14ac:dyDescent="0.25">
      <c r="A188" s="56" t="s">
        <v>323</v>
      </c>
      <c r="B188" s="33" t="s">
        <v>20</v>
      </c>
      <c r="C188" s="34" t="s">
        <v>324</v>
      </c>
      <c r="D188" s="57">
        <v>12</v>
      </c>
      <c r="E188" s="74">
        <v>11.66</v>
      </c>
      <c r="F188" s="57">
        <f>ROUND(D188*E188,2)</f>
        <v>139.91999999999999</v>
      </c>
      <c r="G188" s="80"/>
      <c r="H188" s="57">
        <f t="shared" ref="H188:H189" si="46">ROUND(D188*G188,2)</f>
        <v>0</v>
      </c>
      <c r="I188" s="27" t="str">
        <f t="shared" ref="I188:I189" si="47">IF(AND(G188&gt;E188, G188&lt;&gt;""),"VALOR MAYOR DEL PERMITIDO","")</f>
        <v/>
      </c>
    </row>
    <row r="189" spans="1:9" x14ac:dyDescent="0.25">
      <c r="A189" s="56" t="s">
        <v>331</v>
      </c>
      <c r="B189" s="33" t="s">
        <v>20</v>
      </c>
      <c r="C189" s="34" t="s">
        <v>332</v>
      </c>
      <c r="D189" s="57">
        <v>15</v>
      </c>
      <c r="E189" s="74">
        <v>82.68</v>
      </c>
      <c r="F189" s="57">
        <f>ROUND(D189*E189,2)</f>
        <v>1240.2</v>
      </c>
      <c r="G189" s="80"/>
      <c r="H189" s="57">
        <f t="shared" si="46"/>
        <v>0</v>
      </c>
      <c r="I189" s="27" t="str">
        <f t="shared" si="47"/>
        <v/>
      </c>
    </row>
    <row r="190" spans="1:9" x14ac:dyDescent="0.25">
      <c r="A190" s="58"/>
      <c r="B190" s="35"/>
      <c r="C190" s="36" t="s">
        <v>347</v>
      </c>
      <c r="D190" s="57">
        <v>1</v>
      </c>
      <c r="E190" s="73">
        <f>SUM(F188:F189)</f>
        <v>1380.12</v>
      </c>
      <c r="F190" s="59">
        <f>ROUND(D190*E190,2)</f>
        <v>1380.12</v>
      </c>
      <c r="G190" s="81">
        <f>SUM(H188:H189)</f>
        <v>0</v>
      </c>
      <c r="H190" s="59">
        <f>ROUND(D190*G190,2)</f>
        <v>0</v>
      </c>
    </row>
    <row r="191" spans="1:9" x14ac:dyDescent="0.25">
      <c r="A191" s="62" t="s">
        <v>348</v>
      </c>
      <c r="B191" s="39" t="s">
        <v>5</v>
      </c>
      <c r="C191" s="40" t="s">
        <v>349</v>
      </c>
      <c r="D191" s="63">
        <f>D194</f>
        <v>1</v>
      </c>
      <c r="E191" s="76">
        <f>E194</f>
        <v>1333.48</v>
      </c>
      <c r="F191" s="63">
        <f>F194</f>
        <v>1333.48</v>
      </c>
      <c r="G191" s="84">
        <f>G194</f>
        <v>0</v>
      </c>
      <c r="H191" s="63">
        <f>H194</f>
        <v>0</v>
      </c>
    </row>
    <row r="192" spans="1:9" x14ac:dyDescent="0.25">
      <c r="A192" s="56" t="s">
        <v>323</v>
      </c>
      <c r="B192" s="33" t="s">
        <v>20</v>
      </c>
      <c r="C192" s="34" t="s">
        <v>324</v>
      </c>
      <c r="D192" s="57">
        <v>8</v>
      </c>
      <c r="E192" s="74">
        <v>11.66</v>
      </c>
      <c r="F192" s="57">
        <f>ROUND(D192*E192,2)</f>
        <v>93.28</v>
      </c>
      <c r="G192" s="80"/>
      <c r="H192" s="57">
        <f t="shared" ref="H192:H193" si="48">ROUND(D192*G192,2)</f>
        <v>0</v>
      </c>
      <c r="I192" s="27" t="str">
        <f t="shared" ref="I192:I193" si="49">IF(AND(G192&gt;E192, G192&lt;&gt;""),"VALOR MAYOR DEL PERMITIDO","")</f>
        <v/>
      </c>
    </row>
    <row r="193" spans="1:9" x14ac:dyDescent="0.25">
      <c r="A193" s="56" t="s">
        <v>331</v>
      </c>
      <c r="B193" s="33" t="s">
        <v>20</v>
      </c>
      <c r="C193" s="34" t="s">
        <v>332</v>
      </c>
      <c r="D193" s="57">
        <v>15</v>
      </c>
      <c r="E193" s="74">
        <v>82.68</v>
      </c>
      <c r="F193" s="57">
        <f>ROUND(D193*E193,2)</f>
        <v>1240.2</v>
      </c>
      <c r="G193" s="80"/>
      <c r="H193" s="57">
        <f t="shared" si="48"/>
        <v>0</v>
      </c>
      <c r="I193" s="27" t="str">
        <f t="shared" si="49"/>
        <v/>
      </c>
    </row>
    <row r="194" spans="1:9" x14ac:dyDescent="0.25">
      <c r="A194" s="58"/>
      <c r="B194" s="35"/>
      <c r="C194" s="36" t="s">
        <v>350</v>
      </c>
      <c r="D194" s="57">
        <v>1</v>
      </c>
      <c r="E194" s="73">
        <f>SUM(F192:F193)</f>
        <v>1333.48</v>
      </c>
      <c r="F194" s="59">
        <f>ROUND(D194*E194,2)</f>
        <v>1333.48</v>
      </c>
      <c r="G194" s="81">
        <f>SUM(H192:H193)</f>
        <v>0</v>
      </c>
      <c r="H194" s="59">
        <f>ROUND(D194*G194,2)</f>
        <v>0</v>
      </c>
    </row>
    <row r="195" spans="1:9" x14ac:dyDescent="0.25">
      <c r="A195" s="62" t="s">
        <v>351</v>
      </c>
      <c r="B195" s="39" t="s">
        <v>5</v>
      </c>
      <c r="C195" s="40" t="s">
        <v>352</v>
      </c>
      <c r="D195" s="63">
        <f>D198</f>
        <v>1</v>
      </c>
      <c r="E195" s="76">
        <f>E198</f>
        <v>1333.48</v>
      </c>
      <c r="F195" s="63">
        <f>F198</f>
        <v>1333.48</v>
      </c>
      <c r="G195" s="84">
        <f>G198</f>
        <v>0</v>
      </c>
      <c r="H195" s="63">
        <f>H198</f>
        <v>0</v>
      </c>
    </row>
    <row r="196" spans="1:9" x14ac:dyDescent="0.25">
      <c r="A196" s="56" t="s">
        <v>323</v>
      </c>
      <c r="B196" s="33" t="s">
        <v>20</v>
      </c>
      <c r="C196" s="34" t="s">
        <v>324</v>
      </c>
      <c r="D196" s="57">
        <v>8</v>
      </c>
      <c r="E196" s="74">
        <v>11.66</v>
      </c>
      <c r="F196" s="57">
        <f>ROUND(D196*E196,2)</f>
        <v>93.28</v>
      </c>
      <c r="G196" s="80"/>
      <c r="H196" s="57">
        <f t="shared" ref="H196:H197" si="50">ROUND(D196*G196,2)</f>
        <v>0</v>
      </c>
      <c r="I196" s="27" t="str">
        <f t="shared" ref="I196:I197" si="51">IF(AND(G196&gt;E196, G196&lt;&gt;""),"VALOR MAYOR DEL PERMITIDO","")</f>
        <v/>
      </c>
    </row>
    <row r="197" spans="1:9" x14ac:dyDescent="0.25">
      <c r="A197" s="56" t="s">
        <v>331</v>
      </c>
      <c r="B197" s="33" t="s">
        <v>20</v>
      </c>
      <c r="C197" s="34" t="s">
        <v>332</v>
      </c>
      <c r="D197" s="57">
        <v>15</v>
      </c>
      <c r="E197" s="74">
        <v>82.68</v>
      </c>
      <c r="F197" s="57">
        <f>ROUND(D197*E197,2)</f>
        <v>1240.2</v>
      </c>
      <c r="G197" s="80"/>
      <c r="H197" s="57">
        <f t="shared" si="50"/>
        <v>0</v>
      </c>
      <c r="I197" s="27" t="str">
        <f t="shared" si="51"/>
        <v/>
      </c>
    </row>
    <row r="198" spans="1:9" x14ac:dyDescent="0.25">
      <c r="A198" s="58"/>
      <c r="B198" s="35"/>
      <c r="C198" s="36" t="s">
        <v>353</v>
      </c>
      <c r="D198" s="57">
        <v>1</v>
      </c>
      <c r="E198" s="73">
        <f>SUM(F196:F197)</f>
        <v>1333.48</v>
      </c>
      <c r="F198" s="59">
        <f>ROUND(D198*E198,2)</f>
        <v>1333.48</v>
      </c>
      <c r="G198" s="81">
        <f>SUM(H196:H197)</f>
        <v>0</v>
      </c>
      <c r="H198" s="59">
        <f>ROUND(D198*G198,2)</f>
        <v>0</v>
      </c>
    </row>
    <row r="199" spans="1:9" x14ac:dyDescent="0.25">
      <c r="A199" s="62" t="s">
        <v>354</v>
      </c>
      <c r="B199" s="39" t="s">
        <v>5</v>
      </c>
      <c r="C199" s="40" t="s">
        <v>355</v>
      </c>
      <c r="D199" s="63">
        <f>D207</f>
        <v>1</v>
      </c>
      <c r="E199" s="76">
        <f>E207</f>
        <v>1664.2</v>
      </c>
      <c r="F199" s="63">
        <f>F207</f>
        <v>1664.2</v>
      </c>
      <c r="G199" s="84">
        <f>G207</f>
        <v>0</v>
      </c>
      <c r="H199" s="63">
        <f>H207</f>
        <v>0</v>
      </c>
    </row>
    <row r="200" spans="1:9" x14ac:dyDescent="0.25">
      <c r="A200" s="56" t="s">
        <v>323</v>
      </c>
      <c r="B200" s="33" t="s">
        <v>20</v>
      </c>
      <c r="C200" s="34" t="s">
        <v>324</v>
      </c>
      <c r="D200" s="57">
        <v>4</v>
      </c>
      <c r="E200" s="74">
        <v>11.66</v>
      </c>
      <c r="F200" s="57">
        <f t="shared" ref="F200:F207" si="52">ROUND(D200*E200,2)</f>
        <v>46.64</v>
      </c>
      <c r="G200" s="80"/>
      <c r="H200" s="57">
        <f t="shared" ref="H200:H206" si="53">ROUND(D200*G200,2)</f>
        <v>0</v>
      </c>
      <c r="I200" s="27" t="str">
        <f t="shared" ref="I200:I206" si="54">IF(AND(G200&gt;E200, G200&lt;&gt;""),"VALOR MAYOR DEL PERMITIDO","")</f>
        <v/>
      </c>
    </row>
    <row r="201" spans="1:9" x14ac:dyDescent="0.25">
      <c r="A201" s="56" t="s">
        <v>325</v>
      </c>
      <c r="B201" s="33" t="s">
        <v>20</v>
      </c>
      <c r="C201" s="34" t="s">
        <v>326</v>
      </c>
      <c r="D201" s="57">
        <v>4</v>
      </c>
      <c r="E201" s="74">
        <v>26.5</v>
      </c>
      <c r="F201" s="57">
        <f t="shared" si="52"/>
        <v>106</v>
      </c>
      <c r="G201" s="80"/>
      <c r="H201" s="57">
        <f t="shared" si="53"/>
        <v>0</v>
      </c>
      <c r="I201" s="27" t="str">
        <f t="shared" si="54"/>
        <v/>
      </c>
    </row>
    <row r="202" spans="1:9" x14ac:dyDescent="0.25">
      <c r="A202" s="56" t="s">
        <v>327</v>
      </c>
      <c r="B202" s="33" t="s">
        <v>20</v>
      </c>
      <c r="C202" s="34" t="s">
        <v>328</v>
      </c>
      <c r="D202" s="57">
        <v>10</v>
      </c>
      <c r="E202" s="74">
        <v>11.66</v>
      </c>
      <c r="F202" s="57">
        <f t="shared" si="52"/>
        <v>116.6</v>
      </c>
      <c r="G202" s="80"/>
      <c r="H202" s="57">
        <f t="shared" si="53"/>
        <v>0</v>
      </c>
      <c r="I202" s="27" t="str">
        <f t="shared" si="54"/>
        <v/>
      </c>
    </row>
    <row r="203" spans="1:9" x14ac:dyDescent="0.25">
      <c r="A203" s="56" t="s">
        <v>329</v>
      </c>
      <c r="B203" s="33" t="s">
        <v>20</v>
      </c>
      <c r="C203" s="34" t="s">
        <v>330</v>
      </c>
      <c r="D203" s="57">
        <v>2</v>
      </c>
      <c r="E203" s="74">
        <v>26.5</v>
      </c>
      <c r="F203" s="57">
        <f t="shared" si="52"/>
        <v>53</v>
      </c>
      <c r="G203" s="80"/>
      <c r="H203" s="57">
        <f t="shared" si="53"/>
        <v>0</v>
      </c>
      <c r="I203" s="27" t="str">
        <f t="shared" si="54"/>
        <v/>
      </c>
    </row>
    <row r="204" spans="1:9" x14ac:dyDescent="0.25">
      <c r="A204" s="56" t="s">
        <v>331</v>
      </c>
      <c r="B204" s="33" t="s">
        <v>20</v>
      </c>
      <c r="C204" s="34" t="s">
        <v>332</v>
      </c>
      <c r="D204" s="57">
        <v>15</v>
      </c>
      <c r="E204" s="74">
        <v>82.68</v>
      </c>
      <c r="F204" s="57">
        <f t="shared" si="52"/>
        <v>1240.2</v>
      </c>
      <c r="G204" s="80"/>
      <c r="H204" s="57">
        <f t="shared" si="53"/>
        <v>0</v>
      </c>
      <c r="I204" s="27" t="str">
        <f t="shared" si="54"/>
        <v/>
      </c>
    </row>
    <row r="205" spans="1:9" x14ac:dyDescent="0.25">
      <c r="A205" s="56" t="s">
        <v>333</v>
      </c>
      <c r="B205" s="33" t="s">
        <v>20</v>
      </c>
      <c r="C205" s="34" t="s">
        <v>334</v>
      </c>
      <c r="D205" s="57">
        <v>4</v>
      </c>
      <c r="E205" s="74">
        <v>14.84</v>
      </c>
      <c r="F205" s="57">
        <f t="shared" si="52"/>
        <v>59.36</v>
      </c>
      <c r="G205" s="80"/>
      <c r="H205" s="57">
        <f t="shared" si="53"/>
        <v>0</v>
      </c>
      <c r="I205" s="27" t="str">
        <f t="shared" si="54"/>
        <v/>
      </c>
    </row>
    <row r="206" spans="1:9" x14ac:dyDescent="0.25">
      <c r="A206" s="56" t="s">
        <v>356</v>
      </c>
      <c r="B206" s="33" t="s">
        <v>20</v>
      </c>
      <c r="C206" s="34" t="s">
        <v>357</v>
      </c>
      <c r="D206" s="57">
        <v>10</v>
      </c>
      <c r="E206" s="74">
        <v>4.24</v>
      </c>
      <c r="F206" s="57">
        <f t="shared" si="52"/>
        <v>42.4</v>
      </c>
      <c r="G206" s="80"/>
      <c r="H206" s="57">
        <f t="shared" si="53"/>
        <v>0</v>
      </c>
      <c r="I206" s="27" t="str">
        <f t="shared" si="54"/>
        <v/>
      </c>
    </row>
    <row r="207" spans="1:9" x14ac:dyDescent="0.25">
      <c r="A207" s="58"/>
      <c r="B207" s="35"/>
      <c r="C207" s="36" t="s">
        <v>358</v>
      </c>
      <c r="D207" s="57">
        <v>1</v>
      </c>
      <c r="E207" s="73">
        <f>SUM(F200:F206)</f>
        <v>1664.2</v>
      </c>
      <c r="F207" s="59">
        <f t="shared" si="52"/>
        <v>1664.2</v>
      </c>
      <c r="G207" s="81">
        <f>SUM(H200:H206)</f>
        <v>0</v>
      </c>
      <c r="H207" s="59">
        <f>ROUND(D207*G207,2)</f>
        <v>0</v>
      </c>
    </row>
    <row r="208" spans="1:9" x14ac:dyDescent="0.25">
      <c r="A208" s="62" t="s">
        <v>359</v>
      </c>
      <c r="B208" s="39" t="s">
        <v>5</v>
      </c>
      <c r="C208" s="40" t="s">
        <v>360</v>
      </c>
      <c r="D208" s="63">
        <f>D211</f>
        <v>1</v>
      </c>
      <c r="E208" s="76">
        <f>E211</f>
        <v>1380.12</v>
      </c>
      <c r="F208" s="63">
        <f>F211</f>
        <v>1380.12</v>
      </c>
      <c r="G208" s="84">
        <f>G211</f>
        <v>0</v>
      </c>
      <c r="H208" s="63">
        <f>H211</f>
        <v>0</v>
      </c>
    </row>
    <row r="209" spans="1:9" x14ac:dyDescent="0.25">
      <c r="A209" s="56" t="s">
        <v>323</v>
      </c>
      <c r="B209" s="33" t="s">
        <v>20</v>
      </c>
      <c r="C209" s="34" t="s">
        <v>324</v>
      </c>
      <c r="D209" s="57">
        <v>12</v>
      </c>
      <c r="E209" s="74">
        <v>11.66</v>
      </c>
      <c r="F209" s="57">
        <f>ROUND(D209*E209,2)</f>
        <v>139.91999999999999</v>
      </c>
      <c r="G209" s="80"/>
      <c r="H209" s="57">
        <f t="shared" ref="H209:H210" si="55">ROUND(D209*G209,2)</f>
        <v>0</v>
      </c>
      <c r="I209" s="27" t="str">
        <f t="shared" ref="I209:I210" si="56">IF(AND(G209&gt;E209, G209&lt;&gt;""),"VALOR MAYOR DEL PERMITIDO","")</f>
        <v/>
      </c>
    </row>
    <row r="210" spans="1:9" x14ac:dyDescent="0.25">
      <c r="A210" s="56" t="s">
        <v>331</v>
      </c>
      <c r="B210" s="33" t="s">
        <v>20</v>
      </c>
      <c r="C210" s="34" t="s">
        <v>332</v>
      </c>
      <c r="D210" s="57">
        <v>15</v>
      </c>
      <c r="E210" s="74">
        <v>82.68</v>
      </c>
      <c r="F210" s="57">
        <f>ROUND(D210*E210,2)</f>
        <v>1240.2</v>
      </c>
      <c r="G210" s="80"/>
      <c r="H210" s="57">
        <f t="shared" si="55"/>
        <v>0</v>
      </c>
      <c r="I210" s="27" t="str">
        <f t="shared" si="56"/>
        <v/>
      </c>
    </row>
    <row r="211" spans="1:9" x14ac:dyDescent="0.25">
      <c r="A211" s="58"/>
      <c r="B211" s="35"/>
      <c r="C211" s="36" t="s">
        <v>361</v>
      </c>
      <c r="D211" s="57">
        <v>1</v>
      </c>
      <c r="E211" s="73">
        <f>SUM(F209:F210)</f>
        <v>1380.12</v>
      </c>
      <c r="F211" s="59">
        <f>ROUND(D211*E211,2)</f>
        <v>1380.12</v>
      </c>
      <c r="G211" s="81">
        <f>SUM(H209:H210)</f>
        <v>0</v>
      </c>
      <c r="H211" s="59">
        <f>ROUND(D211*G211,2)</f>
        <v>0</v>
      </c>
    </row>
    <row r="212" spans="1:9" x14ac:dyDescent="0.25">
      <c r="A212" s="62" t="s">
        <v>362</v>
      </c>
      <c r="B212" s="39" t="s">
        <v>5</v>
      </c>
      <c r="C212" s="40" t="s">
        <v>363</v>
      </c>
      <c r="D212" s="63">
        <f>D215</f>
        <v>1</v>
      </c>
      <c r="E212" s="76">
        <f>E215</f>
        <v>1380.12</v>
      </c>
      <c r="F212" s="63">
        <f>F215</f>
        <v>1380.12</v>
      </c>
      <c r="G212" s="84">
        <f>G215</f>
        <v>0</v>
      </c>
      <c r="H212" s="63">
        <f>H215</f>
        <v>0</v>
      </c>
    </row>
    <row r="213" spans="1:9" x14ac:dyDescent="0.25">
      <c r="A213" s="56" t="s">
        <v>323</v>
      </c>
      <c r="B213" s="33" t="s">
        <v>20</v>
      </c>
      <c r="C213" s="34" t="s">
        <v>324</v>
      </c>
      <c r="D213" s="57">
        <v>12</v>
      </c>
      <c r="E213" s="74">
        <v>11.66</v>
      </c>
      <c r="F213" s="57">
        <f>ROUND(D213*E213,2)</f>
        <v>139.91999999999999</v>
      </c>
      <c r="G213" s="80"/>
      <c r="H213" s="57">
        <f t="shared" ref="H213:H214" si="57">ROUND(D213*G213,2)</f>
        <v>0</v>
      </c>
      <c r="I213" s="27" t="str">
        <f t="shared" ref="I213:I214" si="58">IF(AND(G213&gt;E213, G213&lt;&gt;""),"VALOR MAYOR DEL PERMITIDO","")</f>
        <v/>
      </c>
    </row>
    <row r="214" spans="1:9" x14ac:dyDescent="0.25">
      <c r="A214" s="56" t="s">
        <v>331</v>
      </c>
      <c r="B214" s="33" t="s">
        <v>20</v>
      </c>
      <c r="C214" s="34" t="s">
        <v>332</v>
      </c>
      <c r="D214" s="57">
        <v>15</v>
      </c>
      <c r="E214" s="74">
        <v>82.68</v>
      </c>
      <c r="F214" s="57">
        <f>ROUND(D214*E214,2)</f>
        <v>1240.2</v>
      </c>
      <c r="G214" s="80"/>
      <c r="H214" s="57">
        <f t="shared" si="57"/>
        <v>0</v>
      </c>
      <c r="I214" s="27" t="str">
        <f t="shared" si="58"/>
        <v/>
      </c>
    </row>
    <row r="215" spans="1:9" x14ac:dyDescent="0.25">
      <c r="A215" s="58"/>
      <c r="B215" s="35"/>
      <c r="C215" s="36" t="s">
        <v>364</v>
      </c>
      <c r="D215" s="57">
        <v>1</v>
      </c>
      <c r="E215" s="73">
        <f>SUM(F213:F214)</f>
        <v>1380.12</v>
      </c>
      <c r="F215" s="59">
        <f>ROUND(D215*E215,2)</f>
        <v>1380.12</v>
      </c>
      <c r="G215" s="81">
        <f>SUM(H213:H214)</f>
        <v>0</v>
      </c>
      <c r="H215" s="59">
        <f>ROUND(D215*G215,2)</f>
        <v>0</v>
      </c>
    </row>
    <row r="216" spans="1:9" x14ac:dyDescent="0.25">
      <c r="A216" s="62" t="s">
        <v>365</v>
      </c>
      <c r="B216" s="39" t="s">
        <v>5</v>
      </c>
      <c r="C216" s="40" t="s">
        <v>366</v>
      </c>
      <c r="D216" s="63">
        <f>D226</f>
        <v>1</v>
      </c>
      <c r="E216" s="76">
        <f>E226</f>
        <v>1834.92</v>
      </c>
      <c r="F216" s="63">
        <f>F226</f>
        <v>1834.92</v>
      </c>
      <c r="G216" s="84">
        <f>G226</f>
        <v>0</v>
      </c>
      <c r="H216" s="63">
        <f>H226</f>
        <v>0</v>
      </c>
    </row>
    <row r="217" spans="1:9" x14ac:dyDescent="0.25">
      <c r="A217" s="56" t="s">
        <v>323</v>
      </c>
      <c r="B217" s="33" t="s">
        <v>20</v>
      </c>
      <c r="C217" s="34" t="s">
        <v>324</v>
      </c>
      <c r="D217" s="57">
        <v>8</v>
      </c>
      <c r="E217" s="74">
        <v>11.66</v>
      </c>
      <c r="F217" s="57">
        <f t="shared" ref="F217:F226" si="59">ROUND(D217*E217,2)</f>
        <v>93.28</v>
      </c>
      <c r="G217" s="80"/>
      <c r="H217" s="57">
        <f t="shared" ref="H217:H225" si="60">ROUND(D217*G217,2)</f>
        <v>0</v>
      </c>
      <c r="I217" s="27" t="str">
        <f t="shared" ref="I217:I225" si="61">IF(AND(G217&gt;E217, G217&lt;&gt;""),"VALOR MAYOR DEL PERMITIDO","")</f>
        <v/>
      </c>
    </row>
    <row r="218" spans="1:9" x14ac:dyDescent="0.25">
      <c r="A218" s="56" t="s">
        <v>325</v>
      </c>
      <c r="B218" s="33" t="s">
        <v>20</v>
      </c>
      <c r="C218" s="34" t="s">
        <v>326</v>
      </c>
      <c r="D218" s="57">
        <v>4</v>
      </c>
      <c r="E218" s="74">
        <v>26.5</v>
      </c>
      <c r="F218" s="57">
        <f t="shared" si="59"/>
        <v>106</v>
      </c>
      <c r="G218" s="80"/>
      <c r="H218" s="57">
        <f t="shared" si="60"/>
        <v>0</v>
      </c>
      <c r="I218" s="27" t="str">
        <f t="shared" si="61"/>
        <v/>
      </c>
    </row>
    <row r="219" spans="1:9" x14ac:dyDescent="0.25">
      <c r="A219" s="56" t="s">
        <v>327</v>
      </c>
      <c r="B219" s="33" t="s">
        <v>20</v>
      </c>
      <c r="C219" s="34" t="s">
        <v>328</v>
      </c>
      <c r="D219" s="57">
        <v>20</v>
      </c>
      <c r="E219" s="74">
        <v>11.66</v>
      </c>
      <c r="F219" s="57">
        <f t="shared" si="59"/>
        <v>233.2</v>
      </c>
      <c r="G219" s="80"/>
      <c r="H219" s="57">
        <f t="shared" si="60"/>
        <v>0</v>
      </c>
      <c r="I219" s="27" t="str">
        <f t="shared" si="61"/>
        <v/>
      </c>
    </row>
    <row r="220" spans="1:9" x14ac:dyDescent="0.25">
      <c r="A220" s="56" t="s">
        <v>329</v>
      </c>
      <c r="B220" s="33" t="s">
        <v>20</v>
      </c>
      <c r="C220" s="34" t="s">
        <v>330</v>
      </c>
      <c r="D220" s="57">
        <v>2</v>
      </c>
      <c r="E220" s="74">
        <v>26.5</v>
      </c>
      <c r="F220" s="57">
        <f t="shared" si="59"/>
        <v>53</v>
      </c>
      <c r="G220" s="80"/>
      <c r="H220" s="57">
        <f t="shared" si="60"/>
        <v>0</v>
      </c>
      <c r="I220" s="27" t="str">
        <f t="shared" si="61"/>
        <v/>
      </c>
    </row>
    <row r="221" spans="1:9" x14ac:dyDescent="0.25">
      <c r="A221" s="56" t="s">
        <v>331</v>
      </c>
      <c r="B221" s="33" t="s">
        <v>20</v>
      </c>
      <c r="C221" s="34" t="s">
        <v>332</v>
      </c>
      <c r="D221" s="57">
        <v>15</v>
      </c>
      <c r="E221" s="74">
        <v>82.68</v>
      </c>
      <c r="F221" s="57">
        <f t="shared" si="59"/>
        <v>1240.2</v>
      </c>
      <c r="G221" s="80"/>
      <c r="H221" s="57">
        <f t="shared" si="60"/>
        <v>0</v>
      </c>
      <c r="I221" s="27" t="str">
        <f t="shared" si="61"/>
        <v/>
      </c>
    </row>
    <row r="222" spans="1:9" x14ac:dyDescent="0.25">
      <c r="A222" s="56" t="s">
        <v>333</v>
      </c>
      <c r="B222" s="33" t="s">
        <v>20</v>
      </c>
      <c r="C222" s="34" t="s">
        <v>334</v>
      </c>
      <c r="D222" s="57">
        <v>6</v>
      </c>
      <c r="E222" s="74">
        <v>14.84</v>
      </c>
      <c r="F222" s="57">
        <f t="shared" si="59"/>
        <v>89.04</v>
      </c>
      <c r="G222" s="80"/>
      <c r="H222" s="57">
        <f t="shared" si="60"/>
        <v>0</v>
      </c>
      <c r="I222" s="27" t="str">
        <f t="shared" si="61"/>
        <v/>
      </c>
    </row>
    <row r="223" spans="1:9" x14ac:dyDescent="0.25">
      <c r="A223" s="56" t="s">
        <v>335</v>
      </c>
      <c r="B223" s="33" t="s">
        <v>20</v>
      </c>
      <c r="C223" s="34" t="s">
        <v>336</v>
      </c>
      <c r="D223" s="57">
        <v>10</v>
      </c>
      <c r="E223" s="74">
        <v>0.64</v>
      </c>
      <c r="F223" s="57">
        <f t="shared" si="59"/>
        <v>6.4</v>
      </c>
      <c r="G223" s="80"/>
      <c r="H223" s="57">
        <f t="shared" si="60"/>
        <v>0</v>
      </c>
      <c r="I223" s="27" t="str">
        <f t="shared" si="61"/>
        <v/>
      </c>
    </row>
    <row r="224" spans="1:9" x14ac:dyDescent="0.25">
      <c r="A224" s="56" t="s">
        <v>337</v>
      </c>
      <c r="B224" s="33" t="s">
        <v>20</v>
      </c>
      <c r="C224" s="34" t="s">
        <v>338</v>
      </c>
      <c r="D224" s="57">
        <v>10</v>
      </c>
      <c r="E224" s="74">
        <v>0.64</v>
      </c>
      <c r="F224" s="57">
        <f t="shared" si="59"/>
        <v>6.4</v>
      </c>
      <c r="G224" s="80"/>
      <c r="H224" s="57">
        <f t="shared" si="60"/>
        <v>0</v>
      </c>
      <c r="I224" s="27" t="str">
        <f t="shared" si="61"/>
        <v/>
      </c>
    </row>
    <row r="225" spans="1:9" x14ac:dyDescent="0.25">
      <c r="A225" s="56" t="s">
        <v>339</v>
      </c>
      <c r="B225" s="33" t="s">
        <v>20</v>
      </c>
      <c r="C225" s="34" t="s">
        <v>340</v>
      </c>
      <c r="D225" s="57">
        <v>10</v>
      </c>
      <c r="E225" s="74">
        <v>0.74</v>
      </c>
      <c r="F225" s="57">
        <f t="shared" si="59"/>
        <v>7.4</v>
      </c>
      <c r="G225" s="80"/>
      <c r="H225" s="57">
        <f t="shared" si="60"/>
        <v>0</v>
      </c>
      <c r="I225" s="27" t="str">
        <f t="shared" si="61"/>
        <v/>
      </c>
    </row>
    <row r="226" spans="1:9" x14ac:dyDescent="0.25">
      <c r="A226" s="58"/>
      <c r="B226" s="35"/>
      <c r="C226" s="36" t="s">
        <v>367</v>
      </c>
      <c r="D226" s="57">
        <v>1</v>
      </c>
      <c r="E226" s="73">
        <f>SUM(F217:F225)</f>
        <v>1834.92</v>
      </c>
      <c r="F226" s="59">
        <f t="shared" si="59"/>
        <v>1834.92</v>
      </c>
      <c r="G226" s="81">
        <f>SUM(H217:H225)</f>
        <v>0</v>
      </c>
      <c r="H226" s="59">
        <f>ROUND(D226*G226,2)</f>
        <v>0</v>
      </c>
    </row>
    <row r="227" spans="1:9" x14ac:dyDescent="0.25">
      <c r="A227" s="58"/>
      <c r="B227" s="35"/>
      <c r="C227" s="36" t="s">
        <v>368</v>
      </c>
      <c r="D227" s="57">
        <v>1</v>
      </c>
      <c r="E227" s="73">
        <f>F156+F164+F172+F183+F187+F191+F195+F199+F208+F212+F216</f>
        <v>20595.259999999998</v>
      </c>
      <c r="F227" s="59">
        <f>ROUND(D227*E227,2)</f>
        <v>20595.259999999998</v>
      </c>
      <c r="G227" s="81">
        <f>H156+H164+H172+H183+H187+H191+H195+H199+H208+H212+H216</f>
        <v>0</v>
      </c>
      <c r="H227" s="59">
        <f>ROUND(D227*G227,2)</f>
        <v>0</v>
      </c>
    </row>
    <row r="228" spans="1:9" x14ac:dyDescent="0.25">
      <c r="A228" s="60" t="s">
        <v>369</v>
      </c>
      <c r="B228" s="37" t="s">
        <v>5</v>
      </c>
      <c r="C228" s="38" t="s">
        <v>370</v>
      </c>
      <c r="D228" s="61">
        <f>D347</f>
        <v>1</v>
      </c>
      <c r="E228" s="75">
        <f>E347</f>
        <v>10245.959999999999</v>
      </c>
      <c r="F228" s="61">
        <f>F347</f>
        <v>10245.959999999999</v>
      </c>
      <c r="G228" s="83">
        <f>G347</f>
        <v>0</v>
      </c>
      <c r="H228" s="61">
        <f>H347</f>
        <v>0</v>
      </c>
    </row>
    <row r="229" spans="1:9" x14ac:dyDescent="0.25">
      <c r="A229" s="62" t="s">
        <v>371</v>
      </c>
      <c r="B229" s="39" t="s">
        <v>5</v>
      </c>
      <c r="C229" s="40" t="s">
        <v>372</v>
      </c>
      <c r="D229" s="63">
        <f>D287</f>
        <v>1</v>
      </c>
      <c r="E229" s="76">
        <f>E287</f>
        <v>5122.9799999999996</v>
      </c>
      <c r="F229" s="63">
        <f>F287</f>
        <v>5122.9799999999996</v>
      </c>
      <c r="G229" s="84">
        <f>G287</f>
        <v>0</v>
      </c>
      <c r="H229" s="63">
        <f>H287</f>
        <v>0</v>
      </c>
    </row>
    <row r="230" spans="1:9" x14ac:dyDescent="0.25">
      <c r="A230" s="64" t="s">
        <v>373</v>
      </c>
      <c r="B230" s="41" t="s">
        <v>20</v>
      </c>
      <c r="C230" s="42" t="s">
        <v>374</v>
      </c>
      <c r="D230" s="65">
        <f>D239</f>
        <v>1</v>
      </c>
      <c r="E230" s="77">
        <f>E239</f>
        <v>592.54</v>
      </c>
      <c r="F230" s="65">
        <f>F239</f>
        <v>592.54</v>
      </c>
      <c r="G230" s="85">
        <f>G239</f>
        <v>0</v>
      </c>
      <c r="H230" s="65">
        <f>H239</f>
        <v>0</v>
      </c>
    </row>
    <row r="231" spans="1:9" x14ac:dyDescent="0.25">
      <c r="A231" s="56" t="s">
        <v>375</v>
      </c>
      <c r="B231" s="33" t="s">
        <v>20</v>
      </c>
      <c r="C231" s="34" t="s">
        <v>376</v>
      </c>
      <c r="D231" s="57">
        <v>2</v>
      </c>
      <c r="E231" s="74">
        <v>5.3</v>
      </c>
      <c r="F231" s="57">
        <f t="shared" ref="F231:F239" si="62">ROUND(D231*E231,2)</f>
        <v>10.6</v>
      </c>
      <c r="G231" s="80"/>
      <c r="H231" s="57">
        <f t="shared" ref="H231:H238" si="63">ROUND(D231*G231,2)</f>
        <v>0</v>
      </c>
      <c r="I231" s="27" t="str">
        <f t="shared" ref="I231:I238" si="64">IF(AND(G231&gt;E231, G231&lt;&gt;""),"VALOR MAYOR DEL PERMITIDO","")</f>
        <v/>
      </c>
    </row>
    <row r="232" spans="1:9" x14ac:dyDescent="0.25">
      <c r="A232" s="56" t="s">
        <v>377</v>
      </c>
      <c r="B232" s="33" t="s">
        <v>20</v>
      </c>
      <c r="C232" s="34" t="s">
        <v>378</v>
      </c>
      <c r="D232" s="57">
        <v>2</v>
      </c>
      <c r="E232" s="74">
        <v>5.3</v>
      </c>
      <c r="F232" s="57">
        <f t="shared" si="62"/>
        <v>10.6</v>
      </c>
      <c r="G232" s="80"/>
      <c r="H232" s="57">
        <f t="shared" si="63"/>
        <v>0</v>
      </c>
      <c r="I232" s="27" t="str">
        <f t="shared" si="64"/>
        <v/>
      </c>
    </row>
    <row r="233" spans="1:9" x14ac:dyDescent="0.25">
      <c r="A233" s="56" t="s">
        <v>379</v>
      </c>
      <c r="B233" s="33" t="s">
        <v>20</v>
      </c>
      <c r="C233" s="34" t="s">
        <v>328</v>
      </c>
      <c r="D233" s="57">
        <v>20</v>
      </c>
      <c r="E233" s="74">
        <v>5.3</v>
      </c>
      <c r="F233" s="57">
        <f t="shared" si="62"/>
        <v>106</v>
      </c>
      <c r="G233" s="80"/>
      <c r="H233" s="57">
        <f t="shared" si="63"/>
        <v>0</v>
      </c>
      <c r="I233" s="27" t="str">
        <f t="shared" si="64"/>
        <v/>
      </c>
    </row>
    <row r="234" spans="1:9" x14ac:dyDescent="0.25">
      <c r="A234" s="56" t="s">
        <v>380</v>
      </c>
      <c r="B234" s="33" t="s">
        <v>20</v>
      </c>
      <c r="C234" s="34" t="s">
        <v>330</v>
      </c>
      <c r="D234" s="57">
        <v>2</v>
      </c>
      <c r="E234" s="74">
        <v>5.3</v>
      </c>
      <c r="F234" s="57">
        <f t="shared" si="62"/>
        <v>10.6</v>
      </c>
      <c r="G234" s="80"/>
      <c r="H234" s="57">
        <f t="shared" si="63"/>
        <v>0</v>
      </c>
      <c r="I234" s="27" t="str">
        <f t="shared" si="64"/>
        <v/>
      </c>
    </row>
    <row r="235" spans="1:9" x14ac:dyDescent="0.25">
      <c r="A235" s="56" t="s">
        <v>381</v>
      </c>
      <c r="B235" s="33" t="s">
        <v>20</v>
      </c>
      <c r="C235" s="34" t="s">
        <v>332</v>
      </c>
      <c r="D235" s="57">
        <v>15</v>
      </c>
      <c r="E235" s="74">
        <v>15.9</v>
      </c>
      <c r="F235" s="57">
        <f t="shared" si="62"/>
        <v>238.5</v>
      </c>
      <c r="G235" s="80"/>
      <c r="H235" s="57">
        <f t="shared" si="63"/>
        <v>0</v>
      </c>
      <c r="I235" s="27" t="str">
        <f t="shared" si="64"/>
        <v/>
      </c>
    </row>
    <row r="236" spans="1:9" x14ac:dyDescent="0.25">
      <c r="A236" s="56" t="s">
        <v>382</v>
      </c>
      <c r="B236" s="33" t="s">
        <v>20</v>
      </c>
      <c r="C236" s="34" t="s">
        <v>383</v>
      </c>
      <c r="D236" s="57">
        <v>4</v>
      </c>
      <c r="E236" s="74">
        <v>43.46</v>
      </c>
      <c r="F236" s="57">
        <f t="shared" si="62"/>
        <v>173.84</v>
      </c>
      <c r="G236" s="80"/>
      <c r="H236" s="57">
        <f t="shared" si="63"/>
        <v>0</v>
      </c>
      <c r="I236" s="27" t="str">
        <f t="shared" si="64"/>
        <v/>
      </c>
    </row>
    <row r="237" spans="1:9" x14ac:dyDescent="0.25">
      <c r="A237" s="56" t="s">
        <v>384</v>
      </c>
      <c r="B237" s="33" t="s">
        <v>20</v>
      </c>
      <c r="C237" s="34" t="s">
        <v>385</v>
      </c>
      <c r="D237" s="57">
        <v>10</v>
      </c>
      <c r="E237" s="74">
        <v>2.12</v>
      </c>
      <c r="F237" s="57">
        <f t="shared" si="62"/>
        <v>21.2</v>
      </c>
      <c r="G237" s="80"/>
      <c r="H237" s="57">
        <f t="shared" si="63"/>
        <v>0</v>
      </c>
      <c r="I237" s="27" t="str">
        <f t="shared" si="64"/>
        <v/>
      </c>
    </row>
    <row r="238" spans="1:9" x14ac:dyDescent="0.25">
      <c r="A238" s="56" t="s">
        <v>386</v>
      </c>
      <c r="B238" s="33" t="s">
        <v>20</v>
      </c>
      <c r="C238" s="34" t="s">
        <v>340</v>
      </c>
      <c r="D238" s="57">
        <v>10</v>
      </c>
      <c r="E238" s="74">
        <v>2.12</v>
      </c>
      <c r="F238" s="57">
        <f t="shared" si="62"/>
        <v>21.2</v>
      </c>
      <c r="G238" s="80"/>
      <c r="H238" s="57">
        <f t="shared" si="63"/>
        <v>0</v>
      </c>
      <c r="I238" s="27" t="str">
        <f t="shared" si="64"/>
        <v/>
      </c>
    </row>
    <row r="239" spans="1:9" x14ac:dyDescent="0.25">
      <c r="A239" s="58"/>
      <c r="B239" s="35"/>
      <c r="C239" s="36" t="s">
        <v>387</v>
      </c>
      <c r="D239" s="57">
        <v>1</v>
      </c>
      <c r="E239" s="73">
        <f>SUM(F231:F238)</f>
        <v>592.54</v>
      </c>
      <c r="F239" s="59">
        <f t="shared" si="62"/>
        <v>592.54</v>
      </c>
      <c r="G239" s="81">
        <f>SUM(H231:H238)</f>
        <v>0</v>
      </c>
      <c r="H239" s="59">
        <f>ROUND(D239*G239,2)</f>
        <v>0</v>
      </c>
    </row>
    <row r="240" spans="1:9" x14ac:dyDescent="0.25">
      <c r="A240" s="64" t="s">
        <v>388</v>
      </c>
      <c r="B240" s="41" t="s">
        <v>20</v>
      </c>
      <c r="C240" s="42" t="s">
        <v>389</v>
      </c>
      <c r="D240" s="65">
        <f>D243</f>
        <v>1</v>
      </c>
      <c r="E240" s="77">
        <f>E243</f>
        <v>249.1</v>
      </c>
      <c r="F240" s="65">
        <f>F243</f>
        <v>249.1</v>
      </c>
      <c r="G240" s="85">
        <f>G243</f>
        <v>0</v>
      </c>
      <c r="H240" s="65">
        <f>H243</f>
        <v>0</v>
      </c>
    </row>
    <row r="241" spans="1:9" x14ac:dyDescent="0.25">
      <c r="A241" s="56" t="s">
        <v>375</v>
      </c>
      <c r="B241" s="33" t="s">
        <v>20</v>
      </c>
      <c r="C241" s="34" t="s">
        <v>376</v>
      </c>
      <c r="D241" s="57">
        <v>2</v>
      </c>
      <c r="E241" s="74">
        <v>5.3</v>
      </c>
      <c r="F241" s="57">
        <f>ROUND(D241*E241,2)</f>
        <v>10.6</v>
      </c>
      <c r="G241" s="80"/>
      <c r="H241" s="57">
        <f t="shared" ref="H241:H242" si="65">ROUND(D241*G241,2)</f>
        <v>0</v>
      </c>
      <c r="I241" s="27" t="str">
        <f t="shared" ref="I241:I242" si="66">IF(AND(G241&gt;E241, G241&lt;&gt;""),"VALOR MAYOR DEL PERMITIDO","")</f>
        <v/>
      </c>
    </row>
    <row r="242" spans="1:9" x14ac:dyDescent="0.25">
      <c r="A242" s="56" t="s">
        <v>381</v>
      </c>
      <c r="B242" s="33" t="s">
        <v>20</v>
      </c>
      <c r="C242" s="34" t="s">
        <v>332</v>
      </c>
      <c r="D242" s="57">
        <v>15</v>
      </c>
      <c r="E242" s="74">
        <v>15.9</v>
      </c>
      <c r="F242" s="57">
        <f>ROUND(D242*E242,2)</f>
        <v>238.5</v>
      </c>
      <c r="G242" s="80"/>
      <c r="H242" s="57">
        <f t="shared" si="65"/>
        <v>0</v>
      </c>
      <c r="I242" s="27" t="str">
        <f t="shared" si="66"/>
        <v/>
      </c>
    </row>
    <row r="243" spans="1:9" x14ac:dyDescent="0.25">
      <c r="A243" s="58"/>
      <c r="B243" s="35"/>
      <c r="C243" s="36" t="s">
        <v>390</v>
      </c>
      <c r="D243" s="57">
        <v>1</v>
      </c>
      <c r="E243" s="73">
        <f>SUM(F241:F242)</f>
        <v>249.1</v>
      </c>
      <c r="F243" s="59">
        <f>ROUND(D243*E243,2)</f>
        <v>249.1</v>
      </c>
      <c r="G243" s="81">
        <f>SUM(H241:H242)</f>
        <v>0</v>
      </c>
      <c r="H243" s="59">
        <f>ROUND(D243*G243,2)</f>
        <v>0</v>
      </c>
    </row>
    <row r="244" spans="1:9" x14ac:dyDescent="0.25">
      <c r="A244" s="64" t="s">
        <v>391</v>
      </c>
      <c r="B244" s="41" t="s">
        <v>20</v>
      </c>
      <c r="C244" s="42" t="s">
        <v>392</v>
      </c>
      <c r="D244" s="65">
        <f>D247</f>
        <v>1</v>
      </c>
      <c r="E244" s="77">
        <f>E247</f>
        <v>270.3</v>
      </c>
      <c r="F244" s="65">
        <f>F247</f>
        <v>270.3</v>
      </c>
      <c r="G244" s="85">
        <f>G247</f>
        <v>0</v>
      </c>
      <c r="H244" s="65">
        <f>H247</f>
        <v>0</v>
      </c>
    </row>
    <row r="245" spans="1:9" x14ac:dyDescent="0.25">
      <c r="A245" s="56" t="s">
        <v>375</v>
      </c>
      <c r="B245" s="33" t="s">
        <v>20</v>
      </c>
      <c r="C245" s="34" t="s">
        <v>376</v>
      </c>
      <c r="D245" s="57">
        <v>6</v>
      </c>
      <c r="E245" s="74">
        <v>5.3</v>
      </c>
      <c r="F245" s="57">
        <f>ROUND(D245*E245,2)</f>
        <v>31.8</v>
      </c>
      <c r="G245" s="80"/>
      <c r="H245" s="57">
        <f t="shared" ref="H245:H246" si="67">ROUND(D245*G245,2)</f>
        <v>0</v>
      </c>
      <c r="I245" s="27" t="str">
        <f t="shared" ref="I245:I246" si="68">IF(AND(G245&gt;E245, G245&lt;&gt;""),"VALOR MAYOR DEL PERMITIDO","")</f>
        <v/>
      </c>
    </row>
    <row r="246" spans="1:9" x14ac:dyDescent="0.25">
      <c r="A246" s="56" t="s">
        <v>381</v>
      </c>
      <c r="B246" s="33" t="s">
        <v>20</v>
      </c>
      <c r="C246" s="34" t="s">
        <v>332</v>
      </c>
      <c r="D246" s="57">
        <v>15</v>
      </c>
      <c r="E246" s="74">
        <v>15.9</v>
      </c>
      <c r="F246" s="57">
        <f>ROUND(D246*E246,2)</f>
        <v>238.5</v>
      </c>
      <c r="G246" s="80"/>
      <c r="H246" s="57">
        <f t="shared" si="67"/>
        <v>0</v>
      </c>
      <c r="I246" s="27" t="str">
        <f t="shared" si="68"/>
        <v/>
      </c>
    </row>
    <row r="247" spans="1:9" x14ac:dyDescent="0.25">
      <c r="A247" s="58"/>
      <c r="B247" s="35"/>
      <c r="C247" s="36" t="s">
        <v>393</v>
      </c>
      <c r="D247" s="57">
        <v>1</v>
      </c>
      <c r="E247" s="73">
        <f>SUM(F245:F246)</f>
        <v>270.3</v>
      </c>
      <c r="F247" s="59">
        <f>ROUND(D247*E247,2)</f>
        <v>270.3</v>
      </c>
      <c r="G247" s="81">
        <f>SUM(H245:H246)</f>
        <v>0</v>
      </c>
      <c r="H247" s="59">
        <f>ROUND(D247*G247,2)</f>
        <v>0</v>
      </c>
    </row>
    <row r="248" spans="1:9" x14ac:dyDescent="0.25">
      <c r="A248" s="64" t="s">
        <v>394</v>
      </c>
      <c r="B248" s="41" t="s">
        <v>20</v>
      </c>
      <c r="C248" s="42" t="s">
        <v>395</v>
      </c>
      <c r="D248" s="65">
        <f>D251</f>
        <v>1</v>
      </c>
      <c r="E248" s="77">
        <f>E251</f>
        <v>259.7</v>
      </c>
      <c r="F248" s="65">
        <f>F251</f>
        <v>259.7</v>
      </c>
      <c r="G248" s="85">
        <f>G251</f>
        <v>0</v>
      </c>
      <c r="H248" s="65">
        <f>H251</f>
        <v>0</v>
      </c>
    </row>
    <row r="249" spans="1:9" x14ac:dyDescent="0.25">
      <c r="A249" s="56" t="s">
        <v>375</v>
      </c>
      <c r="B249" s="33" t="s">
        <v>20</v>
      </c>
      <c r="C249" s="34" t="s">
        <v>376</v>
      </c>
      <c r="D249" s="57">
        <v>4</v>
      </c>
      <c r="E249" s="74">
        <v>5.3</v>
      </c>
      <c r="F249" s="57">
        <f>ROUND(D249*E249,2)</f>
        <v>21.2</v>
      </c>
      <c r="G249" s="80"/>
      <c r="H249" s="57">
        <f t="shared" ref="H249:H250" si="69">ROUND(D249*G249,2)</f>
        <v>0</v>
      </c>
      <c r="I249" s="27" t="str">
        <f t="shared" ref="I249:I250" si="70">IF(AND(G249&gt;E249, G249&lt;&gt;""),"VALOR MAYOR DEL PERMITIDO","")</f>
        <v/>
      </c>
    </row>
    <row r="250" spans="1:9" x14ac:dyDescent="0.25">
      <c r="A250" s="56" t="s">
        <v>381</v>
      </c>
      <c r="B250" s="33" t="s">
        <v>20</v>
      </c>
      <c r="C250" s="34" t="s">
        <v>332</v>
      </c>
      <c r="D250" s="57">
        <v>15</v>
      </c>
      <c r="E250" s="74">
        <v>15.9</v>
      </c>
      <c r="F250" s="57">
        <f>ROUND(D250*E250,2)</f>
        <v>238.5</v>
      </c>
      <c r="G250" s="80"/>
      <c r="H250" s="57">
        <f t="shared" si="69"/>
        <v>0</v>
      </c>
      <c r="I250" s="27" t="str">
        <f t="shared" si="70"/>
        <v/>
      </c>
    </row>
    <row r="251" spans="1:9" x14ac:dyDescent="0.25">
      <c r="A251" s="58"/>
      <c r="B251" s="35"/>
      <c r="C251" s="36" t="s">
        <v>396</v>
      </c>
      <c r="D251" s="57">
        <v>1</v>
      </c>
      <c r="E251" s="73">
        <f>SUM(F249:F250)</f>
        <v>259.7</v>
      </c>
      <c r="F251" s="59">
        <f>ROUND(D251*E251,2)</f>
        <v>259.7</v>
      </c>
      <c r="G251" s="81">
        <f>SUM(H249:H250)</f>
        <v>0</v>
      </c>
      <c r="H251" s="59">
        <f>ROUND(D251*G251,2)</f>
        <v>0</v>
      </c>
    </row>
    <row r="252" spans="1:9" x14ac:dyDescent="0.25">
      <c r="A252" s="64" t="s">
        <v>397</v>
      </c>
      <c r="B252" s="41" t="s">
        <v>20</v>
      </c>
      <c r="C252" s="42" t="s">
        <v>398</v>
      </c>
      <c r="D252" s="65">
        <f>D255</f>
        <v>1</v>
      </c>
      <c r="E252" s="77">
        <f>E255</f>
        <v>259.7</v>
      </c>
      <c r="F252" s="65">
        <f>F255</f>
        <v>259.7</v>
      </c>
      <c r="G252" s="85">
        <f>G255</f>
        <v>0</v>
      </c>
      <c r="H252" s="65">
        <f>H255</f>
        <v>0</v>
      </c>
    </row>
    <row r="253" spans="1:9" x14ac:dyDescent="0.25">
      <c r="A253" s="56" t="s">
        <v>375</v>
      </c>
      <c r="B253" s="33" t="s">
        <v>20</v>
      </c>
      <c r="C253" s="34" t="s">
        <v>376</v>
      </c>
      <c r="D253" s="57">
        <v>4</v>
      </c>
      <c r="E253" s="74">
        <v>5.3</v>
      </c>
      <c r="F253" s="57">
        <f>ROUND(D253*E253,2)</f>
        <v>21.2</v>
      </c>
      <c r="G253" s="80"/>
      <c r="H253" s="57">
        <f t="shared" ref="H253:H254" si="71">ROUND(D253*G253,2)</f>
        <v>0</v>
      </c>
      <c r="I253" s="27" t="str">
        <f t="shared" ref="I253:I254" si="72">IF(AND(G253&gt;E253, G253&lt;&gt;""),"VALOR MAYOR DEL PERMITIDO","")</f>
        <v/>
      </c>
    </row>
    <row r="254" spans="1:9" x14ac:dyDescent="0.25">
      <c r="A254" s="56" t="s">
        <v>381</v>
      </c>
      <c r="B254" s="33" t="s">
        <v>20</v>
      </c>
      <c r="C254" s="34" t="s">
        <v>332</v>
      </c>
      <c r="D254" s="57">
        <v>15</v>
      </c>
      <c r="E254" s="74">
        <v>15.9</v>
      </c>
      <c r="F254" s="57">
        <f>ROUND(D254*E254,2)</f>
        <v>238.5</v>
      </c>
      <c r="G254" s="80"/>
      <c r="H254" s="57">
        <f t="shared" si="71"/>
        <v>0</v>
      </c>
      <c r="I254" s="27" t="str">
        <f t="shared" si="72"/>
        <v/>
      </c>
    </row>
    <row r="255" spans="1:9" x14ac:dyDescent="0.25">
      <c r="A255" s="58"/>
      <c r="B255" s="35"/>
      <c r="C255" s="36" t="s">
        <v>399</v>
      </c>
      <c r="D255" s="57">
        <v>1</v>
      </c>
      <c r="E255" s="73">
        <f>SUM(F253:F254)</f>
        <v>259.7</v>
      </c>
      <c r="F255" s="59">
        <f>ROUND(D255*E255,2)</f>
        <v>259.7</v>
      </c>
      <c r="G255" s="81">
        <f>SUM(H253:H254)</f>
        <v>0</v>
      </c>
      <c r="H255" s="59">
        <f>ROUND(D255*G255,2)</f>
        <v>0</v>
      </c>
    </row>
    <row r="256" spans="1:9" x14ac:dyDescent="0.25">
      <c r="A256" s="64" t="s">
        <v>400</v>
      </c>
      <c r="B256" s="41" t="s">
        <v>20</v>
      </c>
      <c r="C256" s="42" t="s">
        <v>401</v>
      </c>
      <c r="D256" s="65">
        <f>D264</f>
        <v>1</v>
      </c>
      <c r="E256" s="77">
        <f>E264</f>
        <v>386.9</v>
      </c>
      <c r="F256" s="65">
        <f>F264</f>
        <v>386.9</v>
      </c>
      <c r="G256" s="85">
        <f>G264</f>
        <v>0</v>
      </c>
      <c r="H256" s="65">
        <f>H264</f>
        <v>0</v>
      </c>
    </row>
    <row r="257" spans="1:9" x14ac:dyDescent="0.25">
      <c r="A257" s="56" t="s">
        <v>375</v>
      </c>
      <c r="B257" s="33" t="s">
        <v>20</v>
      </c>
      <c r="C257" s="34" t="s">
        <v>376</v>
      </c>
      <c r="D257" s="57">
        <v>2</v>
      </c>
      <c r="E257" s="74">
        <v>5.3</v>
      </c>
      <c r="F257" s="57">
        <f t="shared" ref="F257:F264" si="73">ROUND(D257*E257,2)</f>
        <v>10.6</v>
      </c>
      <c r="G257" s="80"/>
      <c r="H257" s="57">
        <f t="shared" ref="H257:H263" si="74">ROUND(D257*G257,2)</f>
        <v>0</v>
      </c>
      <c r="I257" s="27" t="str">
        <f t="shared" ref="I257:I263" si="75">IF(AND(G257&gt;E257, G257&lt;&gt;""),"VALOR MAYOR DEL PERMITIDO","")</f>
        <v/>
      </c>
    </row>
    <row r="258" spans="1:9" x14ac:dyDescent="0.25">
      <c r="A258" s="56" t="s">
        <v>377</v>
      </c>
      <c r="B258" s="33" t="s">
        <v>20</v>
      </c>
      <c r="C258" s="34" t="s">
        <v>378</v>
      </c>
      <c r="D258" s="57">
        <v>2</v>
      </c>
      <c r="E258" s="74">
        <v>5.3</v>
      </c>
      <c r="F258" s="57">
        <f t="shared" si="73"/>
        <v>10.6</v>
      </c>
      <c r="G258" s="80"/>
      <c r="H258" s="57">
        <f t="shared" si="74"/>
        <v>0</v>
      </c>
      <c r="I258" s="27" t="str">
        <f t="shared" si="75"/>
        <v/>
      </c>
    </row>
    <row r="259" spans="1:9" x14ac:dyDescent="0.25">
      <c r="A259" s="56" t="s">
        <v>379</v>
      </c>
      <c r="B259" s="33" t="s">
        <v>20</v>
      </c>
      <c r="C259" s="34" t="s">
        <v>328</v>
      </c>
      <c r="D259" s="57">
        <v>10</v>
      </c>
      <c r="E259" s="74">
        <v>5.3</v>
      </c>
      <c r="F259" s="57">
        <f t="shared" si="73"/>
        <v>53</v>
      </c>
      <c r="G259" s="80"/>
      <c r="H259" s="57">
        <f t="shared" si="74"/>
        <v>0</v>
      </c>
      <c r="I259" s="27" t="str">
        <f t="shared" si="75"/>
        <v/>
      </c>
    </row>
    <row r="260" spans="1:9" x14ac:dyDescent="0.25">
      <c r="A260" s="56" t="s">
        <v>380</v>
      </c>
      <c r="B260" s="33" t="s">
        <v>20</v>
      </c>
      <c r="C260" s="34" t="s">
        <v>330</v>
      </c>
      <c r="D260" s="57">
        <v>2</v>
      </c>
      <c r="E260" s="74">
        <v>5.3</v>
      </c>
      <c r="F260" s="57">
        <f t="shared" si="73"/>
        <v>10.6</v>
      </c>
      <c r="G260" s="80"/>
      <c r="H260" s="57">
        <f t="shared" si="74"/>
        <v>0</v>
      </c>
      <c r="I260" s="27" t="str">
        <f t="shared" si="75"/>
        <v/>
      </c>
    </row>
    <row r="261" spans="1:9" x14ac:dyDescent="0.25">
      <c r="A261" s="56" t="s">
        <v>381</v>
      </c>
      <c r="B261" s="33" t="s">
        <v>20</v>
      </c>
      <c r="C261" s="34" t="s">
        <v>332</v>
      </c>
      <c r="D261" s="57">
        <v>15</v>
      </c>
      <c r="E261" s="74">
        <v>15.9</v>
      </c>
      <c r="F261" s="57">
        <f t="shared" si="73"/>
        <v>238.5</v>
      </c>
      <c r="G261" s="80"/>
      <c r="H261" s="57">
        <f t="shared" si="74"/>
        <v>0</v>
      </c>
      <c r="I261" s="27" t="str">
        <f t="shared" si="75"/>
        <v/>
      </c>
    </row>
    <row r="262" spans="1:9" x14ac:dyDescent="0.25">
      <c r="A262" s="56" t="s">
        <v>402</v>
      </c>
      <c r="B262" s="33" t="s">
        <v>20</v>
      </c>
      <c r="C262" s="34" t="s">
        <v>403</v>
      </c>
      <c r="D262" s="57">
        <v>10</v>
      </c>
      <c r="E262" s="74">
        <v>4.24</v>
      </c>
      <c r="F262" s="57">
        <f t="shared" si="73"/>
        <v>42.4</v>
      </c>
      <c r="G262" s="80"/>
      <c r="H262" s="57">
        <f t="shared" si="74"/>
        <v>0</v>
      </c>
      <c r="I262" s="27" t="str">
        <f t="shared" si="75"/>
        <v/>
      </c>
    </row>
    <row r="263" spans="1:9" x14ac:dyDescent="0.25">
      <c r="A263" s="56" t="s">
        <v>404</v>
      </c>
      <c r="B263" s="33" t="s">
        <v>20</v>
      </c>
      <c r="C263" s="34" t="s">
        <v>405</v>
      </c>
      <c r="D263" s="57">
        <v>4</v>
      </c>
      <c r="E263" s="74">
        <v>5.3</v>
      </c>
      <c r="F263" s="57">
        <f t="shared" si="73"/>
        <v>21.2</v>
      </c>
      <c r="G263" s="80"/>
      <c r="H263" s="57">
        <f t="shared" si="74"/>
        <v>0</v>
      </c>
      <c r="I263" s="27" t="str">
        <f t="shared" si="75"/>
        <v/>
      </c>
    </row>
    <row r="264" spans="1:9" x14ac:dyDescent="0.25">
      <c r="A264" s="58"/>
      <c r="B264" s="35"/>
      <c r="C264" s="36" t="s">
        <v>406</v>
      </c>
      <c r="D264" s="57">
        <v>1</v>
      </c>
      <c r="E264" s="73">
        <f>SUM(F257:F263)</f>
        <v>386.9</v>
      </c>
      <c r="F264" s="59">
        <f t="shared" si="73"/>
        <v>386.9</v>
      </c>
      <c r="G264" s="81">
        <f>SUM(H257:H263)</f>
        <v>0</v>
      </c>
      <c r="H264" s="59">
        <f>ROUND(D264*G264,2)</f>
        <v>0</v>
      </c>
    </row>
    <row r="265" spans="1:9" x14ac:dyDescent="0.25">
      <c r="A265" s="64" t="s">
        <v>407</v>
      </c>
      <c r="B265" s="41" t="s">
        <v>20</v>
      </c>
      <c r="C265" s="42" t="s">
        <v>408</v>
      </c>
      <c r="D265" s="65">
        <f>D268</f>
        <v>1</v>
      </c>
      <c r="E265" s="77">
        <f>E268</f>
        <v>270.3</v>
      </c>
      <c r="F265" s="65">
        <f>F268</f>
        <v>270.3</v>
      </c>
      <c r="G265" s="85">
        <f>G268</f>
        <v>0</v>
      </c>
      <c r="H265" s="65">
        <f>H268</f>
        <v>0</v>
      </c>
    </row>
    <row r="266" spans="1:9" x14ac:dyDescent="0.25">
      <c r="A266" s="56" t="s">
        <v>375</v>
      </c>
      <c r="B266" s="33" t="s">
        <v>20</v>
      </c>
      <c r="C266" s="34" t="s">
        <v>376</v>
      </c>
      <c r="D266" s="57">
        <v>6</v>
      </c>
      <c r="E266" s="74">
        <v>5.3</v>
      </c>
      <c r="F266" s="57">
        <f>ROUND(D266*E266,2)</f>
        <v>31.8</v>
      </c>
      <c r="G266" s="80"/>
      <c r="H266" s="57">
        <f t="shared" ref="H266:H267" si="76">ROUND(D266*G266,2)</f>
        <v>0</v>
      </c>
      <c r="I266" s="27" t="str">
        <f t="shared" ref="I266:I267" si="77">IF(AND(G266&gt;E266, G266&lt;&gt;""),"VALOR MAYOR DEL PERMITIDO","")</f>
        <v/>
      </c>
    </row>
    <row r="267" spans="1:9" x14ac:dyDescent="0.25">
      <c r="A267" s="56" t="s">
        <v>381</v>
      </c>
      <c r="B267" s="33" t="s">
        <v>20</v>
      </c>
      <c r="C267" s="34" t="s">
        <v>332</v>
      </c>
      <c r="D267" s="57">
        <v>15</v>
      </c>
      <c r="E267" s="74">
        <v>15.9</v>
      </c>
      <c r="F267" s="57">
        <f>ROUND(D267*E267,2)</f>
        <v>238.5</v>
      </c>
      <c r="G267" s="80"/>
      <c r="H267" s="57">
        <f t="shared" si="76"/>
        <v>0</v>
      </c>
      <c r="I267" s="27" t="str">
        <f t="shared" si="77"/>
        <v/>
      </c>
    </row>
    <row r="268" spans="1:9" x14ac:dyDescent="0.25">
      <c r="A268" s="58"/>
      <c r="B268" s="35"/>
      <c r="C268" s="36" t="s">
        <v>409</v>
      </c>
      <c r="D268" s="57">
        <v>1</v>
      </c>
      <c r="E268" s="73">
        <f>SUM(F266:F267)</f>
        <v>270.3</v>
      </c>
      <c r="F268" s="59">
        <f>ROUND(D268*E268,2)</f>
        <v>270.3</v>
      </c>
      <c r="G268" s="81">
        <f>SUM(H266:H267)</f>
        <v>0</v>
      </c>
      <c r="H268" s="59">
        <f>ROUND(D268*G268,2)</f>
        <v>0</v>
      </c>
    </row>
    <row r="269" spans="1:9" x14ac:dyDescent="0.25">
      <c r="A269" s="64" t="s">
        <v>410</v>
      </c>
      <c r="B269" s="41" t="s">
        <v>20</v>
      </c>
      <c r="C269" s="42" t="s">
        <v>411</v>
      </c>
      <c r="D269" s="65">
        <f>D272</f>
        <v>1</v>
      </c>
      <c r="E269" s="77">
        <f>E272</f>
        <v>270.3</v>
      </c>
      <c r="F269" s="65">
        <f>F272</f>
        <v>270.3</v>
      </c>
      <c r="G269" s="85">
        <f>G272</f>
        <v>0</v>
      </c>
      <c r="H269" s="65">
        <f>H272</f>
        <v>0</v>
      </c>
    </row>
    <row r="270" spans="1:9" x14ac:dyDescent="0.25">
      <c r="A270" s="56" t="s">
        <v>375</v>
      </c>
      <c r="B270" s="33" t="s">
        <v>20</v>
      </c>
      <c r="C270" s="34" t="s">
        <v>376</v>
      </c>
      <c r="D270" s="57">
        <v>6</v>
      </c>
      <c r="E270" s="74">
        <v>5.3</v>
      </c>
      <c r="F270" s="57">
        <f>ROUND(D270*E270,2)</f>
        <v>31.8</v>
      </c>
      <c r="G270" s="80"/>
      <c r="H270" s="57">
        <f>ROUND(D270*G270,2)</f>
        <v>0</v>
      </c>
      <c r="I270" s="27" t="str">
        <f t="shared" ref="I270:I271" si="78">IF(AND(G270&gt;E270, G270&lt;&gt;""),"VALOR MAYOR DEL PERMITIDO","")</f>
        <v/>
      </c>
    </row>
    <row r="271" spans="1:9" x14ac:dyDescent="0.25">
      <c r="A271" s="56" t="s">
        <v>381</v>
      </c>
      <c r="B271" s="33" t="s">
        <v>20</v>
      </c>
      <c r="C271" s="34" t="s">
        <v>332</v>
      </c>
      <c r="D271" s="57">
        <v>15</v>
      </c>
      <c r="E271" s="74">
        <v>15.9</v>
      </c>
      <c r="F271" s="57">
        <f>ROUND(D271*E271,2)</f>
        <v>238.5</v>
      </c>
      <c r="G271" s="80"/>
      <c r="H271" s="57">
        <f>ROUND(D271*G271,2)</f>
        <v>0</v>
      </c>
      <c r="I271" s="27" t="str">
        <f t="shared" si="78"/>
        <v/>
      </c>
    </row>
    <row r="272" spans="1:9" x14ac:dyDescent="0.25">
      <c r="A272" s="58"/>
      <c r="B272" s="35"/>
      <c r="C272" s="36" t="s">
        <v>412</v>
      </c>
      <c r="D272" s="57">
        <v>1</v>
      </c>
      <c r="E272" s="73">
        <f>SUM(F270:F271)</f>
        <v>270.3</v>
      </c>
      <c r="F272" s="59">
        <f>ROUND(D272*E272,2)</f>
        <v>270.3</v>
      </c>
      <c r="G272" s="81">
        <f>SUM(H270:H271)</f>
        <v>0</v>
      </c>
      <c r="H272" s="59">
        <f>ROUND(D272*G272,2)</f>
        <v>0</v>
      </c>
    </row>
    <row r="273" spans="1:9" x14ac:dyDescent="0.25">
      <c r="A273" s="64" t="s">
        <v>413</v>
      </c>
      <c r="B273" s="41" t="s">
        <v>20</v>
      </c>
      <c r="C273" s="42" t="s">
        <v>414</v>
      </c>
      <c r="D273" s="65">
        <f>D282</f>
        <v>1</v>
      </c>
      <c r="E273" s="77">
        <f>E282</f>
        <v>603.14</v>
      </c>
      <c r="F273" s="65">
        <f>F282</f>
        <v>603.14</v>
      </c>
      <c r="G273" s="85">
        <f>G282</f>
        <v>0</v>
      </c>
      <c r="H273" s="65">
        <f>H282</f>
        <v>0</v>
      </c>
    </row>
    <row r="274" spans="1:9" x14ac:dyDescent="0.25">
      <c r="A274" s="56" t="s">
        <v>375</v>
      </c>
      <c r="B274" s="33" t="s">
        <v>20</v>
      </c>
      <c r="C274" s="34" t="s">
        <v>376</v>
      </c>
      <c r="D274" s="57">
        <v>4</v>
      </c>
      <c r="E274" s="74">
        <v>5.3</v>
      </c>
      <c r="F274" s="57">
        <f t="shared" ref="F274:F282" si="79">ROUND(D274*E274,2)</f>
        <v>21.2</v>
      </c>
      <c r="G274" s="80"/>
      <c r="H274" s="57">
        <f t="shared" ref="H274:H281" si="80">ROUND(D274*G274,2)</f>
        <v>0</v>
      </c>
      <c r="I274" s="27" t="str">
        <f t="shared" ref="I274:I281" si="81">IF(AND(G274&gt;E274, G274&lt;&gt;""),"VALOR MAYOR DEL PERMITIDO","")</f>
        <v/>
      </c>
    </row>
    <row r="275" spans="1:9" x14ac:dyDescent="0.25">
      <c r="A275" s="56" t="s">
        <v>377</v>
      </c>
      <c r="B275" s="33" t="s">
        <v>20</v>
      </c>
      <c r="C275" s="34" t="s">
        <v>378</v>
      </c>
      <c r="D275" s="57">
        <v>2</v>
      </c>
      <c r="E275" s="74">
        <v>5.3</v>
      </c>
      <c r="F275" s="57">
        <f t="shared" si="79"/>
        <v>10.6</v>
      </c>
      <c r="G275" s="80"/>
      <c r="H275" s="57">
        <f t="shared" si="80"/>
        <v>0</v>
      </c>
      <c r="I275" s="27" t="str">
        <f t="shared" si="81"/>
        <v/>
      </c>
    </row>
    <row r="276" spans="1:9" x14ac:dyDescent="0.25">
      <c r="A276" s="56" t="s">
        <v>379</v>
      </c>
      <c r="B276" s="33" t="s">
        <v>20</v>
      </c>
      <c r="C276" s="34" t="s">
        <v>328</v>
      </c>
      <c r="D276" s="57">
        <v>20</v>
      </c>
      <c r="E276" s="74">
        <v>5.3</v>
      </c>
      <c r="F276" s="57">
        <f t="shared" si="79"/>
        <v>106</v>
      </c>
      <c r="G276" s="80"/>
      <c r="H276" s="57">
        <f t="shared" si="80"/>
        <v>0</v>
      </c>
      <c r="I276" s="27" t="str">
        <f t="shared" si="81"/>
        <v/>
      </c>
    </row>
    <row r="277" spans="1:9" x14ac:dyDescent="0.25">
      <c r="A277" s="56" t="s">
        <v>380</v>
      </c>
      <c r="B277" s="33" t="s">
        <v>20</v>
      </c>
      <c r="C277" s="34" t="s">
        <v>330</v>
      </c>
      <c r="D277" s="57">
        <v>2</v>
      </c>
      <c r="E277" s="74">
        <v>5.3</v>
      </c>
      <c r="F277" s="57">
        <f t="shared" si="79"/>
        <v>10.6</v>
      </c>
      <c r="G277" s="80"/>
      <c r="H277" s="57">
        <f t="shared" si="80"/>
        <v>0</v>
      </c>
      <c r="I277" s="27" t="str">
        <f t="shared" si="81"/>
        <v/>
      </c>
    </row>
    <row r="278" spans="1:9" x14ac:dyDescent="0.25">
      <c r="A278" s="56" t="s">
        <v>381</v>
      </c>
      <c r="B278" s="33" t="s">
        <v>20</v>
      </c>
      <c r="C278" s="34" t="s">
        <v>332</v>
      </c>
      <c r="D278" s="57">
        <v>15</v>
      </c>
      <c r="E278" s="74">
        <v>15.9</v>
      </c>
      <c r="F278" s="57">
        <f t="shared" si="79"/>
        <v>238.5</v>
      </c>
      <c r="G278" s="80"/>
      <c r="H278" s="57">
        <f t="shared" si="80"/>
        <v>0</v>
      </c>
      <c r="I278" s="27" t="str">
        <f t="shared" si="81"/>
        <v/>
      </c>
    </row>
    <row r="279" spans="1:9" x14ac:dyDescent="0.25">
      <c r="A279" s="56" t="s">
        <v>382</v>
      </c>
      <c r="B279" s="33" t="s">
        <v>20</v>
      </c>
      <c r="C279" s="34" t="s">
        <v>383</v>
      </c>
      <c r="D279" s="57">
        <v>4</v>
      </c>
      <c r="E279" s="74">
        <v>43.46</v>
      </c>
      <c r="F279" s="57">
        <f t="shared" si="79"/>
        <v>173.84</v>
      </c>
      <c r="G279" s="80"/>
      <c r="H279" s="57">
        <f t="shared" si="80"/>
        <v>0</v>
      </c>
      <c r="I279" s="27" t="str">
        <f t="shared" si="81"/>
        <v/>
      </c>
    </row>
    <row r="280" spans="1:9" x14ac:dyDescent="0.25">
      <c r="A280" s="56" t="s">
        <v>384</v>
      </c>
      <c r="B280" s="33" t="s">
        <v>20</v>
      </c>
      <c r="C280" s="34" t="s">
        <v>385</v>
      </c>
      <c r="D280" s="57">
        <v>10</v>
      </c>
      <c r="E280" s="74">
        <v>2.12</v>
      </c>
      <c r="F280" s="57">
        <f t="shared" si="79"/>
        <v>21.2</v>
      </c>
      <c r="G280" s="80"/>
      <c r="H280" s="57">
        <f t="shared" si="80"/>
        <v>0</v>
      </c>
      <c r="I280" s="27" t="str">
        <f t="shared" si="81"/>
        <v/>
      </c>
    </row>
    <row r="281" spans="1:9" x14ac:dyDescent="0.25">
      <c r="A281" s="56" t="s">
        <v>386</v>
      </c>
      <c r="B281" s="33" t="s">
        <v>20</v>
      </c>
      <c r="C281" s="34" t="s">
        <v>340</v>
      </c>
      <c r="D281" s="57">
        <v>10</v>
      </c>
      <c r="E281" s="74">
        <v>2.12</v>
      </c>
      <c r="F281" s="57">
        <f t="shared" si="79"/>
        <v>21.2</v>
      </c>
      <c r="G281" s="80"/>
      <c r="H281" s="57">
        <f t="shared" si="80"/>
        <v>0</v>
      </c>
      <c r="I281" s="27" t="str">
        <f t="shared" si="81"/>
        <v/>
      </c>
    </row>
    <row r="282" spans="1:9" x14ac:dyDescent="0.25">
      <c r="A282" s="58"/>
      <c r="B282" s="35"/>
      <c r="C282" s="36" t="s">
        <v>415</v>
      </c>
      <c r="D282" s="57">
        <v>1</v>
      </c>
      <c r="E282" s="73">
        <f>SUM(F274:F281)</f>
        <v>603.14</v>
      </c>
      <c r="F282" s="59">
        <f t="shared" si="79"/>
        <v>603.14</v>
      </c>
      <c r="G282" s="86">
        <f>SUM(H274:H281)</f>
        <v>0</v>
      </c>
      <c r="H282" s="59">
        <f>ROUND(D282*G282,2)</f>
        <v>0</v>
      </c>
    </row>
    <row r="283" spans="1:9" x14ac:dyDescent="0.25">
      <c r="A283" s="64" t="s">
        <v>416</v>
      </c>
      <c r="B283" s="41" t="s">
        <v>5</v>
      </c>
      <c r="C283" s="42" t="s">
        <v>417</v>
      </c>
      <c r="D283" s="65">
        <f>D286</f>
        <v>1</v>
      </c>
      <c r="E283" s="77">
        <f>E286</f>
        <v>1961</v>
      </c>
      <c r="F283" s="65">
        <f>F286</f>
        <v>1961</v>
      </c>
      <c r="G283" s="85">
        <f>G286</f>
        <v>0</v>
      </c>
      <c r="H283" s="65">
        <f>H286</f>
        <v>0</v>
      </c>
    </row>
    <row r="284" spans="1:9" x14ac:dyDescent="0.25">
      <c r="A284" s="56" t="s">
        <v>418</v>
      </c>
      <c r="B284" s="33" t="s">
        <v>20</v>
      </c>
      <c r="C284" s="34" t="s">
        <v>419</v>
      </c>
      <c r="D284" s="57">
        <v>1</v>
      </c>
      <c r="E284" s="74">
        <v>1590</v>
      </c>
      <c r="F284" s="57">
        <f>ROUND(D284*E284,2)</f>
        <v>1590</v>
      </c>
      <c r="G284" s="80"/>
      <c r="H284" s="57">
        <f t="shared" ref="H284:H285" si="82">ROUND(D284*G284,2)</f>
        <v>0</v>
      </c>
      <c r="I284" s="27" t="str">
        <f t="shared" ref="I284:I285" si="83">IF(AND(G284&gt;E284, G284&lt;&gt;""),"VALOR MAYOR DEL PERMITIDO","")</f>
        <v/>
      </c>
    </row>
    <row r="285" spans="1:9" x14ac:dyDescent="0.25">
      <c r="A285" s="56" t="s">
        <v>420</v>
      </c>
      <c r="B285" s="33" t="s">
        <v>20</v>
      </c>
      <c r="C285" s="34" t="s">
        <v>421</v>
      </c>
      <c r="D285" s="57">
        <v>1</v>
      </c>
      <c r="E285" s="74">
        <v>371</v>
      </c>
      <c r="F285" s="57">
        <f>ROUND(D285*E285,2)</f>
        <v>371</v>
      </c>
      <c r="G285" s="80"/>
      <c r="H285" s="57">
        <f t="shared" si="82"/>
        <v>0</v>
      </c>
      <c r="I285" s="27" t="str">
        <f t="shared" si="83"/>
        <v/>
      </c>
    </row>
    <row r="286" spans="1:9" x14ac:dyDescent="0.25">
      <c r="A286" s="58"/>
      <c r="B286" s="35"/>
      <c r="C286" s="36" t="s">
        <v>422</v>
      </c>
      <c r="D286" s="57">
        <v>1</v>
      </c>
      <c r="E286" s="73">
        <f>SUM(F284:F285)</f>
        <v>1961</v>
      </c>
      <c r="F286" s="59">
        <f>ROUND(D286*E286,2)</f>
        <v>1961</v>
      </c>
      <c r="G286" s="81">
        <f>SUM(H284:H285)</f>
        <v>0</v>
      </c>
      <c r="H286" s="59">
        <f>ROUND(D286*G286,2)</f>
        <v>0</v>
      </c>
    </row>
    <row r="287" spans="1:9" x14ac:dyDescent="0.25">
      <c r="A287" s="58"/>
      <c r="B287" s="35"/>
      <c r="C287" s="36" t="s">
        <v>423</v>
      </c>
      <c r="D287" s="57">
        <v>1</v>
      </c>
      <c r="E287" s="73">
        <f>F230+F240+F244+F248+F252+F256+F265+F269+F273+F283</f>
        <v>5122.9799999999996</v>
      </c>
      <c r="F287" s="59">
        <f>ROUND(D287*E287,2)</f>
        <v>5122.9799999999996</v>
      </c>
      <c r="G287" s="81">
        <f>H230+H240+H244+H248+H252+H256+H265+H269+H273+H283</f>
        <v>0</v>
      </c>
      <c r="H287" s="59">
        <f>ROUND(D287*G287,2)</f>
        <v>0</v>
      </c>
    </row>
    <row r="288" spans="1:9" x14ac:dyDescent="0.25">
      <c r="A288" s="62" t="s">
        <v>424</v>
      </c>
      <c r="B288" s="39" t="s">
        <v>5</v>
      </c>
      <c r="C288" s="40" t="s">
        <v>425</v>
      </c>
      <c r="D288" s="63">
        <f>D346</f>
        <v>1</v>
      </c>
      <c r="E288" s="76">
        <f>E346</f>
        <v>5122.9799999999996</v>
      </c>
      <c r="F288" s="63">
        <f>F346</f>
        <v>5122.9799999999996</v>
      </c>
      <c r="G288" s="84">
        <f>G346</f>
        <v>0</v>
      </c>
      <c r="H288" s="63">
        <f>H346</f>
        <v>0</v>
      </c>
    </row>
    <row r="289" spans="1:9" x14ac:dyDescent="0.25">
      <c r="A289" s="64" t="s">
        <v>426</v>
      </c>
      <c r="B289" s="41" t="s">
        <v>20</v>
      </c>
      <c r="C289" s="42" t="s">
        <v>374</v>
      </c>
      <c r="D289" s="65">
        <f>D298</f>
        <v>1</v>
      </c>
      <c r="E289" s="77">
        <f>E298</f>
        <v>592.54</v>
      </c>
      <c r="F289" s="65">
        <f>F298</f>
        <v>592.54</v>
      </c>
      <c r="G289" s="85">
        <f>G298</f>
        <v>0</v>
      </c>
      <c r="H289" s="65">
        <f>H298</f>
        <v>0</v>
      </c>
    </row>
    <row r="290" spans="1:9" x14ac:dyDescent="0.25">
      <c r="A290" s="56" t="s">
        <v>427</v>
      </c>
      <c r="B290" s="33" t="s">
        <v>20</v>
      </c>
      <c r="C290" s="34" t="s">
        <v>376</v>
      </c>
      <c r="D290" s="57">
        <v>2</v>
      </c>
      <c r="E290" s="74">
        <v>5.3</v>
      </c>
      <c r="F290" s="57">
        <f t="shared" ref="F290:F298" si="84">ROUND(D290*E290,2)</f>
        <v>10.6</v>
      </c>
      <c r="G290" s="80"/>
      <c r="H290" s="57">
        <f t="shared" ref="H290:H297" si="85">ROUND(D290*G290,2)</f>
        <v>0</v>
      </c>
      <c r="I290" s="27" t="str">
        <f t="shared" ref="I290:I297" si="86">IF(AND(G290&gt;E290, G290&lt;&gt;""),"VALOR MAYOR DEL PERMITIDO","")</f>
        <v/>
      </c>
    </row>
    <row r="291" spans="1:9" x14ac:dyDescent="0.25">
      <c r="A291" s="56" t="s">
        <v>428</v>
      </c>
      <c r="B291" s="33" t="s">
        <v>20</v>
      </c>
      <c r="C291" s="34" t="s">
        <v>378</v>
      </c>
      <c r="D291" s="57">
        <v>2</v>
      </c>
      <c r="E291" s="74">
        <v>5.3</v>
      </c>
      <c r="F291" s="57">
        <f t="shared" si="84"/>
        <v>10.6</v>
      </c>
      <c r="G291" s="80"/>
      <c r="H291" s="57">
        <f t="shared" si="85"/>
        <v>0</v>
      </c>
      <c r="I291" s="27" t="str">
        <f t="shared" si="86"/>
        <v/>
      </c>
    </row>
    <row r="292" spans="1:9" x14ac:dyDescent="0.25">
      <c r="A292" s="56" t="s">
        <v>429</v>
      </c>
      <c r="B292" s="33" t="s">
        <v>20</v>
      </c>
      <c r="C292" s="34" t="s">
        <v>328</v>
      </c>
      <c r="D292" s="57">
        <v>20</v>
      </c>
      <c r="E292" s="74">
        <v>5.3</v>
      </c>
      <c r="F292" s="57">
        <f t="shared" si="84"/>
        <v>106</v>
      </c>
      <c r="G292" s="80"/>
      <c r="H292" s="57">
        <f t="shared" si="85"/>
        <v>0</v>
      </c>
      <c r="I292" s="27" t="str">
        <f t="shared" si="86"/>
        <v/>
      </c>
    </row>
    <row r="293" spans="1:9" x14ac:dyDescent="0.25">
      <c r="A293" s="56" t="s">
        <v>430</v>
      </c>
      <c r="B293" s="33" t="s">
        <v>20</v>
      </c>
      <c r="C293" s="34" t="s">
        <v>330</v>
      </c>
      <c r="D293" s="57">
        <v>2</v>
      </c>
      <c r="E293" s="74">
        <v>5.3</v>
      </c>
      <c r="F293" s="57">
        <f t="shared" si="84"/>
        <v>10.6</v>
      </c>
      <c r="G293" s="80"/>
      <c r="H293" s="57">
        <f t="shared" si="85"/>
        <v>0</v>
      </c>
      <c r="I293" s="27" t="str">
        <f t="shared" si="86"/>
        <v/>
      </c>
    </row>
    <row r="294" spans="1:9" x14ac:dyDescent="0.25">
      <c r="A294" s="56" t="s">
        <v>431</v>
      </c>
      <c r="B294" s="33" t="s">
        <v>20</v>
      </c>
      <c r="C294" s="34" t="s">
        <v>332</v>
      </c>
      <c r="D294" s="57">
        <v>15</v>
      </c>
      <c r="E294" s="74">
        <v>15.9</v>
      </c>
      <c r="F294" s="57">
        <f t="shared" si="84"/>
        <v>238.5</v>
      </c>
      <c r="G294" s="80"/>
      <c r="H294" s="57">
        <f t="shared" si="85"/>
        <v>0</v>
      </c>
      <c r="I294" s="27" t="str">
        <f t="shared" si="86"/>
        <v/>
      </c>
    </row>
    <row r="295" spans="1:9" x14ac:dyDescent="0.25">
      <c r="A295" s="56" t="s">
        <v>432</v>
      </c>
      <c r="B295" s="33" t="s">
        <v>20</v>
      </c>
      <c r="C295" s="34" t="s">
        <v>383</v>
      </c>
      <c r="D295" s="57">
        <v>4</v>
      </c>
      <c r="E295" s="74">
        <v>43.46</v>
      </c>
      <c r="F295" s="57">
        <f t="shared" si="84"/>
        <v>173.84</v>
      </c>
      <c r="G295" s="80"/>
      <c r="H295" s="57">
        <f t="shared" si="85"/>
        <v>0</v>
      </c>
      <c r="I295" s="27" t="str">
        <f t="shared" si="86"/>
        <v/>
      </c>
    </row>
    <row r="296" spans="1:9" x14ac:dyDescent="0.25">
      <c r="A296" s="56" t="s">
        <v>433</v>
      </c>
      <c r="B296" s="33" t="s">
        <v>20</v>
      </c>
      <c r="C296" s="34" t="s">
        <v>385</v>
      </c>
      <c r="D296" s="57">
        <v>10</v>
      </c>
      <c r="E296" s="74">
        <v>2.12</v>
      </c>
      <c r="F296" s="57">
        <f t="shared" si="84"/>
        <v>21.2</v>
      </c>
      <c r="G296" s="80"/>
      <c r="H296" s="57">
        <f t="shared" si="85"/>
        <v>0</v>
      </c>
      <c r="I296" s="27" t="str">
        <f t="shared" si="86"/>
        <v/>
      </c>
    </row>
    <row r="297" spans="1:9" x14ac:dyDescent="0.25">
      <c r="A297" s="56" t="s">
        <v>434</v>
      </c>
      <c r="B297" s="33" t="s">
        <v>20</v>
      </c>
      <c r="C297" s="34" t="s">
        <v>340</v>
      </c>
      <c r="D297" s="57">
        <v>10</v>
      </c>
      <c r="E297" s="74">
        <v>2.12</v>
      </c>
      <c r="F297" s="57">
        <f t="shared" si="84"/>
        <v>21.2</v>
      </c>
      <c r="G297" s="80"/>
      <c r="H297" s="57">
        <f t="shared" si="85"/>
        <v>0</v>
      </c>
      <c r="I297" s="27" t="str">
        <f t="shared" si="86"/>
        <v/>
      </c>
    </row>
    <row r="298" spans="1:9" x14ac:dyDescent="0.25">
      <c r="A298" s="58"/>
      <c r="B298" s="35"/>
      <c r="C298" s="36" t="s">
        <v>435</v>
      </c>
      <c r="D298" s="57">
        <v>1</v>
      </c>
      <c r="E298" s="73">
        <f>SUM(F290:F297)</f>
        <v>592.54</v>
      </c>
      <c r="F298" s="59">
        <f t="shared" si="84"/>
        <v>592.54</v>
      </c>
      <c r="G298" s="81">
        <f>SUM(H290:H297)</f>
        <v>0</v>
      </c>
      <c r="H298" s="59">
        <f>ROUND(D298*G298,2)</f>
        <v>0</v>
      </c>
    </row>
    <row r="299" spans="1:9" x14ac:dyDescent="0.25">
      <c r="A299" s="64" t="s">
        <v>436</v>
      </c>
      <c r="B299" s="41" t="s">
        <v>20</v>
      </c>
      <c r="C299" s="42" t="s">
        <v>389</v>
      </c>
      <c r="D299" s="65">
        <f>D302</f>
        <v>1</v>
      </c>
      <c r="E299" s="77">
        <f>E302</f>
        <v>249.1</v>
      </c>
      <c r="F299" s="65">
        <f>F302</f>
        <v>249.1</v>
      </c>
      <c r="G299" s="85">
        <f>G302</f>
        <v>0</v>
      </c>
      <c r="H299" s="65">
        <f>H302</f>
        <v>0</v>
      </c>
    </row>
    <row r="300" spans="1:9" x14ac:dyDescent="0.25">
      <c r="A300" s="56" t="s">
        <v>427</v>
      </c>
      <c r="B300" s="33" t="s">
        <v>20</v>
      </c>
      <c r="C300" s="34" t="s">
        <v>376</v>
      </c>
      <c r="D300" s="57">
        <v>2</v>
      </c>
      <c r="E300" s="74">
        <v>5.3</v>
      </c>
      <c r="F300" s="57">
        <f>ROUND(D300*E300,2)</f>
        <v>10.6</v>
      </c>
      <c r="G300" s="80"/>
      <c r="H300" s="57">
        <f>ROUND(D300*G300,2)</f>
        <v>0</v>
      </c>
      <c r="I300" s="27" t="str">
        <f t="shared" ref="I300:I301" si="87">IF(AND(G300&gt;E300, G300&lt;&gt;""),"VALOR MAYOR DEL PERMITIDO","")</f>
        <v/>
      </c>
    </row>
    <row r="301" spans="1:9" x14ac:dyDescent="0.25">
      <c r="A301" s="56" t="s">
        <v>431</v>
      </c>
      <c r="B301" s="33" t="s">
        <v>20</v>
      </c>
      <c r="C301" s="34" t="s">
        <v>332</v>
      </c>
      <c r="D301" s="57">
        <v>15</v>
      </c>
      <c r="E301" s="74">
        <v>15.9</v>
      </c>
      <c r="F301" s="57">
        <f>ROUND(D301*E301,2)</f>
        <v>238.5</v>
      </c>
      <c r="G301" s="80"/>
      <c r="H301" s="57">
        <f>ROUND(D301*G301,2)</f>
        <v>0</v>
      </c>
      <c r="I301" s="27" t="str">
        <f t="shared" si="87"/>
        <v/>
      </c>
    </row>
    <row r="302" spans="1:9" x14ac:dyDescent="0.25">
      <c r="A302" s="58"/>
      <c r="B302" s="35"/>
      <c r="C302" s="36" t="s">
        <v>437</v>
      </c>
      <c r="D302" s="57">
        <v>1</v>
      </c>
      <c r="E302" s="73">
        <f>SUM(F300:F301)</f>
        <v>249.1</v>
      </c>
      <c r="F302" s="59">
        <f>ROUND(D302*E302,2)</f>
        <v>249.1</v>
      </c>
      <c r="G302" s="81">
        <f>SUM(H300:H301)</f>
        <v>0</v>
      </c>
      <c r="H302" s="59">
        <f>ROUND(D302*G302,2)</f>
        <v>0</v>
      </c>
    </row>
    <row r="303" spans="1:9" x14ac:dyDescent="0.25">
      <c r="A303" s="64" t="s">
        <v>438</v>
      </c>
      <c r="B303" s="41" t="s">
        <v>20</v>
      </c>
      <c r="C303" s="42" t="s">
        <v>392</v>
      </c>
      <c r="D303" s="65">
        <f>D306</f>
        <v>1</v>
      </c>
      <c r="E303" s="77">
        <f>E306</f>
        <v>270.3</v>
      </c>
      <c r="F303" s="65">
        <f>F306</f>
        <v>270.3</v>
      </c>
      <c r="G303" s="85">
        <f>G306</f>
        <v>0</v>
      </c>
      <c r="H303" s="65">
        <f>H306</f>
        <v>0</v>
      </c>
    </row>
    <row r="304" spans="1:9" x14ac:dyDescent="0.25">
      <c r="A304" s="56" t="s">
        <v>427</v>
      </c>
      <c r="B304" s="33" t="s">
        <v>20</v>
      </c>
      <c r="C304" s="34" t="s">
        <v>376</v>
      </c>
      <c r="D304" s="57">
        <v>6</v>
      </c>
      <c r="E304" s="74">
        <v>5.3</v>
      </c>
      <c r="F304" s="57">
        <f>ROUND(D304*E304,2)</f>
        <v>31.8</v>
      </c>
      <c r="G304" s="80"/>
      <c r="H304" s="57">
        <f>ROUND(D304*G304,2)</f>
        <v>0</v>
      </c>
      <c r="I304" s="27" t="str">
        <f t="shared" ref="I304:I305" si="88">IF(AND(G304&gt;E304, G304&lt;&gt;""),"VALOR MAYOR DEL PERMITIDO","")</f>
        <v/>
      </c>
    </row>
    <row r="305" spans="1:9" x14ac:dyDescent="0.25">
      <c r="A305" s="56" t="s">
        <v>431</v>
      </c>
      <c r="B305" s="33" t="s">
        <v>20</v>
      </c>
      <c r="C305" s="34" t="s">
        <v>332</v>
      </c>
      <c r="D305" s="57">
        <v>15</v>
      </c>
      <c r="E305" s="74">
        <v>15.9</v>
      </c>
      <c r="F305" s="57">
        <f>ROUND(D305*E305,2)</f>
        <v>238.5</v>
      </c>
      <c r="G305" s="80"/>
      <c r="H305" s="57">
        <f>ROUND(D305*G305,2)</f>
        <v>0</v>
      </c>
      <c r="I305" s="27" t="str">
        <f t="shared" si="88"/>
        <v/>
      </c>
    </row>
    <row r="306" spans="1:9" x14ac:dyDescent="0.25">
      <c r="A306" s="58"/>
      <c r="B306" s="35"/>
      <c r="C306" s="36" t="s">
        <v>439</v>
      </c>
      <c r="D306" s="57">
        <v>1</v>
      </c>
      <c r="E306" s="73">
        <f>SUM(F304:F305)</f>
        <v>270.3</v>
      </c>
      <c r="F306" s="59">
        <f>ROUND(D306*E306,2)</f>
        <v>270.3</v>
      </c>
      <c r="G306" s="81">
        <f>SUM(H304:H305)</f>
        <v>0</v>
      </c>
      <c r="H306" s="59">
        <f>ROUND(D306*G306,2)</f>
        <v>0</v>
      </c>
    </row>
    <row r="307" spans="1:9" x14ac:dyDescent="0.25">
      <c r="A307" s="64" t="s">
        <v>440</v>
      </c>
      <c r="B307" s="41" t="s">
        <v>20</v>
      </c>
      <c r="C307" s="42" t="s">
        <v>395</v>
      </c>
      <c r="D307" s="65">
        <f>D310</f>
        <v>1</v>
      </c>
      <c r="E307" s="77">
        <f>E310</f>
        <v>259.7</v>
      </c>
      <c r="F307" s="65">
        <f>F310</f>
        <v>259.7</v>
      </c>
      <c r="G307" s="85">
        <f>G310</f>
        <v>0</v>
      </c>
      <c r="H307" s="65">
        <f>H310</f>
        <v>0</v>
      </c>
    </row>
    <row r="308" spans="1:9" x14ac:dyDescent="0.25">
      <c r="A308" s="56" t="s">
        <v>427</v>
      </c>
      <c r="B308" s="33" t="s">
        <v>20</v>
      </c>
      <c r="C308" s="34" t="s">
        <v>376</v>
      </c>
      <c r="D308" s="57">
        <v>4</v>
      </c>
      <c r="E308" s="74">
        <v>5.3</v>
      </c>
      <c r="F308" s="57">
        <f>ROUND(D308*E308,2)</f>
        <v>21.2</v>
      </c>
      <c r="G308" s="80"/>
      <c r="H308" s="57">
        <f>ROUND(D308*G308,2)</f>
        <v>0</v>
      </c>
      <c r="I308" s="27" t="str">
        <f t="shared" ref="I308:I309" si="89">IF(AND(G308&gt;E308, G308&lt;&gt;""),"VALOR MAYOR DEL PERMITIDO","")</f>
        <v/>
      </c>
    </row>
    <row r="309" spans="1:9" x14ac:dyDescent="0.25">
      <c r="A309" s="56" t="s">
        <v>431</v>
      </c>
      <c r="B309" s="33" t="s">
        <v>20</v>
      </c>
      <c r="C309" s="34" t="s">
        <v>332</v>
      </c>
      <c r="D309" s="57">
        <v>15</v>
      </c>
      <c r="E309" s="74">
        <v>15.9</v>
      </c>
      <c r="F309" s="57">
        <f>ROUND(D309*E309,2)</f>
        <v>238.5</v>
      </c>
      <c r="G309" s="80"/>
      <c r="H309" s="57">
        <f>ROUND(D309*G309,2)</f>
        <v>0</v>
      </c>
      <c r="I309" s="27" t="str">
        <f t="shared" si="89"/>
        <v/>
      </c>
    </row>
    <row r="310" spans="1:9" x14ac:dyDescent="0.25">
      <c r="A310" s="58"/>
      <c r="B310" s="35"/>
      <c r="C310" s="36" t="s">
        <v>441</v>
      </c>
      <c r="D310" s="57">
        <v>1</v>
      </c>
      <c r="E310" s="73">
        <f>SUM(F308:F309)</f>
        <v>259.7</v>
      </c>
      <c r="F310" s="59">
        <f>ROUND(D310*E310,2)</f>
        <v>259.7</v>
      </c>
      <c r="G310" s="81">
        <f>SUM(H308:H309)</f>
        <v>0</v>
      </c>
      <c r="H310" s="59">
        <f>ROUND(D310*G310,2)</f>
        <v>0</v>
      </c>
    </row>
    <row r="311" spans="1:9" x14ac:dyDescent="0.25">
      <c r="A311" s="64" t="s">
        <v>442</v>
      </c>
      <c r="B311" s="41" t="s">
        <v>20</v>
      </c>
      <c r="C311" s="42" t="s">
        <v>398</v>
      </c>
      <c r="D311" s="65">
        <f>D314</f>
        <v>1</v>
      </c>
      <c r="E311" s="77">
        <f>E314</f>
        <v>259.7</v>
      </c>
      <c r="F311" s="65">
        <f>F314</f>
        <v>259.7</v>
      </c>
      <c r="G311" s="85">
        <f>G314</f>
        <v>0</v>
      </c>
      <c r="H311" s="65">
        <f>H314</f>
        <v>0</v>
      </c>
    </row>
    <row r="312" spans="1:9" x14ac:dyDescent="0.25">
      <c r="A312" s="56" t="s">
        <v>427</v>
      </c>
      <c r="B312" s="33" t="s">
        <v>20</v>
      </c>
      <c r="C312" s="34" t="s">
        <v>376</v>
      </c>
      <c r="D312" s="57">
        <v>4</v>
      </c>
      <c r="E312" s="74">
        <v>5.3</v>
      </c>
      <c r="F312" s="57">
        <f>ROUND(D312*E312,2)</f>
        <v>21.2</v>
      </c>
      <c r="G312" s="80"/>
      <c r="H312" s="57">
        <f>ROUND(D312*G312,2)</f>
        <v>0</v>
      </c>
      <c r="I312" s="27" t="str">
        <f t="shared" ref="I312:I313" si="90">IF(AND(G312&gt;E312, G312&lt;&gt;""),"VALOR MAYOR DEL PERMITIDO","")</f>
        <v/>
      </c>
    </row>
    <row r="313" spans="1:9" x14ac:dyDescent="0.25">
      <c r="A313" s="56" t="s">
        <v>431</v>
      </c>
      <c r="B313" s="33" t="s">
        <v>20</v>
      </c>
      <c r="C313" s="34" t="s">
        <v>332</v>
      </c>
      <c r="D313" s="57">
        <v>15</v>
      </c>
      <c r="E313" s="74">
        <v>15.9</v>
      </c>
      <c r="F313" s="57">
        <f>ROUND(D313*E313,2)</f>
        <v>238.5</v>
      </c>
      <c r="G313" s="80"/>
      <c r="H313" s="57">
        <f>ROUND(D313*G313,2)</f>
        <v>0</v>
      </c>
      <c r="I313" s="27" t="str">
        <f t="shared" si="90"/>
        <v/>
      </c>
    </row>
    <row r="314" spans="1:9" x14ac:dyDescent="0.25">
      <c r="A314" s="58"/>
      <c r="B314" s="35"/>
      <c r="C314" s="36" t="s">
        <v>443</v>
      </c>
      <c r="D314" s="57">
        <v>1</v>
      </c>
      <c r="E314" s="73">
        <f>SUM(F312:F313)</f>
        <v>259.7</v>
      </c>
      <c r="F314" s="59">
        <f>ROUND(D314*E314,2)</f>
        <v>259.7</v>
      </c>
      <c r="G314" s="81">
        <f>SUM(H312:H313)</f>
        <v>0</v>
      </c>
      <c r="H314" s="59">
        <f>ROUND(D314*G314,2)</f>
        <v>0</v>
      </c>
    </row>
    <row r="315" spans="1:9" x14ac:dyDescent="0.25">
      <c r="A315" s="64" t="s">
        <v>444</v>
      </c>
      <c r="B315" s="41" t="s">
        <v>20</v>
      </c>
      <c r="C315" s="42" t="s">
        <v>401</v>
      </c>
      <c r="D315" s="65">
        <f>D323</f>
        <v>1</v>
      </c>
      <c r="E315" s="77">
        <f>E323</f>
        <v>386.9</v>
      </c>
      <c r="F315" s="65">
        <f>F323</f>
        <v>386.9</v>
      </c>
      <c r="G315" s="85">
        <f>G323</f>
        <v>0</v>
      </c>
      <c r="H315" s="65">
        <f>H323</f>
        <v>0</v>
      </c>
    </row>
    <row r="316" spans="1:9" x14ac:dyDescent="0.25">
      <c r="A316" s="56" t="s">
        <v>427</v>
      </c>
      <c r="B316" s="33" t="s">
        <v>20</v>
      </c>
      <c r="C316" s="34" t="s">
        <v>376</v>
      </c>
      <c r="D316" s="57">
        <v>2</v>
      </c>
      <c r="E316" s="74">
        <v>5.3</v>
      </c>
      <c r="F316" s="57">
        <f t="shared" ref="F316:F323" si="91">ROUND(D316*E316,2)</f>
        <v>10.6</v>
      </c>
      <c r="G316" s="80"/>
      <c r="H316" s="57">
        <f t="shared" ref="H316:H323" si="92">ROUND(D316*G316,2)</f>
        <v>0</v>
      </c>
      <c r="I316" s="27" t="str">
        <f t="shared" ref="I316:I322" si="93">IF(AND(G316&gt;E316, G316&lt;&gt;""),"VALOR MAYOR DEL PERMITIDO","")</f>
        <v/>
      </c>
    </row>
    <row r="317" spans="1:9" x14ac:dyDescent="0.25">
      <c r="A317" s="56" t="s">
        <v>428</v>
      </c>
      <c r="B317" s="33" t="s">
        <v>20</v>
      </c>
      <c r="C317" s="34" t="s">
        <v>378</v>
      </c>
      <c r="D317" s="57">
        <v>2</v>
      </c>
      <c r="E317" s="74">
        <v>5.3</v>
      </c>
      <c r="F317" s="57">
        <f t="shared" si="91"/>
        <v>10.6</v>
      </c>
      <c r="G317" s="80"/>
      <c r="H317" s="57">
        <f t="shared" si="92"/>
        <v>0</v>
      </c>
      <c r="I317" s="27" t="str">
        <f t="shared" si="93"/>
        <v/>
      </c>
    </row>
    <row r="318" spans="1:9" x14ac:dyDescent="0.25">
      <c r="A318" s="56" t="s">
        <v>429</v>
      </c>
      <c r="B318" s="33" t="s">
        <v>20</v>
      </c>
      <c r="C318" s="34" t="s">
        <v>328</v>
      </c>
      <c r="D318" s="57">
        <v>10</v>
      </c>
      <c r="E318" s="74">
        <v>5.3</v>
      </c>
      <c r="F318" s="57">
        <f t="shared" si="91"/>
        <v>53</v>
      </c>
      <c r="G318" s="80"/>
      <c r="H318" s="57">
        <f t="shared" si="92"/>
        <v>0</v>
      </c>
      <c r="I318" s="27" t="str">
        <f t="shared" si="93"/>
        <v/>
      </c>
    </row>
    <row r="319" spans="1:9" x14ac:dyDescent="0.25">
      <c r="A319" s="56" t="s">
        <v>430</v>
      </c>
      <c r="B319" s="33" t="s">
        <v>20</v>
      </c>
      <c r="C319" s="34" t="s">
        <v>330</v>
      </c>
      <c r="D319" s="57">
        <v>2</v>
      </c>
      <c r="E319" s="74">
        <v>5.3</v>
      </c>
      <c r="F319" s="57">
        <f t="shared" si="91"/>
        <v>10.6</v>
      </c>
      <c r="G319" s="80"/>
      <c r="H319" s="57">
        <f t="shared" si="92"/>
        <v>0</v>
      </c>
      <c r="I319" s="27" t="str">
        <f t="shared" si="93"/>
        <v/>
      </c>
    </row>
    <row r="320" spans="1:9" x14ac:dyDescent="0.25">
      <c r="A320" s="56" t="s">
        <v>431</v>
      </c>
      <c r="B320" s="33" t="s">
        <v>20</v>
      </c>
      <c r="C320" s="34" t="s">
        <v>332</v>
      </c>
      <c r="D320" s="57">
        <v>15</v>
      </c>
      <c r="E320" s="74">
        <v>15.9</v>
      </c>
      <c r="F320" s="57">
        <f t="shared" si="91"/>
        <v>238.5</v>
      </c>
      <c r="G320" s="80"/>
      <c r="H320" s="57">
        <f t="shared" si="92"/>
        <v>0</v>
      </c>
      <c r="I320" s="27" t="str">
        <f t="shared" si="93"/>
        <v/>
      </c>
    </row>
    <row r="321" spans="1:9" x14ac:dyDescent="0.25">
      <c r="A321" s="56" t="s">
        <v>445</v>
      </c>
      <c r="B321" s="33" t="s">
        <v>20</v>
      </c>
      <c r="C321" s="34" t="s">
        <v>403</v>
      </c>
      <c r="D321" s="57">
        <v>10</v>
      </c>
      <c r="E321" s="74">
        <v>4.24</v>
      </c>
      <c r="F321" s="57">
        <f t="shared" si="91"/>
        <v>42.4</v>
      </c>
      <c r="G321" s="80"/>
      <c r="H321" s="57">
        <f t="shared" si="92"/>
        <v>0</v>
      </c>
      <c r="I321" s="27" t="str">
        <f t="shared" si="93"/>
        <v/>
      </c>
    </row>
    <row r="322" spans="1:9" x14ac:dyDescent="0.25">
      <c r="A322" s="56" t="s">
        <v>446</v>
      </c>
      <c r="B322" s="33" t="s">
        <v>20</v>
      </c>
      <c r="C322" s="34" t="s">
        <v>405</v>
      </c>
      <c r="D322" s="57">
        <v>4</v>
      </c>
      <c r="E322" s="74">
        <v>5.3</v>
      </c>
      <c r="F322" s="57">
        <f t="shared" si="91"/>
        <v>21.2</v>
      </c>
      <c r="G322" s="80"/>
      <c r="H322" s="57">
        <f t="shared" si="92"/>
        <v>0</v>
      </c>
      <c r="I322" s="27" t="str">
        <f t="shared" si="93"/>
        <v/>
      </c>
    </row>
    <row r="323" spans="1:9" x14ac:dyDescent="0.25">
      <c r="A323" s="58"/>
      <c r="B323" s="35"/>
      <c r="C323" s="36" t="s">
        <v>447</v>
      </c>
      <c r="D323" s="57">
        <v>1</v>
      </c>
      <c r="E323" s="73">
        <f>SUM(F316:F322)</f>
        <v>386.9</v>
      </c>
      <c r="F323" s="59">
        <f t="shared" si="91"/>
        <v>386.9</v>
      </c>
      <c r="G323" s="81">
        <f>SUM(H316:H322)</f>
        <v>0</v>
      </c>
      <c r="H323" s="59">
        <f t="shared" si="92"/>
        <v>0</v>
      </c>
    </row>
    <row r="324" spans="1:9" x14ac:dyDescent="0.25">
      <c r="A324" s="64" t="s">
        <v>448</v>
      </c>
      <c r="B324" s="41" t="s">
        <v>20</v>
      </c>
      <c r="C324" s="42" t="s">
        <v>408</v>
      </c>
      <c r="D324" s="65">
        <f>D327</f>
        <v>1</v>
      </c>
      <c r="E324" s="77">
        <f>E327</f>
        <v>270.3</v>
      </c>
      <c r="F324" s="65">
        <f>F327</f>
        <v>270.3</v>
      </c>
      <c r="G324" s="85">
        <f>G327</f>
        <v>0</v>
      </c>
      <c r="H324" s="65">
        <f>H327</f>
        <v>0</v>
      </c>
    </row>
    <row r="325" spans="1:9" x14ac:dyDescent="0.25">
      <c r="A325" s="56" t="s">
        <v>427</v>
      </c>
      <c r="B325" s="33" t="s">
        <v>20</v>
      </c>
      <c r="C325" s="34" t="s">
        <v>376</v>
      </c>
      <c r="D325" s="57">
        <v>6</v>
      </c>
      <c r="E325" s="74">
        <v>5.3</v>
      </c>
      <c r="F325" s="57">
        <f>ROUND(D325*E325,2)</f>
        <v>31.8</v>
      </c>
      <c r="G325" s="80"/>
      <c r="H325" s="57">
        <f>ROUND(D325*G325,2)</f>
        <v>0</v>
      </c>
      <c r="I325" s="27" t="str">
        <f t="shared" ref="I325:I326" si="94">IF(AND(G325&gt;E325, G325&lt;&gt;""),"VALOR MAYOR DEL PERMITIDO","")</f>
        <v/>
      </c>
    </row>
    <row r="326" spans="1:9" x14ac:dyDescent="0.25">
      <c r="A326" s="56" t="s">
        <v>431</v>
      </c>
      <c r="B326" s="33" t="s">
        <v>20</v>
      </c>
      <c r="C326" s="34" t="s">
        <v>332</v>
      </c>
      <c r="D326" s="57">
        <v>15</v>
      </c>
      <c r="E326" s="74">
        <v>15.9</v>
      </c>
      <c r="F326" s="57">
        <f>ROUND(D326*E326,2)</f>
        <v>238.5</v>
      </c>
      <c r="G326" s="80"/>
      <c r="H326" s="57">
        <f>ROUND(D326*G326,2)</f>
        <v>0</v>
      </c>
      <c r="I326" s="27" t="str">
        <f t="shared" si="94"/>
        <v/>
      </c>
    </row>
    <row r="327" spans="1:9" x14ac:dyDescent="0.25">
      <c r="A327" s="58"/>
      <c r="B327" s="35"/>
      <c r="C327" s="36" t="s">
        <v>449</v>
      </c>
      <c r="D327" s="57">
        <v>1</v>
      </c>
      <c r="E327" s="73">
        <f>SUM(F325:F326)</f>
        <v>270.3</v>
      </c>
      <c r="F327" s="59">
        <f>ROUND(D327*E327,2)</f>
        <v>270.3</v>
      </c>
      <c r="G327" s="81">
        <f>SUM(H325:H326)</f>
        <v>0</v>
      </c>
      <c r="H327" s="59">
        <f>ROUND(D327*G327,2)</f>
        <v>0</v>
      </c>
    </row>
    <row r="328" spans="1:9" x14ac:dyDescent="0.25">
      <c r="A328" s="64" t="s">
        <v>450</v>
      </c>
      <c r="B328" s="41" t="s">
        <v>20</v>
      </c>
      <c r="C328" s="42" t="s">
        <v>411</v>
      </c>
      <c r="D328" s="65">
        <f>D331</f>
        <v>1</v>
      </c>
      <c r="E328" s="77">
        <f>E331</f>
        <v>270.3</v>
      </c>
      <c r="F328" s="65">
        <f>F331</f>
        <v>270.3</v>
      </c>
      <c r="G328" s="85">
        <f>G331</f>
        <v>0</v>
      </c>
      <c r="H328" s="65">
        <f>H331</f>
        <v>0</v>
      </c>
    </row>
    <row r="329" spans="1:9" x14ac:dyDescent="0.25">
      <c r="A329" s="56" t="s">
        <v>427</v>
      </c>
      <c r="B329" s="33" t="s">
        <v>20</v>
      </c>
      <c r="C329" s="34" t="s">
        <v>376</v>
      </c>
      <c r="D329" s="57">
        <v>6</v>
      </c>
      <c r="E329" s="74">
        <v>5.3</v>
      </c>
      <c r="F329" s="57">
        <f>ROUND(D329*E329,2)</f>
        <v>31.8</v>
      </c>
      <c r="G329" s="80"/>
      <c r="H329" s="57">
        <f>ROUND(D329*G329,2)</f>
        <v>0</v>
      </c>
      <c r="I329" s="27" t="str">
        <f t="shared" ref="I329:I330" si="95">IF(AND(G329&gt;E329, G329&lt;&gt;""),"VALOR MAYOR DEL PERMITIDO","")</f>
        <v/>
      </c>
    </row>
    <row r="330" spans="1:9" x14ac:dyDescent="0.25">
      <c r="A330" s="56" t="s">
        <v>431</v>
      </c>
      <c r="B330" s="33" t="s">
        <v>20</v>
      </c>
      <c r="C330" s="34" t="s">
        <v>332</v>
      </c>
      <c r="D330" s="57">
        <v>15</v>
      </c>
      <c r="E330" s="74">
        <v>15.9</v>
      </c>
      <c r="F330" s="57">
        <f>ROUND(D330*E330,2)</f>
        <v>238.5</v>
      </c>
      <c r="G330" s="80"/>
      <c r="H330" s="57">
        <f>ROUND(D330*G330,2)</f>
        <v>0</v>
      </c>
      <c r="I330" s="27" t="str">
        <f t="shared" si="95"/>
        <v/>
      </c>
    </row>
    <row r="331" spans="1:9" x14ac:dyDescent="0.25">
      <c r="A331" s="58"/>
      <c r="B331" s="35"/>
      <c r="C331" s="36" t="s">
        <v>451</v>
      </c>
      <c r="D331" s="57">
        <v>1</v>
      </c>
      <c r="E331" s="73">
        <f>SUM(F329:F330)</f>
        <v>270.3</v>
      </c>
      <c r="F331" s="59">
        <f>ROUND(D331*E331,2)</f>
        <v>270.3</v>
      </c>
      <c r="G331" s="81">
        <f>SUM(H329:H330)</f>
        <v>0</v>
      </c>
      <c r="H331" s="59">
        <f>ROUND(D331*G331,2)</f>
        <v>0</v>
      </c>
    </row>
    <row r="332" spans="1:9" x14ac:dyDescent="0.25">
      <c r="A332" s="64" t="s">
        <v>452</v>
      </c>
      <c r="B332" s="41" t="s">
        <v>20</v>
      </c>
      <c r="C332" s="42" t="s">
        <v>414</v>
      </c>
      <c r="D332" s="65">
        <f>D341</f>
        <v>1</v>
      </c>
      <c r="E332" s="77">
        <f>E341</f>
        <v>603.14</v>
      </c>
      <c r="F332" s="65">
        <f>F341</f>
        <v>603.14</v>
      </c>
      <c r="G332" s="85">
        <f>G341</f>
        <v>0</v>
      </c>
      <c r="H332" s="65">
        <f>H341</f>
        <v>0</v>
      </c>
    </row>
    <row r="333" spans="1:9" x14ac:dyDescent="0.25">
      <c r="A333" s="56" t="s">
        <v>427</v>
      </c>
      <c r="B333" s="33" t="s">
        <v>20</v>
      </c>
      <c r="C333" s="34" t="s">
        <v>376</v>
      </c>
      <c r="D333" s="57">
        <v>4</v>
      </c>
      <c r="E333" s="74">
        <v>5.3</v>
      </c>
      <c r="F333" s="57">
        <f t="shared" ref="F333:F341" si="96">ROUND(D333*E333,2)</f>
        <v>21.2</v>
      </c>
      <c r="G333" s="80"/>
      <c r="H333" s="57">
        <f t="shared" ref="H333:H341" si="97">ROUND(D333*G333,2)</f>
        <v>0</v>
      </c>
      <c r="I333" s="27" t="str">
        <f t="shared" ref="I333:I340" si="98">IF(AND(G333&gt;E333, G333&lt;&gt;""),"VALOR MAYOR DEL PERMITIDO","")</f>
        <v/>
      </c>
    </row>
    <row r="334" spans="1:9" x14ac:dyDescent="0.25">
      <c r="A334" s="56" t="s">
        <v>428</v>
      </c>
      <c r="B334" s="33" t="s">
        <v>20</v>
      </c>
      <c r="C334" s="34" t="s">
        <v>378</v>
      </c>
      <c r="D334" s="57">
        <v>2</v>
      </c>
      <c r="E334" s="74">
        <v>5.3</v>
      </c>
      <c r="F334" s="57">
        <f t="shared" si="96"/>
        <v>10.6</v>
      </c>
      <c r="G334" s="80"/>
      <c r="H334" s="57">
        <f t="shared" si="97"/>
        <v>0</v>
      </c>
      <c r="I334" s="27" t="str">
        <f t="shared" si="98"/>
        <v/>
      </c>
    </row>
    <row r="335" spans="1:9" x14ac:dyDescent="0.25">
      <c r="A335" s="56" t="s">
        <v>429</v>
      </c>
      <c r="B335" s="33" t="s">
        <v>20</v>
      </c>
      <c r="C335" s="34" t="s">
        <v>328</v>
      </c>
      <c r="D335" s="57">
        <v>20</v>
      </c>
      <c r="E335" s="74">
        <v>5.3</v>
      </c>
      <c r="F335" s="57">
        <f t="shared" si="96"/>
        <v>106</v>
      </c>
      <c r="G335" s="80"/>
      <c r="H335" s="57">
        <f t="shared" si="97"/>
        <v>0</v>
      </c>
      <c r="I335" s="27" t="str">
        <f t="shared" si="98"/>
        <v/>
      </c>
    </row>
    <row r="336" spans="1:9" x14ac:dyDescent="0.25">
      <c r="A336" s="56" t="s">
        <v>430</v>
      </c>
      <c r="B336" s="33" t="s">
        <v>20</v>
      </c>
      <c r="C336" s="34" t="s">
        <v>330</v>
      </c>
      <c r="D336" s="57">
        <v>2</v>
      </c>
      <c r="E336" s="74">
        <v>5.3</v>
      </c>
      <c r="F336" s="57">
        <f t="shared" si="96"/>
        <v>10.6</v>
      </c>
      <c r="G336" s="80"/>
      <c r="H336" s="57">
        <f t="shared" si="97"/>
        <v>0</v>
      </c>
      <c r="I336" s="27" t="str">
        <f t="shared" si="98"/>
        <v/>
      </c>
    </row>
    <row r="337" spans="1:9" x14ac:dyDescent="0.25">
      <c r="A337" s="56" t="s">
        <v>431</v>
      </c>
      <c r="B337" s="33" t="s">
        <v>20</v>
      </c>
      <c r="C337" s="34" t="s">
        <v>332</v>
      </c>
      <c r="D337" s="57">
        <v>15</v>
      </c>
      <c r="E337" s="74">
        <v>15.9</v>
      </c>
      <c r="F337" s="57">
        <f t="shared" si="96"/>
        <v>238.5</v>
      </c>
      <c r="G337" s="80"/>
      <c r="H337" s="57">
        <f t="shared" si="97"/>
        <v>0</v>
      </c>
      <c r="I337" s="27" t="str">
        <f t="shared" si="98"/>
        <v/>
      </c>
    </row>
    <row r="338" spans="1:9" x14ac:dyDescent="0.25">
      <c r="A338" s="56" t="s">
        <v>432</v>
      </c>
      <c r="B338" s="33" t="s">
        <v>20</v>
      </c>
      <c r="C338" s="34" t="s">
        <v>383</v>
      </c>
      <c r="D338" s="57">
        <v>4</v>
      </c>
      <c r="E338" s="74">
        <v>43.46</v>
      </c>
      <c r="F338" s="57">
        <f t="shared" si="96"/>
        <v>173.84</v>
      </c>
      <c r="G338" s="80"/>
      <c r="H338" s="57">
        <f t="shared" si="97"/>
        <v>0</v>
      </c>
      <c r="I338" s="27" t="str">
        <f t="shared" si="98"/>
        <v/>
      </c>
    </row>
    <row r="339" spans="1:9" x14ac:dyDescent="0.25">
      <c r="A339" s="56" t="s">
        <v>433</v>
      </c>
      <c r="B339" s="33" t="s">
        <v>20</v>
      </c>
      <c r="C339" s="34" t="s">
        <v>385</v>
      </c>
      <c r="D339" s="57">
        <v>10</v>
      </c>
      <c r="E339" s="74">
        <v>2.12</v>
      </c>
      <c r="F339" s="57">
        <f t="shared" si="96"/>
        <v>21.2</v>
      </c>
      <c r="G339" s="80"/>
      <c r="H339" s="57">
        <f t="shared" si="97"/>
        <v>0</v>
      </c>
      <c r="I339" s="27" t="str">
        <f t="shared" si="98"/>
        <v/>
      </c>
    </row>
    <row r="340" spans="1:9" x14ac:dyDescent="0.25">
      <c r="A340" s="56" t="s">
        <v>434</v>
      </c>
      <c r="B340" s="33" t="s">
        <v>20</v>
      </c>
      <c r="C340" s="34" t="s">
        <v>340</v>
      </c>
      <c r="D340" s="57">
        <v>10</v>
      </c>
      <c r="E340" s="74">
        <v>2.12</v>
      </c>
      <c r="F340" s="57">
        <f t="shared" si="96"/>
        <v>21.2</v>
      </c>
      <c r="G340" s="80"/>
      <c r="H340" s="57">
        <f t="shared" si="97"/>
        <v>0</v>
      </c>
      <c r="I340" s="27" t="str">
        <f t="shared" si="98"/>
        <v/>
      </c>
    </row>
    <row r="341" spans="1:9" x14ac:dyDescent="0.25">
      <c r="A341" s="58"/>
      <c r="B341" s="35"/>
      <c r="C341" s="36" t="s">
        <v>453</v>
      </c>
      <c r="D341" s="57">
        <v>1</v>
      </c>
      <c r="E341" s="73">
        <f>SUM(F333:F340)</f>
        <v>603.14</v>
      </c>
      <c r="F341" s="59">
        <f t="shared" si="96"/>
        <v>603.14</v>
      </c>
      <c r="G341" s="81">
        <f>SUM(H333:H340)</f>
        <v>0</v>
      </c>
      <c r="H341" s="59">
        <f t="shared" si="97"/>
        <v>0</v>
      </c>
    </row>
    <row r="342" spans="1:9" x14ac:dyDescent="0.25">
      <c r="A342" s="64" t="s">
        <v>454</v>
      </c>
      <c r="B342" s="41" t="s">
        <v>5</v>
      </c>
      <c r="C342" s="42" t="s">
        <v>417</v>
      </c>
      <c r="D342" s="65">
        <f>D345</f>
        <v>1</v>
      </c>
      <c r="E342" s="77">
        <f>E345</f>
        <v>1961</v>
      </c>
      <c r="F342" s="65">
        <f>F345</f>
        <v>1961</v>
      </c>
      <c r="G342" s="85">
        <f>G345</f>
        <v>0</v>
      </c>
      <c r="H342" s="65">
        <f>H345</f>
        <v>0</v>
      </c>
    </row>
    <row r="343" spans="1:9" x14ac:dyDescent="0.25">
      <c r="A343" s="56" t="s">
        <v>455</v>
      </c>
      <c r="B343" s="33" t="s">
        <v>20</v>
      </c>
      <c r="C343" s="34" t="s">
        <v>419</v>
      </c>
      <c r="D343" s="57">
        <v>1</v>
      </c>
      <c r="E343" s="74">
        <v>1590</v>
      </c>
      <c r="F343" s="57">
        <f t="shared" ref="F343:F349" si="99">ROUND(D343*E343,2)</f>
        <v>1590</v>
      </c>
      <c r="G343" s="80"/>
      <c r="H343" s="57">
        <f t="shared" ref="H343:H349" si="100">ROUND(D343*G343,2)</f>
        <v>0</v>
      </c>
      <c r="I343" s="27" t="str">
        <f t="shared" ref="I343:I344" si="101">IF(AND(G343&gt;E343, G343&lt;&gt;""),"VALOR MAYOR DEL PERMITIDO","")</f>
        <v/>
      </c>
    </row>
    <row r="344" spans="1:9" x14ac:dyDescent="0.25">
      <c r="A344" s="56" t="s">
        <v>456</v>
      </c>
      <c r="B344" s="33" t="s">
        <v>20</v>
      </c>
      <c r="C344" s="34" t="s">
        <v>421</v>
      </c>
      <c r="D344" s="57">
        <v>1</v>
      </c>
      <c r="E344" s="74">
        <v>371</v>
      </c>
      <c r="F344" s="57">
        <f t="shared" si="99"/>
        <v>371</v>
      </c>
      <c r="G344" s="80"/>
      <c r="H344" s="57">
        <f t="shared" si="100"/>
        <v>0</v>
      </c>
      <c r="I344" s="27" t="str">
        <f t="shared" si="101"/>
        <v/>
      </c>
    </row>
    <row r="345" spans="1:9" x14ac:dyDescent="0.25">
      <c r="A345" s="58"/>
      <c r="B345" s="35"/>
      <c r="C345" s="36" t="s">
        <v>457</v>
      </c>
      <c r="D345" s="57">
        <v>1</v>
      </c>
      <c r="E345" s="73">
        <f>SUM(F343:F344)</f>
        <v>1961</v>
      </c>
      <c r="F345" s="59">
        <f t="shared" si="99"/>
        <v>1961</v>
      </c>
      <c r="G345" s="81">
        <f>SUM(H343:H344)</f>
        <v>0</v>
      </c>
      <c r="H345" s="59">
        <f t="shared" si="100"/>
        <v>0</v>
      </c>
    </row>
    <row r="346" spans="1:9" x14ac:dyDescent="0.25">
      <c r="A346" s="58"/>
      <c r="B346" s="35"/>
      <c r="C346" s="36" t="s">
        <v>458</v>
      </c>
      <c r="D346" s="57">
        <v>1</v>
      </c>
      <c r="E346" s="73">
        <f>F289+F299+F303+F307+F311+F315+F324+F328+F332+F342</f>
        <v>5122.9799999999996</v>
      </c>
      <c r="F346" s="59">
        <f t="shared" si="99"/>
        <v>5122.9799999999996</v>
      </c>
      <c r="G346" s="81">
        <f>H289+H299+H303+H307+H311+H315+H324+H328+H332+H342</f>
        <v>0</v>
      </c>
      <c r="H346" s="59">
        <f t="shared" si="100"/>
        <v>0</v>
      </c>
    </row>
    <row r="347" spans="1:9" x14ac:dyDescent="0.25">
      <c r="A347" s="58"/>
      <c r="B347" s="35"/>
      <c r="C347" s="36" t="s">
        <v>459</v>
      </c>
      <c r="D347" s="57">
        <v>1</v>
      </c>
      <c r="E347" s="73">
        <f>F229+F288</f>
        <v>10245.959999999999</v>
      </c>
      <c r="F347" s="59">
        <f t="shared" si="99"/>
        <v>10245.959999999999</v>
      </c>
      <c r="G347" s="81">
        <f>H229+H288</f>
        <v>0</v>
      </c>
      <c r="H347" s="59">
        <f t="shared" si="100"/>
        <v>0</v>
      </c>
    </row>
    <row r="348" spans="1:9" x14ac:dyDescent="0.25">
      <c r="A348" s="58"/>
      <c r="B348" s="35"/>
      <c r="C348" s="36" t="s">
        <v>460</v>
      </c>
      <c r="D348" s="57">
        <v>1</v>
      </c>
      <c r="E348" s="73">
        <f>F155+F228</f>
        <v>30841.22</v>
      </c>
      <c r="F348" s="59">
        <f t="shared" si="99"/>
        <v>30841.22</v>
      </c>
      <c r="G348" s="81">
        <f>H155+H228</f>
        <v>0</v>
      </c>
      <c r="H348" s="59">
        <f t="shared" si="100"/>
        <v>0</v>
      </c>
    </row>
    <row r="349" spans="1:9" x14ac:dyDescent="0.25">
      <c r="A349" s="58"/>
      <c r="B349" s="35"/>
      <c r="C349" s="36" t="s">
        <v>461</v>
      </c>
      <c r="D349" s="92">
        <v>1</v>
      </c>
      <c r="E349" s="73">
        <f>F135+F140+F154</f>
        <v>162733.20000000001</v>
      </c>
      <c r="F349" s="59">
        <f t="shared" si="99"/>
        <v>162733.20000000001</v>
      </c>
      <c r="G349" s="81">
        <f>H135+H140+H154</f>
        <v>35000</v>
      </c>
      <c r="H349" s="59">
        <f t="shared" si="100"/>
        <v>35000</v>
      </c>
    </row>
    <row r="350" spans="1:9" x14ac:dyDescent="0.25">
      <c r="A350" s="52" t="s">
        <v>462</v>
      </c>
      <c r="B350" s="29" t="s">
        <v>5</v>
      </c>
      <c r="C350" s="30" t="s">
        <v>463</v>
      </c>
      <c r="D350" s="91">
        <f>D433</f>
        <v>1</v>
      </c>
      <c r="E350" s="71">
        <f>E433</f>
        <v>324049.94</v>
      </c>
      <c r="F350" s="53">
        <f>F433</f>
        <v>324049.94</v>
      </c>
      <c r="G350" s="78">
        <f>G433</f>
        <v>0</v>
      </c>
      <c r="H350" s="53">
        <f>H433</f>
        <v>0</v>
      </c>
    </row>
    <row r="351" spans="1:9" x14ac:dyDescent="0.25">
      <c r="A351" s="54" t="s">
        <v>464</v>
      </c>
      <c r="B351" s="31" t="s">
        <v>5</v>
      </c>
      <c r="C351" s="32" t="s">
        <v>465</v>
      </c>
      <c r="D351" s="55">
        <f>D363</f>
        <v>1</v>
      </c>
      <c r="E351" s="72">
        <f>E363</f>
        <v>95457.43</v>
      </c>
      <c r="F351" s="55">
        <f>F363</f>
        <v>95457.43</v>
      </c>
      <c r="G351" s="79">
        <f>G363</f>
        <v>0</v>
      </c>
      <c r="H351" s="55">
        <f>H363</f>
        <v>0</v>
      </c>
    </row>
    <row r="352" spans="1:9" ht="22.5" x14ac:dyDescent="0.25">
      <c r="A352" s="56" t="s">
        <v>466</v>
      </c>
      <c r="B352" s="33" t="s">
        <v>20</v>
      </c>
      <c r="C352" s="34" t="s">
        <v>467</v>
      </c>
      <c r="D352" s="57">
        <v>6</v>
      </c>
      <c r="E352" s="74">
        <v>265</v>
      </c>
      <c r="F352" s="57">
        <f t="shared" ref="F352:F363" si="102">ROUND(D352*E352,2)</f>
        <v>1590</v>
      </c>
      <c r="G352" s="80"/>
      <c r="H352" s="57">
        <f t="shared" ref="H352:H363" si="103">ROUND(D352*G352,2)</f>
        <v>0</v>
      </c>
      <c r="I352" s="27" t="str">
        <f t="shared" ref="I352:I362" si="104">IF(AND(G352&gt;E352, G352&lt;&gt;""),"VALOR MAYOR DEL PERMITIDO","")</f>
        <v/>
      </c>
    </row>
    <row r="353" spans="1:9" ht="22.5" x14ac:dyDescent="0.25">
      <c r="A353" s="56" t="s">
        <v>468</v>
      </c>
      <c r="B353" s="33" t="s">
        <v>20</v>
      </c>
      <c r="C353" s="34" t="s">
        <v>469</v>
      </c>
      <c r="D353" s="57">
        <v>18</v>
      </c>
      <c r="E353" s="74">
        <v>1346.2</v>
      </c>
      <c r="F353" s="57">
        <f t="shared" si="102"/>
        <v>24231.599999999999</v>
      </c>
      <c r="G353" s="80"/>
      <c r="H353" s="57">
        <f t="shared" si="103"/>
        <v>0</v>
      </c>
      <c r="I353" s="27" t="str">
        <f t="shared" si="104"/>
        <v/>
      </c>
    </row>
    <row r="354" spans="1:9" ht="22.5" x14ac:dyDescent="0.25">
      <c r="A354" s="56" t="s">
        <v>470</v>
      </c>
      <c r="B354" s="33" t="s">
        <v>20</v>
      </c>
      <c r="C354" s="34" t="s">
        <v>471</v>
      </c>
      <c r="D354" s="57">
        <v>12</v>
      </c>
      <c r="E354" s="74">
        <v>2935.85</v>
      </c>
      <c r="F354" s="57">
        <f t="shared" si="102"/>
        <v>35230.199999999997</v>
      </c>
      <c r="G354" s="80"/>
      <c r="H354" s="57">
        <f t="shared" si="103"/>
        <v>0</v>
      </c>
      <c r="I354" s="27" t="str">
        <f t="shared" si="104"/>
        <v/>
      </c>
    </row>
    <row r="355" spans="1:9" ht="33.75" x14ac:dyDescent="0.25">
      <c r="A355" s="56" t="s">
        <v>472</v>
      </c>
      <c r="B355" s="33" t="s">
        <v>20</v>
      </c>
      <c r="C355" s="34" t="s">
        <v>473</v>
      </c>
      <c r="D355" s="57">
        <v>6</v>
      </c>
      <c r="E355" s="74">
        <v>795.28</v>
      </c>
      <c r="F355" s="57">
        <f t="shared" si="102"/>
        <v>4771.68</v>
      </c>
      <c r="G355" s="80"/>
      <c r="H355" s="57">
        <f t="shared" si="103"/>
        <v>0</v>
      </c>
      <c r="I355" s="27" t="str">
        <f t="shared" si="104"/>
        <v/>
      </c>
    </row>
    <row r="356" spans="1:9" ht="22.5" x14ac:dyDescent="0.25">
      <c r="A356" s="56" t="s">
        <v>474</v>
      </c>
      <c r="B356" s="33" t="s">
        <v>20</v>
      </c>
      <c r="C356" s="34" t="s">
        <v>475</v>
      </c>
      <c r="D356" s="57">
        <v>5</v>
      </c>
      <c r="E356" s="74">
        <v>927.77</v>
      </c>
      <c r="F356" s="57">
        <f t="shared" si="102"/>
        <v>4638.8500000000004</v>
      </c>
      <c r="G356" s="80"/>
      <c r="H356" s="57">
        <f t="shared" si="103"/>
        <v>0</v>
      </c>
      <c r="I356" s="27" t="str">
        <f t="shared" si="104"/>
        <v/>
      </c>
    </row>
    <row r="357" spans="1:9" ht="22.5" x14ac:dyDescent="0.25">
      <c r="A357" s="56" t="s">
        <v>476</v>
      </c>
      <c r="B357" s="33" t="s">
        <v>20</v>
      </c>
      <c r="C357" s="34" t="s">
        <v>477</v>
      </c>
      <c r="D357" s="57">
        <v>5</v>
      </c>
      <c r="E357" s="74">
        <v>1235.2</v>
      </c>
      <c r="F357" s="57">
        <f t="shared" si="102"/>
        <v>6176</v>
      </c>
      <c r="G357" s="80"/>
      <c r="H357" s="57">
        <f t="shared" si="103"/>
        <v>0</v>
      </c>
      <c r="I357" s="27" t="str">
        <f t="shared" si="104"/>
        <v/>
      </c>
    </row>
    <row r="358" spans="1:9" ht="33.75" x14ac:dyDescent="0.25">
      <c r="A358" s="56" t="s">
        <v>478</v>
      </c>
      <c r="B358" s="33" t="s">
        <v>20</v>
      </c>
      <c r="C358" s="34" t="s">
        <v>479</v>
      </c>
      <c r="D358" s="57">
        <v>5</v>
      </c>
      <c r="E358" s="74">
        <v>689.25</v>
      </c>
      <c r="F358" s="57">
        <f t="shared" si="102"/>
        <v>3446.25</v>
      </c>
      <c r="G358" s="80"/>
      <c r="H358" s="57">
        <f t="shared" si="103"/>
        <v>0</v>
      </c>
      <c r="I358" s="27" t="str">
        <f t="shared" si="104"/>
        <v/>
      </c>
    </row>
    <row r="359" spans="1:9" ht="22.5" x14ac:dyDescent="0.25">
      <c r="A359" s="56" t="s">
        <v>480</v>
      </c>
      <c r="B359" s="33" t="s">
        <v>20</v>
      </c>
      <c r="C359" s="34" t="s">
        <v>481</v>
      </c>
      <c r="D359" s="57">
        <v>5</v>
      </c>
      <c r="E359" s="74">
        <v>927.77</v>
      </c>
      <c r="F359" s="57">
        <f t="shared" si="102"/>
        <v>4638.8500000000004</v>
      </c>
      <c r="G359" s="80"/>
      <c r="H359" s="57">
        <f t="shared" si="103"/>
        <v>0</v>
      </c>
      <c r="I359" s="27" t="str">
        <f t="shared" si="104"/>
        <v/>
      </c>
    </row>
    <row r="360" spans="1:9" ht="22.5" x14ac:dyDescent="0.25">
      <c r="A360" s="56" t="s">
        <v>482</v>
      </c>
      <c r="B360" s="33" t="s">
        <v>20</v>
      </c>
      <c r="C360" s="34" t="s">
        <v>483</v>
      </c>
      <c r="D360" s="57">
        <v>5</v>
      </c>
      <c r="E360" s="74">
        <v>1235.2</v>
      </c>
      <c r="F360" s="57">
        <f t="shared" si="102"/>
        <v>6176</v>
      </c>
      <c r="G360" s="80"/>
      <c r="H360" s="57">
        <f t="shared" si="103"/>
        <v>0</v>
      </c>
      <c r="I360" s="27" t="str">
        <f t="shared" si="104"/>
        <v/>
      </c>
    </row>
    <row r="361" spans="1:9" ht="22.5" x14ac:dyDescent="0.25">
      <c r="A361" s="56" t="s">
        <v>484</v>
      </c>
      <c r="B361" s="33" t="s">
        <v>20</v>
      </c>
      <c r="C361" s="34" t="s">
        <v>485</v>
      </c>
      <c r="D361" s="57">
        <v>5</v>
      </c>
      <c r="E361" s="74">
        <v>646.6</v>
      </c>
      <c r="F361" s="57">
        <f t="shared" si="102"/>
        <v>3233</v>
      </c>
      <c r="G361" s="80"/>
      <c r="H361" s="57">
        <f t="shared" si="103"/>
        <v>0</v>
      </c>
      <c r="I361" s="27" t="str">
        <f t="shared" si="104"/>
        <v/>
      </c>
    </row>
    <row r="362" spans="1:9" ht="22.5" x14ac:dyDescent="0.25">
      <c r="A362" s="56" t="s">
        <v>486</v>
      </c>
      <c r="B362" s="33" t="s">
        <v>20</v>
      </c>
      <c r="C362" s="34" t="s">
        <v>487</v>
      </c>
      <c r="D362" s="57">
        <v>5</v>
      </c>
      <c r="E362" s="74">
        <v>265</v>
      </c>
      <c r="F362" s="57">
        <f t="shared" si="102"/>
        <v>1325</v>
      </c>
      <c r="G362" s="80"/>
      <c r="H362" s="57">
        <f t="shared" si="103"/>
        <v>0</v>
      </c>
      <c r="I362" s="27" t="str">
        <f t="shared" si="104"/>
        <v/>
      </c>
    </row>
    <row r="363" spans="1:9" x14ac:dyDescent="0.25">
      <c r="A363" s="58"/>
      <c r="B363" s="35"/>
      <c r="C363" s="36" t="s">
        <v>488</v>
      </c>
      <c r="D363" s="57">
        <v>1</v>
      </c>
      <c r="E363" s="73">
        <f>SUM(F352:F362)</f>
        <v>95457.43</v>
      </c>
      <c r="F363" s="59">
        <f t="shared" si="102"/>
        <v>95457.43</v>
      </c>
      <c r="G363" s="81">
        <f>SUM(H352:H362)</f>
        <v>0</v>
      </c>
      <c r="H363" s="59">
        <f t="shared" si="103"/>
        <v>0</v>
      </c>
    </row>
    <row r="364" spans="1:9" x14ac:dyDescent="0.25">
      <c r="A364" s="54" t="s">
        <v>489</v>
      </c>
      <c r="B364" s="31" t="s">
        <v>5</v>
      </c>
      <c r="C364" s="32" t="s">
        <v>490</v>
      </c>
      <c r="D364" s="55">
        <f>D404</f>
        <v>1</v>
      </c>
      <c r="E364" s="72">
        <f>E404</f>
        <v>157429.53</v>
      </c>
      <c r="F364" s="55">
        <f>F404</f>
        <v>157429.53</v>
      </c>
      <c r="G364" s="79">
        <f>G404</f>
        <v>0</v>
      </c>
      <c r="H364" s="55">
        <f>H404</f>
        <v>0</v>
      </c>
    </row>
    <row r="365" spans="1:9" x14ac:dyDescent="0.25">
      <c r="A365" s="60" t="s">
        <v>491</v>
      </c>
      <c r="B365" s="37" t="s">
        <v>5</v>
      </c>
      <c r="C365" s="38" t="s">
        <v>492</v>
      </c>
      <c r="D365" s="61">
        <f>D370</f>
        <v>1</v>
      </c>
      <c r="E365" s="75">
        <f>E370</f>
        <v>11213.8</v>
      </c>
      <c r="F365" s="61">
        <f>F370</f>
        <v>11213.8</v>
      </c>
      <c r="G365" s="83">
        <f>G370</f>
        <v>0</v>
      </c>
      <c r="H365" s="61">
        <f>H370</f>
        <v>0</v>
      </c>
    </row>
    <row r="366" spans="1:9" ht="22.5" x14ac:dyDescent="0.25">
      <c r="A366" s="56" t="s">
        <v>493</v>
      </c>
      <c r="B366" s="33" t="s">
        <v>20</v>
      </c>
      <c r="C366" s="34" t="s">
        <v>494</v>
      </c>
      <c r="D366" s="57">
        <v>12</v>
      </c>
      <c r="E366" s="74">
        <v>265</v>
      </c>
      <c r="F366" s="57">
        <f>ROUND(D366*E366,2)</f>
        <v>3180</v>
      </c>
      <c r="G366" s="80"/>
      <c r="H366" s="57">
        <f>ROUND(D366*G366,2)</f>
        <v>0</v>
      </c>
      <c r="I366" s="27" t="str">
        <f t="shared" ref="I366:I369" si="105">IF(AND(G366&gt;E366, G366&lt;&gt;""),"VALOR MAYOR DEL PERMITIDO","")</f>
        <v/>
      </c>
    </row>
    <row r="367" spans="1:9" ht="22.5" x14ac:dyDescent="0.25">
      <c r="A367" s="56" t="s">
        <v>495</v>
      </c>
      <c r="B367" s="33" t="s">
        <v>20</v>
      </c>
      <c r="C367" s="34" t="s">
        <v>496</v>
      </c>
      <c r="D367" s="57">
        <v>4</v>
      </c>
      <c r="E367" s="74">
        <v>227.9</v>
      </c>
      <c r="F367" s="57">
        <f>ROUND(D367*E367,2)</f>
        <v>911.6</v>
      </c>
      <c r="G367" s="80"/>
      <c r="H367" s="57">
        <f>ROUND(D367*G367,2)</f>
        <v>0</v>
      </c>
      <c r="I367" s="27" t="str">
        <f t="shared" si="105"/>
        <v/>
      </c>
    </row>
    <row r="368" spans="1:9" ht="22.5" x14ac:dyDescent="0.25">
      <c r="A368" s="56" t="s">
        <v>497</v>
      </c>
      <c r="B368" s="33" t="s">
        <v>20</v>
      </c>
      <c r="C368" s="34" t="s">
        <v>498</v>
      </c>
      <c r="D368" s="57">
        <v>4</v>
      </c>
      <c r="E368" s="74">
        <v>985.55</v>
      </c>
      <c r="F368" s="57">
        <f>ROUND(D368*E368,2)</f>
        <v>3942.2</v>
      </c>
      <c r="G368" s="80"/>
      <c r="H368" s="57">
        <f>ROUND(D368*G368,2)</f>
        <v>0</v>
      </c>
      <c r="I368" s="27" t="str">
        <f t="shared" si="105"/>
        <v/>
      </c>
    </row>
    <row r="369" spans="1:9" ht="22.5" x14ac:dyDescent="0.25">
      <c r="A369" s="56" t="s">
        <v>499</v>
      </c>
      <c r="B369" s="33" t="s">
        <v>20</v>
      </c>
      <c r="C369" s="34" t="s">
        <v>500</v>
      </c>
      <c r="D369" s="57">
        <v>12</v>
      </c>
      <c r="E369" s="74">
        <v>265</v>
      </c>
      <c r="F369" s="57">
        <f>ROUND(D369*E369,2)</f>
        <v>3180</v>
      </c>
      <c r="G369" s="80"/>
      <c r="H369" s="57">
        <f>ROUND(D369*G369,2)</f>
        <v>0</v>
      </c>
      <c r="I369" s="27" t="str">
        <f t="shared" si="105"/>
        <v/>
      </c>
    </row>
    <row r="370" spans="1:9" x14ac:dyDescent="0.25">
      <c r="A370" s="58"/>
      <c r="B370" s="35"/>
      <c r="C370" s="36" t="s">
        <v>501</v>
      </c>
      <c r="D370" s="57">
        <v>1</v>
      </c>
      <c r="E370" s="73">
        <f>SUM(F366:F369)</f>
        <v>11213.8</v>
      </c>
      <c r="F370" s="59">
        <f>ROUND(D370*E370,2)</f>
        <v>11213.8</v>
      </c>
      <c r="G370" s="81">
        <f>SUM(H366:H369)</f>
        <v>0</v>
      </c>
      <c r="H370" s="59">
        <f>ROUND(D370*G370,2)</f>
        <v>0</v>
      </c>
    </row>
    <row r="371" spans="1:9" x14ac:dyDescent="0.25">
      <c r="A371" s="60" t="s">
        <v>502</v>
      </c>
      <c r="B371" s="37" t="s">
        <v>5</v>
      </c>
      <c r="C371" s="38" t="s">
        <v>503</v>
      </c>
      <c r="D371" s="61">
        <f>D397</f>
        <v>1</v>
      </c>
      <c r="E371" s="75">
        <f>E397</f>
        <v>142728.82999999999</v>
      </c>
      <c r="F371" s="61">
        <f>F397</f>
        <v>142728.82999999999</v>
      </c>
      <c r="G371" s="83">
        <f>G397</f>
        <v>0</v>
      </c>
      <c r="H371" s="61">
        <f>H397</f>
        <v>0</v>
      </c>
    </row>
    <row r="372" spans="1:9" ht="22.5" x14ac:dyDescent="0.25">
      <c r="A372" s="56" t="s">
        <v>504</v>
      </c>
      <c r="B372" s="33" t="s">
        <v>20</v>
      </c>
      <c r="C372" s="34" t="s">
        <v>494</v>
      </c>
      <c r="D372" s="57">
        <v>4</v>
      </c>
      <c r="E372" s="74">
        <v>265</v>
      </c>
      <c r="F372" s="57">
        <f t="shared" ref="F372:F397" si="106">ROUND(D372*E372,2)</f>
        <v>1060</v>
      </c>
      <c r="G372" s="80"/>
      <c r="H372" s="57">
        <f t="shared" ref="H372:H397" si="107">ROUND(D372*G372,2)</f>
        <v>0</v>
      </c>
      <c r="I372" s="27" t="str">
        <f t="shared" ref="I372:I396" si="108">IF(AND(G372&gt;E372, G372&lt;&gt;""),"VALOR MAYOR DEL PERMITIDO","")</f>
        <v/>
      </c>
    </row>
    <row r="373" spans="1:9" x14ac:dyDescent="0.25">
      <c r="A373" s="56" t="s">
        <v>505</v>
      </c>
      <c r="B373" s="33" t="s">
        <v>20</v>
      </c>
      <c r="C373" s="34" t="s">
        <v>506</v>
      </c>
      <c r="D373" s="57">
        <v>4</v>
      </c>
      <c r="E373" s="74">
        <v>398.14</v>
      </c>
      <c r="F373" s="57">
        <f t="shared" si="106"/>
        <v>1592.56</v>
      </c>
      <c r="G373" s="80"/>
      <c r="H373" s="57">
        <f t="shared" si="107"/>
        <v>0</v>
      </c>
      <c r="I373" s="27" t="str">
        <f t="shared" si="108"/>
        <v/>
      </c>
    </row>
    <row r="374" spans="1:9" ht="22.5" x14ac:dyDescent="0.25">
      <c r="A374" s="56" t="s">
        <v>507</v>
      </c>
      <c r="B374" s="33" t="s">
        <v>20</v>
      </c>
      <c r="C374" s="34" t="s">
        <v>496</v>
      </c>
      <c r="D374" s="57">
        <v>4</v>
      </c>
      <c r="E374" s="74">
        <v>227.9</v>
      </c>
      <c r="F374" s="57">
        <f t="shared" si="106"/>
        <v>911.6</v>
      </c>
      <c r="G374" s="80"/>
      <c r="H374" s="57">
        <f t="shared" si="107"/>
        <v>0</v>
      </c>
      <c r="I374" s="27" t="str">
        <f t="shared" si="108"/>
        <v/>
      </c>
    </row>
    <row r="375" spans="1:9" ht="22.5" x14ac:dyDescent="0.25">
      <c r="A375" s="56" t="s">
        <v>508</v>
      </c>
      <c r="B375" s="33" t="s">
        <v>20</v>
      </c>
      <c r="C375" s="34" t="s">
        <v>509</v>
      </c>
      <c r="D375" s="57">
        <v>4</v>
      </c>
      <c r="E375" s="74">
        <v>361.99</v>
      </c>
      <c r="F375" s="57">
        <f t="shared" si="106"/>
        <v>1447.96</v>
      </c>
      <c r="G375" s="80"/>
      <c r="H375" s="57">
        <f t="shared" si="107"/>
        <v>0</v>
      </c>
      <c r="I375" s="27" t="str">
        <f t="shared" si="108"/>
        <v/>
      </c>
    </row>
    <row r="376" spans="1:9" ht="22.5" x14ac:dyDescent="0.25">
      <c r="A376" s="56" t="s">
        <v>510</v>
      </c>
      <c r="B376" s="33" t="s">
        <v>20</v>
      </c>
      <c r="C376" s="34" t="s">
        <v>511</v>
      </c>
      <c r="D376" s="57">
        <v>4</v>
      </c>
      <c r="E376" s="74">
        <v>2247.35</v>
      </c>
      <c r="F376" s="57">
        <f t="shared" si="106"/>
        <v>8989.4</v>
      </c>
      <c r="G376" s="80"/>
      <c r="H376" s="57">
        <f t="shared" si="107"/>
        <v>0</v>
      </c>
      <c r="I376" s="27" t="str">
        <f t="shared" si="108"/>
        <v/>
      </c>
    </row>
    <row r="377" spans="1:9" x14ac:dyDescent="0.25">
      <c r="A377" s="56" t="s">
        <v>512</v>
      </c>
      <c r="B377" s="33" t="s">
        <v>20</v>
      </c>
      <c r="C377" s="34" t="s">
        <v>513</v>
      </c>
      <c r="D377" s="57">
        <v>4</v>
      </c>
      <c r="E377" s="74">
        <v>891.11</v>
      </c>
      <c r="F377" s="57">
        <f t="shared" si="106"/>
        <v>3564.44</v>
      </c>
      <c r="G377" s="80"/>
      <c r="H377" s="57">
        <f t="shared" si="107"/>
        <v>0</v>
      </c>
      <c r="I377" s="27" t="str">
        <f t="shared" si="108"/>
        <v/>
      </c>
    </row>
    <row r="378" spans="1:9" ht="22.5" x14ac:dyDescent="0.25">
      <c r="A378" s="56" t="s">
        <v>514</v>
      </c>
      <c r="B378" s="33" t="s">
        <v>20</v>
      </c>
      <c r="C378" s="34" t="s">
        <v>515</v>
      </c>
      <c r="D378" s="57">
        <v>4</v>
      </c>
      <c r="E378" s="74">
        <v>294.17</v>
      </c>
      <c r="F378" s="57">
        <f t="shared" si="106"/>
        <v>1176.68</v>
      </c>
      <c r="G378" s="80"/>
      <c r="H378" s="57">
        <f t="shared" si="107"/>
        <v>0</v>
      </c>
      <c r="I378" s="27" t="str">
        <f t="shared" si="108"/>
        <v/>
      </c>
    </row>
    <row r="379" spans="1:9" ht="22.5" x14ac:dyDescent="0.25">
      <c r="A379" s="56" t="s">
        <v>516</v>
      </c>
      <c r="B379" s="33" t="s">
        <v>20</v>
      </c>
      <c r="C379" s="34" t="s">
        <v>517</v>
      </c>
      <c r="D379" s="57">
        <v>4</v>
      </c>
      <c r="E379" s="74">
        <v>1203.4100000000001</v>
      </c>
      <c r="F379" s="57">
        <f t="shared" si="106"/>
        <v>4813.6400000000003</v>
      </c>
      <c r="G379" s="80"/>
      <c r="H379" s="57">
        <f t="shared" si="107"/>
        <v>0</v>
      </c>
      <c r="I379" s="27" t="str">
        <f t="shared" si="108"/>
        <v/>
      </c>
    </row>
    <row r="380" spans="1:9" x14ac:dyDescent="0.25">
      <c r="A380" s="56" t="s">
        <v>518</v>
      </c>
      <c r="B380" s="33" t="s">
        <v>20</v>
      </c>
      <c r="C380" s="34" t="s">
        <v>519</v>
      </c>
      <c r="D380" s="57">
        <v>16</v>
      </c>
      <c r="E380" s="74">
        <v>127.2</v>
      </c>
      <c r="F380" s="57">
        <f t="shared" si="106"/>
        <v>2035.2</v>
      </c>
      <c r="G380" s="80"/>
      <c r="H380" s="57">
        <f t="shared" si="107"/>
        <v>0</v>
      </c>
      <c r="I380" s="27" t="str">
        <f t="shared" si="108"/>
        <v/>
      </c>
    </row>
    <row r="381" spans="1:9" ht="22.5" x14ac:dyDescent="0.25">
      <c r="A381" s="56" t="s">
        <v>520</v>
      </c>
      <c r="B381" s="33" t="s">
        <v>20</v>
      </c>
      <c r="C381" s="34" t="s">
        <v>521</v>
      </c>
      <c r="D381" s="57">
        <v>4</v>
      </c>
      <c r="E381" s="74">
        <v>838.46</v>
      </c>
      <c r="F381" s="57">
        <f t="shared" si="106"/>
        <v>3353.84</v>
      </c>
      <c r="G381" s="80"/>
      <c r="H381" s="57">
        <f t="shared" si="107"/>
        <v>0</v>
      </c>
      <c r="I381" s="27" t="str">
        <f t="shared" si="108"/>
        <v/>
      </c>
    </row>
    <row r="382" spans="1:9" ht="22.5" x14ac:dyDescent="0.25">
      <c r="A382" s="56" t="s">
        <v>522</v>
      </c>
      <c r="B382" s="33" t="s">
        <v>20</v>
      </c>
      <c r="C382" s="34" t="s">
        <v>523</v>
      </c>
      <c r="D382" s="57">
        <v>4</v>
      </c>
      <c r="E382" s="74">
        <v>676.28</v>
      </c>
      <c r="F382" s="57">
        <f t="shared" si="106"/>
        <v>2705.12</v>
      </c>
      <c r="G382" s="80"/>
      <c r="H382" s="57">
        <f t="shared" si="107"/>
        <v>0</v>
      </c>
      <c r="I382" s="27" t="str">
        <f t="shared" si="108"/>
        <v/>
      </c>
    </row>
    <row r="383" spans="1:9" ht="22.5" x14ac:dyDescent="0.25">
      <c r="A383" s="56" t="s">
        <v>524</v>
      </c>
      <c r="B383" s="33" t="s">
        <v>20</v>
      </c>
      <c r="C383" s="34" t="s">
        <v>525</v>
      </c>
      <c r="D383" s="57">
        <v>4</v>
      </c>
      <c r="E383" s="74">
        <v>227.9</v>
      </c>
      <c r="F383" s="57">
        <f t="shared" si="106"/>
        <v>911.6</v>
      </c>
      <c r="G383" s="80"/>
      <c r="H383" s="57">
        <f t="shared" si="107"/>
        <v>0</v>
      </c>
      <c r="I383" s="27" t="str">
        <f t="shared" si="108"/>
        <v/>
      </c>
    </row>
    <row r="384" spans="1:9" ht="22.5" x14ac:dyDescent="0.25">
      <c r="A384" s="56" t="s">
        <v>526</v>
      </c>
      <c r="B384" s="33" t="s">
        <v>20</v>
      </c>
      <c r="C384" s="34" t="s">
        <v>527</v>
      </c>
      <c r="D384" s="57">
        <v>4</v>
      </c>
      <c r="E384" s="74">
        <v>795</v>
      </c>
      <c r="F384" s="57">
        <f t="shared" si="106"/>
        <v>3180</v>
      </c>
      <c r="G384" s="80"/>
      <c r="H384" s="57">
        <f t="shared" si="107"/>
        <v>0</v>
      </c>
      <c r="I384" s="27" t="str">
        <f t="shared" si="108"/>
        <v/>
      </c>
    </row>
    <row r="385" spans="1:9" ht="22.5" x14ac:dyDescent="0.25">
      <c r="A385" s="56" t="s">
        <v>528</v>
      </c>
      <c r="B385" s="33" t="s">
        <v>20</v>
      </c>
      <c r="C385" s="34" t="s">
        <v>529</v>
      </c>
      <c r="D385" s="57">
        <v>4</v>
      </c>
      <c r="E385" s="74">
        <v>1025.96</v>
      </c>
      <c r="F385" s="57">
        <f t="shared" si="106"/>
        <v>4103.84</v>
      </c>
      <c r="G385" s="80"/>
      <c r="H385" s="57">
        <f t="shared" si="107"/>
        <v>0</v>
      </c>
      <c r="I385" s="27" t="str">
        <f t="shared" si="108"/>
        <v/>
      </c>
    </row>
    <row r="386" spans="1:9" ht="22.5" x14ac:dyDescent="0.25">
      <c r="A386" s="56" t="s">
        <v>530</v>
      </c>
      <c r="B386" s="33" t="s">
        <v>20</v>
      </c>
      <c r="C386" s="34" t="s">
        <v>531</v>
      </c>
      <c r="D386" s="57">
        <v>4</v>
      </c>
      <c r="E386" s="74">
        <v>905.66</v>
      </c>
      <c r="F386" s="57">
        <f t="shared" si="106"/>
        <v>3622.64</v>
      </c>
      <c r="G386" s="80"/>
      <c r="H386" s="57">
        <f t="shared" si="107"/>
        <v>0</v>
      </c>
      <c r="I386" s="27" t="str">
        <f t="shared" si="108"/>
        <v/>
      </c>
    </row>
    <row r="387" spans="1:9" ht="22.5" x14ac:dyDescent="0.25">
      <c r="A387" s="56" t="s">
        <v>532</v>
      </c>
      <c r="B387" s="33" t="s">
        <v>20</v>
      </c>
      <c r="C387" s="34" t="s">
        <v>533</v>
      </c>
      <c r="D387" s="57">
        <v>4</v>
      </c>
      <c r="E387" s="74">
        <v>1414.08</v>
      </c>
      <c r="F387" s="57">
        <f t="shared" si="106"/>
        <v>5656.32</v>
      </c>
      <c r="G387" s="80"/>
      <c r="H387" s="57">
        <f t="shared" si="107"/>
        <v>0</v>
      </c>
      <c r="I387" s="27" t="str">
        <f t="shared" si="108"/>
        <v/>
      </c>
    </row>
    <row r="388" spans="1:9" x14ac:dyDescent="0.25">
      <c r="A388" s="56" t="s">
        <v>534</v>
      </c>
      <c r="B388" s="33" t="s">
        <v>20</v>
      </c>
      <c r="C388" s="34" t="s">
        <v>535</v>
      </c>
      <c r="D388" s="57">
        <v>4</v>
      </c>
      <c r="E388" s="74">
        <v>633.30999999999995</v>
      </c>
      <c r="F388" s="57">
        <f t="shared" si="106"/>
        <v>2533.2399999999998</v>
      </c>
      <c r="G388" s="80"/>
      <c r="H388" s="57">
        <f t="shared" si="107"/>
        <v>0</v>
      </c>
      <c r="I388" s="27" t="str">
        <f t="shared" si="108"/>
        <v/>
      </c>
    </row>
    <row r="389" spans="1:9" x14ac:dyDescent="0.25">
      <c r="A389" s="56" t="s">
        <v>536</v>
      </c>
      <c r="B389" s="33" t="s">
        <v>20</v>
      </c>
      <c r="C389" s="34" t="s">
        <v>537</v>
      </c>
      <c r="D389" s="57">
        <v>5</v>
      </c>
      <c r="E389" s="74">
        <v>411.96</v>
      </c>
      <c r="F389" s="57">
        <f t="shared" si="106"/>
        <v>2059.8000000000002</v>
      </c>
      <c r="G389" s="80"/>
      <c r="H389" s="57">
        <f t="shared" si="107"/>
        <v>0</v>
      </c>
      <c r="I389" s="27" t="str">
        <f t="shared" si="108"/>
        <v/>
      </c>
    </row>
    <row r="390" spans="1:9" x14ac:dyDescent="0.25">
      <c r="A390" s="56" t="s">
        <v>538</v>
      </c>
      <c r="B390" s="33" t="s">
        <v>20</v>
      </c>
      <c r="C390" s="34" t="s">
        <v>539</v>
      </c>
      <c r="D390" s="57">
        <v>4</v>
      </c>
      <c r="E390" s="74">
        <v>823.44</v>
      </c>
      <c r="F390" s="57">
        <f t="shared" si="106"/>
        <v>3293.76</v>
      </c>
      <c r="G390" s="80"/>
      <c r="H390" s="57">
        <f t="shared" si="107"/>
        <v>0</v>
      </c>
      <c r="I390" s="27" t="str">
        <f t="shared" si="108"/>
        <v/>
      </c>
    </row>
    <row r="391" spans="1:9" x14ac:dyDescent="0.25">
      <c r="A391" s="56" t="s">
        <v>540</v>
      </c>
      <c r="B391" s="33" t="s">
        <v>20</v>
      </c>
      <c r="C391" s="34" t="s">
        <v>541</v>
      </c>
      <c r="D391" s="57">
        <v>4</v>
      </c>
      <c r="E391" s="74">
        <v>1548.34</v>
      </c>
      <c r="F391" s="57">
        <f t="shared" si="106"/>
        <v>6193.36</v>
      </c>
      <c r="G391" s="80"/>
      <c r="H391" s="57">
        <f t="shared" si="107"/>
        <v>0</v>
      </c>
      <c r="I391" s="27" t="str">
        <f t="shared" si="108"/>
        <v/>
      </c>
    </row>
    <row r="392" spans="1:9" ht="22.5" x14ac:dyDescent="0.25">
      <c r="A392" s="56" t="s">
        <v>542</v>
      </c>
      <c r="B392" s="33" t="s">
        <v>20</v>
      </c>
      <c r="C392" s="34" t="s">
        <v>543</v>
      </c>
      <c r="D392" s="57">
        <v>4</v>
      </c>
      <c r="E392" s="74">
        <v>13207.74</v>
      </c>
      <c r="F392" s="57">
        <f t="shared" si="106"/>
        <v>52830.96</v>
      </c>
      <c r="G392" s="80"/>
      <c r="H392" s="57">
        <f t="shared" si="107"/>
        <v>0</v>
      </c>
      <c r="I392" s="27" t="str">
        <f t="shared" si="108"/>
        <v/>
      </c>
    </row>
    <row r="393" spans="1:9" ht="22.5" x14ac:dyDescent="0.25">
      <c r="A393" s="56" t="s">
        <v>544</v>
      </c>
      <c r="B393" s="33" t="s">
        <v>20</v>
      </c>
      <c r="C393" s="34" t="s">
        <v>545</v>
      </c>
      <c r="D393" s="57">
        <v>4</v>
      </c>
      <c r="E393" s="74">
        <v>2250.6799999999998</v>
      </c>
      <c r="F393" s="57">
        <f t="shared" si="106"/>
        <v>9002.7199999999993</v>
      </c>
      <c r="G393" s="80"/>
      <c r="H393" s="57">
        <f t="shared" si="107"/>
        <v>0</v>
      </c>
      <c r="I393" s="27" t="str">
        <f t="shared" si="108"/>
        <v/>
      </c>
    </row>
    <row r="394" spans="1:9" x14ac:dyDescent="0.25">
      <c r="A394" s="56" t="s">
        <v>546</v>
      </c>
      <c r="B394" s="33" t="s">
        <v>20</v>
      </c>
      <c r="C394" s="34" t="s">
        <v>547</v>
      </c>
      <c r="D394" s="57">
        <v>16</v>
      </c>
      <c r="E394" s="74">
        <v>731.4</v>
      </c>
      <c r="F394" s="57">
        <f t="shared" si="106"/>
        <v>11702.4</v>
      </c>
      <c r="G394" s="80"/>
      <c r="H394" s="57">
        <f t="shared" si="107"/>
        <v>0</v>
      </c>
      <c r="I394" s="27" t="str">
        <f t="shared" si="108"/>
        <v/>
      </c>
    </row>
    <row r="395" spans="1:9" ht="22.5" x14ac:dyDescent="0.25">
      <c r="A395" s="56" t="s">
        <v>548</v>
      </c>
      <c r="B395" s="33" t="s">
        <v>20</v>
      </c>
      <c r="C395" s="34" t="s">
        <v>498</v>
      </c>
      <c r="D395" s="57">
        <v>5</v>
      </c>
      <c r="E395" s="74">
        <v>985.55</v>
      </c>
      <c r="F395" s="57">
        <f t="shared" si="106"/>
        <v>4927.75</v>
      </c>
      <c r="G395" s="80"/>
      <c r="H395" s="57">
        <f t="shared" si="107"/>
        <v>0</v>
      </c>
      <c r="I395" s="27" t="str">
        <f t="shared" si="108"/>
        <v/>
      </c>
    </row>
    <row r="396" spans="1:9" ht="22.5" x14ac:dyDescent="0.25">
      <c r="A396" s="56" t="s">
        <v>549</v>
      </c>
      <c r="B396" s="33" t="s">
        <v>20</v>
      </c>
      <c r="C396" s="34" t="s">
        <v>500</v>
      </c>
      <c r="D396" s="57">
        <v>4</v>
      </c>
      <c r="E396" s="74">
        <v>265</v>
      </c>
      <c r="F396" s="57">
        <f t="shared" si="106"/>
        <v>1060</v>
      </c>
      <c r="G396" s="80"/>
      <c r="H396" s="57">
        <f t="shared" si="107"/>
        <v>0</v>
      </c>
      <c r="I396" s="27" t="str">
        <f t="shared" si="108"/>
        <v/>
      </c>
    </row>
    <row r="397" spans="1:9" x14ac:dyDescent="0.25">
      <c r="A397" s="58"/>
      <c r="B397" s="35"/>
      <c r="C397" s="36" t="s">
        <v>550</v>
      </c>
      <c r="D397" s="57">
        <v>1</v>
      </c>
      <c r="E397" s="73">
        <f>SUM(F372:F396)</f>
        <v>142728.82999999999</v>
      </c>
      <c r="F397" s="59">
        <f t="shared" si="106"/>
        <v>142728.82999999999</v>
      </c>
      <c r="G397" s="81">
        <f>SUM(H372:H396)</f>
        <v>0</v>
      </c>
      <c r="H397" s="59">
        <f t="shared" si="107"/>
        <v>0</v>
      </c>
    </row>
    <row r="398" spans="1:9" x14ac:dyDescent="0.25">
      <c r="A398" s="60" t="s">
        <v>551</v>
      </c>
      <c r="B398" s="37" t="s">
        <v>5</v>
      </c>
      <c r="C398" s="38" t="s">
        <v>552</v>
      </c>
      <c r="D398" s="61">
        <f>D403</f>
        <v>1</v>
      </c>
      <c r="E398" s="75">
        <f>E403</f>
        <v>3486.9</v>
      </c>
      <c r="F398" s="61">
        <f>F403</f>
        <v>3486.9</v>
      </c>
      <c r="G398" s="83">
        <f>G403</f>
        <v>0</v>
      </c>
      <c r="H398" s="61">
        <f>H403</f>
        <v>0</v>
      </c>
    </row>
    <row r="399" spans="1:9" ht="22.5" x14ac:dyDescent="0.25">
      <c r="A399" s="56" t="s">
        <v>553</v>
      </c>
      <c r="B399" s="33" t="s">
        <v>20</v>
      </c>
      <c r="C399" s="34" t="s">
        <v>494</v>
      </c>
      <c r="D399" s="57">
        <v>2</v>
      </c>
      <c r="E399" s="74">
        <v>265</v>
      </c>
      <c r="F399" s="57">
        <f t="shared" ref="F399:F404" si="109">ROUND(D399*E399,2)</f>
        <v>530</v>
      </c>
      <c r="G399" s="80"/>
      <c r="H399" s="57">
        <f t="shared" ref="H399:H404" si="110">ROUND(D399*G399,2)</f>
        <v>0</v>
      </c>
      <c r="I399" s="27" t="str">
        <f t="shared" ref="I399:I402" si="111">IF(AND(G399&gt;E399, G399&lt;&gt;""),"VALOR MAYOR DEL PERMITIDO","")</f>
        <v/>
      </c>
    </row>
    <row r="400" spans="1:9" ht="22.5" x14ac:dyDescent="0.25">
      <c r="A400" s="56" t="s">
        <v>554</v>
      </c>
      <c r="B400" s="33" t="s">
        <v>20</v>
      </c>
      <c r="C400" s="34" t="s">
        <v>496</v>
      </c>
      <c r="D400" s="57">
        <v>2</v>
      </c>
      <c r="E400" s="74">
        <v>227.9</v>
      </c>
      <c r="F400" s="57">
        <f t="shared" si="109"/>
        <v>455.8</v>
      </c>
      <c r="G400" s="80"/>
      <c r="H400" s="57">
        <f t="shared" si="110"/>
        <v>0</v>
      </c>
      <c r="I400" s="27" t="str">
        <f t="shared" si="111"/>
        <v/>
      </c>
    </row>
    <row r="401" spans="1:9" ht="22.5" x14ac:dyDescent="0.25">
      <c r="A401" s="56" t="s">
        <v>555</v>
      </c>
      <c r="B401" s="33" t="s">
        <v>20</v>
      </c>
      <c r="C401" s="34" t="s">
        <v>498</v>
      </c>
      <c r="D401" s="57">
        <v>2</v>
      </c>
      <c r="E401" s="74">
        <v>985.55</v>
      </c>
      <c r="F401" s="57">
        <f t="shared" si="109"/>
        <v>1971.1</v>
      </c>
      <c r="G401" s="80"/>
      <c r="H401" s="57">
        <f t="shared" si="110"/>
        <v>0</v>
      </c>
      <c r="I401" s="27" t="str">
        <f t="shared" si="111"/>
        <v/>
      </c>
    </row>
    <row r="402" spans="1:9" ht="22.5" x14ac:dyDescent="0.25">
      <c r="A402" s="56" t="s">
        <v>556</v>
      </c>
      <c r="B402" s="33" t="s">
        <v>20</v>
      </c>
      <c r="C402" s="34" t="s">
        <v>500</v>
      </c>
      <c r="D402" s="57">
        <v>2</v>
      </c>
      <c r="E402" s="74">
        <v>265</v>
      </c>
      <c r="F402" s="57">
        <f t="shared" si="109"/>
        <v>530</v>
      </c>
      <c r="G402" s="80"/>
      <c r="H402" s="57">
        <f t="shared" si="110"/>
        <v>0</v>
      </c>
      <c r="I402" s="27" t="str">
        <f t="shared" si="111"/>
        <v/>
      </c>
    </row>
    <row r="403" spans="1:9" x14ac:dyDescent="0.25">
      <c r="A403" s="58"/>
      <c r="B403" s="35"/>
      <c r="C403" s="36" t="s">
        <v>557</v>
      </c>
      <c r="D403" s="57">
        <v>1</v>
      </c>
      <c r="E403" s="73">
        <f>SUM(F399:F402)</f>
        <v>3486.9</v>
      </c>
      <c r="F403" s="59">
        <f t="shared" si="109"/>
        <v>3486.9</v>
      </c>
      <c r="G403" s="81">
        <f>SUM(H399:H402)</f>
        <v>0</v>
      </c>
      <c r="H403" s="59">
        <f t="shared" si="110"/>
        <v>0</v>
      </c>
    </row>
    <row r="404" spans="1:9" x14ac:dyDescent="0.25">
      <c r="A404" s="58"/>
      <c r="B404" s="35"/>
      <c r="C404" s="36" t="s">
        <v>558</v>
      </c>
      <c r="D404" s="57">
        <v>1</v>
      </c>
      <c r="E404" s="73">
        <f>F365+F371+F398</f>
        <v>157429.53</v>
      </c>
      <c r="F404" s="59">
        <f t="shared" si="109"/>
        <v>157429.53</v>
      </c>
      <c r="G404" s="81">
        <f>H365+H371+H398</f>
        <v>0</v>
      </c>
      <c r="H404" s="59">
        <f t="shared" si="110"/>
        <v>0</v>
      </c>
    </row>
    <row r="405" spans="1:9" x14ac:dyDescent="0.25">
      <c r="A405" s="54" t="s">
        <v>559</v>
      </c>
      <c r="B405" s="31" t="s">
        <v>5</v>
      </c>
      <c r="C405" s="32" t="s">
        <v>560</v>
      </c>
      <c r="D405" s="55">
        <f>D426</f>
        <v>1</v>
      </c>
      <c r="E405" s="72">
        <f>E426</f>
        <v>50312.78</v>
      </c>
      <c r="F405" s="55">
        <f>F426</f>
        <v>50312.78</v>
      </c>
      <c r="G405" s="79">
        <f>G426</f>
        <v>0</v>
      </c>
      <c r="H405" s="55">
        <f>H426</f>
        <v>0</v>
      </c>
    </row>
    <row r="406" spans="1:9" ht="22.5" x14ac:dyDescent="0.25">
      <c r="A406" s="60" t="s">
        <v>561</v>
      </c>
      <c r="B406" s="37" t="s">
        <v>5</v>
      </c>
      <c r="C406" s="38" t="s">
        <v>562</v>
      </c>
      <c r="D406" s="61">
        <f>D414</f>
        <v>1</v>
      </c>
      <c r="E406" s="75">
        <f>E414</f>
        <v>16234.08</v>
      </c>
      <c r="F406" s="61">
        <f>F414</f>
        <v>16234.08</v>
      </c>
      <c r="G406" s="83">
        <f>G414</f>
        <v>0</v>
      </c>
      <c r="H406" s="61">
        <f>H414</f>
        <v>0</v>
      </c>
    </row>
    <row r="407" spans="1:9" ht="22.5" x14ac:dyDescent="0.25">
      <c r="A407" s="56" t="s">
        <v>563</v>
      </c>
      <c r="B407" s="33" t="s">
        <v>20</v>
      </c>
      <c r="C407" s="34" t="s">
        <v>564</v>
      </c>
      <c r="D407" s="57">
        <v>4</v>
      </c>
      <c r="E407" s="74">
        <v>1008.36</v>
      </c>
      <c r="F407" s="57">
        <f t="shared" ref="F407:F414" si="112">ROUND(D407*E407,2)</f>
        <v>4033.44</v>
      </c>
      <c r="G407" s="80"/>
      <c r="H407" s="57">
        <f t="shared" ref="H407:H414" si="113">ROUND(D407*G407,2)</f>
        <v>0</v>
      </c>
      <c r="I407" s="27" t="str">
        <f t="shared" ref="I407:I413" si="114">IF(AND(G407&gt;E407, G407&lt;&gt;""),"VALOR MAYOR DEL PERMITIDO","")</f>
        <v/>
      </c>
    </row>
    <row r="408" spans="1:9" ht="22.5" x14ac:dyDescent="0.25">
      <c r="A408" s="56" t="s">
        <v>565</v>
      </c>
      <c r="B408" s="33" t="s">
        <v>20</v>
      </c>
      <c r="C408" s="34" t="s">
        <v>566</v>
      </c>
      <c r="D408" s="57">
        <v>5</v>
      </c>
      <c r="E408" s="74">
        <v>735</v>
      </c>
      <c r="F408" s="57">
        <f t="shared" si="112"/>
        <v>3675</v>
      </c>
      <c r="G408" s="80"/>
      <c r="H408" s="57">
        <f t="shared" si="113"/>
        <v>0</v>
      </c>
      <c r="I408" s="27" t="str">
        <f t="shared" si="114"/>
        <v/>
      </c>
    </row>
    <row r="409" spans="1:9" ht="22.5" x14ac:dyDescent="0.25">
      <c r="A409" s="56" t="s">
        <v>567</v>
      </c>
      <c r="B409" s="33" t="s">
        <v>20</v>
      </c>
      <c r="C409" s="34" t="s">
        <v>568</v>
      </c>
      <c r="D409" s="57">
        <v>6</v>
      </c>
      <c r="E409" s="74">
        <v>108.55</v>
      </c>
      <c r="F409" s="57">
        <f t="shared" si="112"/>
        <v>651.29999999999995</v>
      </c>
      <c r="G409" s="80"/>
      <c r="H409" s="57">
        <f t="shared" si="113"/>
        <v>0</v>
      </c>
      <c r="I409" s="27" t="str">
        <f t="shared" si="114"/>
        <v/>
      </c>
    </row>
    <row r="410" spans="1:9" ht="22.5" x14ac:dyDescent="0.25">
      <c r="A410" s="56" t="s">
        <v>569</v>
      </c>
      <c r="B410" s="33" t="s">
        <v>20</v>
      </c>
      <c r="C410" s="34" t="s">
        <v>570</v>
      </c>
      <c r="D410" s="57">
        <v>2</v>
      </c>
      <c r="E410" s="74">
        <v>849.95</v>
      </c>
      <c r="F410" s="57">
        <f t="shared" si="112"/>
        <v>1699.9</v>
      </c>
      <c r="G410" s="80"/>
      <c r="H410" s="57">
        <f t="shared" si="113"/>
        <v>0</v>
      </c>
      <c r="I410" s="27" t="str">
        <f t="shared" si="114"/>
        <v/>
      </c>
    </row>
    <row r="411" spans="1:9" ht="22.5" x14ac:dyDescent="0.25">
      <c r="A411" s="56" t="s">
        <v>571</v>
      </c>
      <c r="B411" s="33" t="s">
        <v>20</v>
      </c>
      <c r="C411" s="34" t="s">
        <v>572</v>
      </c>
      <c r="D411" s="57">
        <v>2</v>
      </c>
      <c r="E411" s="74">
        <v>806.68</v>
      </c>
      <c r="F411" s="57">
        <f t="shared" si="112"/>
        <v>1613.36</v>
      </c>
      <c r="G411" s="80"/>
      <c r="H411" s="57">
        <f t="shared" si="113"/>
        <v>0</v>
      </c>
      <c r="I411" s="27" t="str">
        <f t="shared" si="114"/>
        <v/>
      </c>
    </row>
    <row r="412" spans="1:9" ht="22.5" x14ac:dyDescent="0.25">
      <c r="A412" s="56" t="s">
        <v>573</v>
      </c>
      <c r="B412" s="33" t="s">
        <v>20</v>
      </c>
      <c r="C412" s="34" t="s">
        <v>574</v>
      </c>
      <c r="D412" s="57">
        <v>2</v>
      </c>
      <c r="E412" s="74">
        <v>589.29999999999995</v>
      </c>
      <c r="F412" s="57">
        <f t="shared" si="112"/>
        <v>1178.5999999999999</v>
      </c>
      <c r="G412" s="80"/>
      <c r="H412" s="57">
        <f t="shared" si="113"/>
        <v>0</v>
      </c>
      <c r="I412" s="27" t="str">
        <f t="shared" si="114"/>
        <v/>
      </c>
    </row>
    <row r="413" spans="1:9" ht="22.5" x14ac:dyDescent="0.25">
      <c r="A413" s="56" t="s">
        <v>575</v>
      </c>
      <c r="B413" s="33" t="s">
        <v>20</v>
      </c>
      <c r="C413" s="34" t="s">
        <v>576</v>
      </c>
      <c r="D413" s="57">
        <v>4</v>
      </c>
      <c r="E413" s="74">
        <v>845.62</v>
      </c>
      <c r="F413" s="57">
        <f t="shared" si="112"/>
        <v>3382.48</v>
      </c>
      <c r="G413" s="80"/>
      <c r="H413" s="57">
        <f t="shared" si="113"/>
        <v>0</v>
      </c>
      <c r="I413" s="27" t="str">
        <f t="shared" si="114"/>
        <v/>
      </c>
    </row>
    <row r="414" spans="1:9" x14ac:dyDescent="0.25">
      <c r="A414" s="58"/>
      <c r="B414" s="35"/>
      <c r="C414" s="36" t="s">
        <v>577</v>
      </c>
      <c r="D414" s="57">
        <v>1</v>
      </c>
      <c r="E414" s="73">
        <f>SUM(F407:F413)</f>
        <v>16234.08</v>
      </c>
      <c r="F414" s="59">
        <f t="shared" si="112"/>
        <v>16234.08</v>
      </c>
      <c r="G414" s="81">
        <f>SUM(H407:H413)</f>
        <v>0</v>
      </c>
      <c r="H414" s="59">
        <f t="shared" si="113"/>
        <v>0</v>
      </c>
    </row>
    <row r="415" spans="1:9" ht="22.5" x14ac:dyDescent="0.25">
      <c r="A415" s="60" t="s">
        <v>578</v>
      </c>
      <c r="B415" s="37" t="s">
        <v>5</v>
      </c>
      <c r="C415" s="38" t="s">
        <v>579</v>
      </c>
      <c r="D415" s="61">
        <f>D425</f>
        <v>1</v>
      </c>
      <c r="E415" s="75">
        <f>E425</f>
        <v>34078.699999999997</v>
      </c>
      <c r="F415" s="61">
        <f>F425</f>
        <v>34078.699999999997</v>
      </c>
      <c r="G415" s="83">
        <f>G425</f>
        <v>0</v>
      </c>
      <c r="H415" s="61">
        <f>H425</f>
        <v>0</v>
      </c>
    </row>
    <row r="416" spans="1:9" ht="22.5" x14ac:dyDescent="0.25">
      <c r="A416" s="56" t="s">
        <v>580</v>
      </c>
      <c r="B416" s="33" t="s">
        <v>20</v>
      </c>
      <c r="C416" s="34" t="s">
        <v>581</v>
      </c>
      <c r="D416" s="57">
        <v>4</v>
      </c>
      <c r="E416" s="74">
        <v>804.06</v>
      </c>
      <c r="F416" s="57">
        <f t="shared" ref="F416:F425" si="115">ROUND(D416*E416,2)</f>
        <v>3216.24</v>
      </c>
      <c r="G416" s="80"/>
      <c r="H416" s="57">
        <f t="shared" ref="H416:H425" si="116">ROUND(D416*G416,2)</f>
        <v>0</v>
      </c>
      <c r="I416" s="27" t="str">
        <f t="shared" ref="I416:I424" si="117">IF(AND(G416&gt;E416, G416&lt;&gt;""),"VALOR MAYOR DEL PERMITIDO","")</f>
        <v/>
      </c>
    </row>
    <row r="417" spans="1:9" ht="22.5" x14ac:dyDescent="0.25">
      <c r="A417" s="56" t="s">
        <v>582</v>
      </c>
      <c r="B417" s="33" t="s">
        <v>20</v>
      </c>
      <c r="C417" s="34" t="s">
        <v>583</v>
      </c>
      <c r="D417" s="57">
        <v>5</v>
      </c>
      <c r="E417" s="74">
        <v>536.04</v>
      </c>
      <c r="F417" s="57">
        <f t="shared" si="115"/>
        <v>2680.2</v>
      </c>
      <c r="G417" s="80"/>
      <c r="H417" s="57">
        <f t="shared" si="116"/>
        <v>0</v>
      </c>
      <c r="I417" s="27" t="str">
        <f t="shared" si="117"/>
        <v/>
      </c>
    </row>
    <row r="418" spans="1:9" ht="22.5" x14ac:dyDescent="0.25">
      <c r="A418" s="56" t="s">
        <v>584</v>
      </c>
      <c r="B418" s="33" t="s">
        <v>20</v>
      </c>
      <c r="C418" s="34" t="s">
        <v>585</v>
      </c>
      <c r="D418" s="57">
        <v>6</v>
      </c>
      <c r="E418" s="74">
        <v>217.1</v>
      </c>
      <c r="F418" s="57">
        <f t="shared" si="115"/>
        <v>1302.5999999999999</v>
      </c>
      <c r="G418" s="80"/>
      <c r="H418" s="57">
        <f t="shared" si="116"/>
        <v>0</v>
      </c>
      <c r="I418" s="27" t="str">
        <f t="shared" si="117"/>
        <v/>
      </c>
    </row>
    <row r="419" spans="1:9" ht="22.5" x14ac:dyDescent="0.25">
      <c r="A419" s="56" t="s">
        <v>586</v>
      </c>
      <c r="B419" s="33" t="s">
        <v>20</v>
      </c>
      <c r="C419" s="34" t="s">
        <v>587</v>
      </c>
      <c r="D419" s="57">
        <v>2</v>
      </c>
      <c r="E419" s="74">
        <v>1133.27</v>
      </c>
      <c r="F419" s="57">
        <f t="shared" si="115"/>
        <v>2266.54</v>
      </c>
      <c r="G419" s="80"/>
      <c r="H419" s="57">
        <f t="shared" si="116"/>
        <v>0</v>
      </c>
      <c r="I419" s="27" t="str">
        <f t="shared" si="117"/>
        <v/>
      </c>
    </row>
    <row r="420" spans="1:9" ht="22.5" x14ac:dyDescent="0.25">
      <c r="A420" s="56" t="s">
        <v>588</v>
      </c>
      <c r="B420" s="33" t="s">
        <v>20</v>
      </c>
      <c r="C420" s="34" t="s">
        <v>574</v>
      </c>
      <c r="D420" s="57">
        <v>2</v>
      </c>
      <c r="E420" s="74">
        <v>589.29999999999995</v>
      </c>
      <c r="F420" s="57">
        <f t="shared" si="115"/>
        <v>1178.5999999999999</v>
      </c>
      <c r="G420" s="80"/>
      <c r="H420" s="57">
        <f t="shared" si="116"/>
        <v>0</v>
      </c>
      <c r="I420" s="27" t="str">
        <f t="shared" si="117"/>
        <v/>
      </c>
    </row>
    <row r="421" spans="1:9" ht="22.5" x14ac:dyDescent="0.25">
      <c r="A421" s="56" t="s">
        <v>589</v>
      </c>
      <c r="B421" s="33" t="s">
        <v>20</v>
      </c>
      <c r="C421" s="34" t="s">
        <v>590</v>
      </c>
      <c r="D421" s="57">
        <v>2</v>
      </c>
      <c r="E421" s="74">
        <v>921.35</v>
      </c>
      <c r="F421" s="57">
        <f t="shared" si="115"/>
        <v>1842.7</v>
      </c>
      <c r="G421" s="80"/>
      <c r="H421" s="57">
        <f t="shared" si="116"/>
        <v>0</v>
      </c>
      <c r="I421" s="27" t="str">
        <f t="shared" si="117"/>
        <v/>
      </c>
    </row>
    <row r="422" spans="1:9" x14ac:dyDescent="0.25">
      <c r="A422" s="56" t="s">
        <v>591</v>
      </c>
      <c r="B422" s="33" t="s">
        <v>592</v>
      </c>
      <c r="C422" s="34" t="s">
        <v>593</v>
      </c>
      <c r="D422" s="57">
        <v>18</v>
      </c>
      <c r="E422" s="74">
        <v>1063.29</v>
      </c>
      <c r="F422" s="57">
        <f t="shared" si="115"/>
        <v>19139.22</v>
      </c>
      <c r="G422" s="80"/>
      <c r="H422" s="57">
        <f t="shared" si="116"/>
        <v>0</v>
      </c>
      <c r="I422" s="27" t="str">
        <f t="shared" si="117"/>
        <v/>
      </c>
    </row>
    <row r="423" spans="1:9" ht="22.5" x14ac:dyDescent="0.25">
      <c r="A423" s="56" t="s">
        <v>594</v>
      </c>
      <c r="B423" s="33" t="s">
        <v>20</v>
      </c>
      <c r="C423" s="34" t="s">
        <v>595</v>
      </c>
      <c r="D423" s="57">
        <v>1</v>
      </c>
      <c r="E423" s="74">
        <v>1445.33</v>
      </c>
      <c r="F423" s="57">
        <f t="shared" si="115"/>
        <v>1445.33</v>
      </c>
      <c r="G423" s="80"/>
      <c r="H423" s="57">
        <f t="shared" si="116"/>
        <v>0</v>
      </c>
      <c r="I423" s="27" t="str">
        <f t="shared" si="117"/>
        <v/>
      </c>
    </row>
    <row r="424" spans="1:9" ht="22.5" x14ac:dyDescent="0.25">
      <c r="A424" s="56" t="s">
        <v>596</v>
      </c>
      <c r="B424" s="33" t="s">
        <v>20</v>
      </c>
      <c r="C424" s="34" t="s">
        <v>597</v>
      </c>
      <c r="D424" s="57">
        <v>1</v>
      </c>
      <c r="E424" s="74">
        <v>1007.27</v>
      </c>
      <c r="F424" s="57">
        <f t="shared" si="115"/>
        <v>1007.27</v>
      </c>
      <c r="G424" s="80"/>
      <c r="H424" s="57">
        <f t="shared" si="116"/>
        <v>0</v>
      </c>
      <c r="I424" s="27" t="str">
        <f t="shared" si="117"/>
        <v/>
      </c>
    </row>
    <row r="425" spans="1:9" x14ac:dyDescent="0.25">
      <c r="A425" s="58"/>
      <c r="B425" s="35"/>
      <c r="C425" s="36" t="s">
        <v>598</v>
      </c>
      <c r="D425" s="57">
        <v>1</v>
      </c>
      <c r="E425" s="73">
        <f>SUM(F416:F424)</f>
        <v>34078.699999999997</v>
      </c>
      <c r="F425" s="59">
        <f t="shared" si="115"/>
        <v>34078.699999999997</v>
      </c>
      <c r="G425" s="81">
        <f>SUM(H416:H424)</f>
        <v>0</v>
      </c>
      <c r="H425" s="66">
        <f t="shared" si="116"/>
        <v>0</v>
      </c>
    </row>
    <row r="426" spans="1:9" x14ac:dyDescent="0.25">
      <c r="A426" s="58"/>
      <c r="B426" s="35"/>
      <c r="C426" s="36" t="s">
        <v>599</v>
      </c>
      <c r="D426" s="57">
        <v>1</v>
      </c>
      <c r="E426" s="73">
        <f>F406+F415</f>
        <v>50312.78</v>
      </c>
      <c r="F426" s="59">
        <f>ROUND(D426*E426,2)</f>
        <v>50312.78</v>
      </c>
      <c r="G426" s="81">
        <f>H406+H415</f>
        <v>0</v>
      </c>
      <c r="H426" s="59">
        <f>ROUND(D426*G426,2)</f>
        <v>0</v>
      </c>
    </row>
    <row r="427" spans="1:9" x14ac:dyDescent="0.25">
      <c r="A427" s="54" t="s">
        <v>600</v>
      </c>
      <c r="B427" s="31" t="s">
        <v>5</v>
      </c>
      <c r="C427" s="32" t="s">
        <v>601</v>
      </c>
      <c r="D427" s="55">
        <f>D432</f>
        <v>1</v>
      </c>
      <c r="E427" s="72">
        <f>E432</f>
        <v>20850.2</v>
      </c>
      <c r="F427" s="55">
        <f>F432</f>
        <v>20850.2</v>
      </c>
      <c r="G427" s="79">
        <f>G432</f>
        <v>0</v>
      </c>
      <c r="H427" s="55">
        <f>H432</f>
        <v>0</v>
      </c>
    </row>
    <row r="428" spans="1:9" x14ac:dyDescent="0.25">
      <c r="A428" s="60" t="s">
        <v>602</v>
      </c>
      <c r="B428" s="37" t="s">
        <v>5</v>
      </c>
      <c r="C428" s="38" t="s">
        <v>603</v>
      </c>
      <c r="D428" s="61">
        <f>D431</f>
        <v>1</v>
      </c>
      <c r="E428" s="75">
        <f>E431</f>
        <v>20850.2</v>
      </c>
      <c r="F428" s="61">
        <f>F431</f>
        <v>20850.2</v>
      </c>
      <c r="G428" s="83">
        <f>G431</f>
        <v>0</v>
      </c>
      <c r="H428" s="61">
        <f>H431</f>
        <v>0</v>
      </c>
    </row>
    <row r="429" spans="1:9" x14ac:dyDescent="0.25">
      <c r="A429" s="56" t="s">
        <v>604</v>
      </c>
      <c r="B429" s="33" t="s">
        <v>20</v>
      </c>
      <c r="C429" s="34" t="s">
        <v>605</v>
      </c>
      <c r="D429" s="57">
        <v>7</v>
      </c>
      <c r="E429" s="74">
        <v>1356.8</v>
      </c>
      <c r="F429" s="57">
        <f>ROUND(D429*E429,2)</f>
        <v>9497.6</v>
      </c>
      <c r="G429" s="80"/>
      <c r="H429" s="57">
        <f>ROUND(D429*G429,2)</f>
        <v>0</v>
      </c>
      <c r="I429" s="27" t="str">
        <f t="shared" ref="I429:I430" si="118">IF(AND(G429&gt;E429, G429&lt;&gt;""),"VALOR MAYOR DEL PERMITIDO","")</f>
        <v/>
      </c>
    </row>
    <row r="430" spans="1:9" x14ac:dyDescent="0.25">
      <c r="A430" s="56" t="s">
        <v>606</v>
      </c>
      <c r="B430" s="33" t="s">
        <v>20</v>
      </c>
      <c r="C430" s="34" t="s">
        <v>607</v>
      </c>
      <c r="D430" s="57">
        <v>7</v>
      </c>
      <c r="E430" s="74">
        <v>1621.8</v>
      </c>
      <c r="F430" s="57">
        <f>ROUND(D430*E430,2)</f>
        <v>11352.6</v>
      </c>
      <c r="G430" s="80"/>
      <c r="H430" s="57">
        <f>ROUND(D430*G430,2)</f>
        <v>0</v>
      </c>
      <c r="I430" s="27" t="str">
        <f t="shared" si="118"/>
        <v/>
      </c>
    </row>
    <row r="431" spans="1:9" x14ac:dyDescent="0.25">
      <c r="A431" s="58"/>
      <c r="B431" s="35"/>
      <c r="C431" s="36" t="s">
        <v>608</v>
      </c>
      <c r="D431" s="57">
        <v>1</v>
      </c>
      <c r="E431" s="73">
        <f>SUM(F429:F430)</f>
        <v>20850.2</v>
      </c>
      <c r="F431" s="59">
        <f>ROUND(D431*E431,2)</f>
        <v>20850.2</v>
      </c>
      <c r="G431" s="81">
        <f>SUM(H429:H430)</f>
        <v>0</v>
      </c>
      <c r="H431" s="59">
        <f>ROUND(D431*G431,2)</f>
        <v>0</v>
      </c>
    </row>
    <row r="432" spans="1:9" x14ac:dyDescent="0.25">
      <c r="A432" s="58"/>
      <c r="B432" s="35"/>
      <c r="C432" s="36" t="s">
        <v>609</v>
      </c>
      <c r="D432" s="57">
        <v>1</v>
      </c>
      <c r="E432" s="73">
        <f>F428</f>
        <v>20850.2</v>
      </c>
      <c r="F432" s="59">
        <f>ROUND(D432*E432,2)</f>
        <v>20850.2</v>
      </c>
      <c r="G432" s="81">
        <f>H428</f>
        <v>0</v>
      </c>
      <c r="H432" s="59">
        <f>ROUND(D432*G432,2)</f>
        <v>0</v>
      </c>
    </row>
    <row r="433" spans="1:9" x14ac:dyDescent="0.25">
      <c r="A433" s="58"/>
      <c r="B433" s="35"/>
      <c r="C433" s="36" t="s">
        <v>610</v>
      </c>
      <c r="D433" s="92">
        <v>1</v>
      </c>
      <c r="E433" s="73">
        <f>F351+F364+F405+F427</f>
        <v>324049.94</v>
      </c>
      <c r="F433" s="59">
        <f>ROUND(D433*E433,2)</f>
        <v>324049.94</v>
      </c>
      <c r="G433" s="81">
        <f>H351+H364+H405+H427</f>
        <v>0</v>
      </c>
      <c r="H433" s="59">
        <f>ROUND(D433*G433,2)</f>
        <v>0</v>
      </c>
    </row>
    <row r="434" spans="1:9" x14ac:dyDescent="0.25">
      <c r="A434" s="52" t="s">
        <v>611</v>
      </c>
      <c r="B434" s="29" t="s">
        <v>5</v>
      </c>
      <c r="C434" s="30" t="s">
        <v>612</v>
      </c>
      <c r="D434" s="91">
        <f>D439</f>
        <v>1</v>
      </c>
      <c r="E434" s="71">
        <f>E439</f>
        <v>56060.09</v>
      </c>
      <c r="F434" s="53">
        <f>F439</f>
        <v>56060.09</v>
      </c>
      <c r="G434" s="78">
        <f>G439</f>
        <v>0</v>
      </c>
      <c r="H434" s="53">
        <f>H439</f>
        <v>0</v>
      </c>
    </row>
    <row r="435" spans="1:9" x14ac:dyDescent="0.25">
      <c r="A435" s="56" t="s">
        <v>613</v>
      </c>
      <c r="B435" s="33" t="s">
        <v>20</v>
      </c>
      <c r="C435" s="34" t="s">
        <v>614</v>
      </c>
      <c r="D435" s="57">
        <v>309</v>
      </c>
      <c r="E435" s="74">
        <v>88.63</v>
      </c>
      <c r="F435" s="57">
        <f t="shared" ref="F435:F441" si="119">ROUND(D435*E435,2)</f>
        <v>27386.67</v>
      </c>
      <c r="G435" s="80"/>
      <c r="H435" s="57">
        <f t="shared" ref="H435:H441" si="120">ROUND(D435*G435,2)</f>
        <v>0</v>
      </c>
      <c r="I435" s="27" t="str">
        <f t="shared" ref="I435:I438" si="121">IF(AND(G435&gt;E435, G435&lt;&gt;""),"VALOR MAYOR DEL PERMITIDO","")</f>
        <v/>
      </c>
    </row>
    <row r="436" spans="1:9" x14ac:dyDescent="0.25">
      <c r="A436" s="56" t="s">
        <v>615</v>
      </c>
      <c r="B436" s="33" t="s">
        <v>31</v>
      </c>
      <c r="C436" s="34" t="s">
        <v>616</v>
      </c>
      <c r="D436" s="57">
        <v>3195.78</v>
      </c>
      <c r="E436" s="74">
        <v>13.36</v>
      </c>
      <c r="F436" s="57">
        <f t="shared" si="119"/>
        <v>42695.62</v>
      </c>
      <c r="G436" s="80"/>
      <c r="H436" s="57">
        <f t="shared" si="120"/>
        <v>0</v>
      </c>
      <c r="I436" s="27" t="str">
        <f t="shared" si="121"/>
        <v/>
      </c>
    </row>
    <row r="437" spans="1:9" x14ac:dyDescent="0.25">
      <c r="A437" s="56" t="s">
        <v>617</v>
      </c>
      <c r="B437" s="33" t="s">
        <v>56</v>
      </c>
      <c r="C437" s="34" t="s">
        <v>618</v>
      </c>
      <c r="D437" s="57">
        <v>3472</v>
      </c>
      <c r="E437" s="74">
        <v>1.64</v>
      </c>
      <c r="F437" s="57">
        <f t="shared" si="119"/>
        <v>5694.08</v>
      </c>
      <c r="G437" s="80"/>
      <c r="H437" s="57">
        <f t="shared" si="120"/>
        <v>0</v>
      </c>
      <c r="I437" s="27" t="str">
        <f t="shared" si="121"/>
        <v/>
      </c>
    </row>
    <row r="438" spans="1:9" x14ac:dyDescent="0.25">
      <c r="A438" s="56" t="s">
        <v>619</v>
      </c>
      <c r="B438" s="33" t="s">
        <v>31</v>
      </c>
      <c r="C438" s="34" t="s">
        <v>620</v>
      </c>
      <c r="D438" s="57">
        <v>188.98</v>
      </c>
      <c r="E438" s="74">
        <v>-104.33</v>
      </c>
      <c r="F438" s="57">
        <f t="shared" si="119"/>
        <v>-19716.28</v>
      </c>
      <c r="G438" s="80"/>
      <c r="H438" s="57">
        <f t="shared" si="120"/>
        <v>0</v>
      </c>
      <c r="I438" s="27" t="str">
        <f t="shared" si="121"/>
        <v/>
      </c>
    </row>
    <row r="439" spans="1:9" x14ac:dyDescent="0.25">
      <c r="A439" s="58"/>
      <c r="B439" s="35"/>
      <c r="C439" s="36" t="s">
        <v>621</v>
      </c>
      <c r="D439" s="92">
        <v>1</v>
      </c>
      <c r="E439" s="73">
        <f>SUM(F435:F438)</f>
        <v>56060.09</v>
      </c>
      <c r="F439" s="59">
        <f t="shared" si="119"/>
        <v>56060.09</v>
      </c>
      <c r="G439" s="81">
        <f>SUM(H435:H438)</f>
        <v>0</v>
      </c>
      <c r="H439" s="59">
        <f t="shared" si="120"/>
        <v>0</v>
      </c>
    </row>
    <row r="440" spans="1:9" x14ac:dyDescent="0.25">
      <c r="A440" s="52" t="s">
        <v>622</v>
      </c>
      <c r="B440" s="29" t="s">
        <v>5</v>
      </c>
      <c r="C440" s="30" t="s">
        <v>623</v>
      </c>
      <c r="D440" s="91">
        <v>1</v>
      </c>
      <c r="E440" s="71">
        <v>61905.39</v>
      </c>
      <c r="F440" s="53">
        <f t="shared" si="119"/>
        <v>61905.39</v>
      </c>
      <c r="G440" s="108">
        <v>61905.39</v>
      </c>
      <c r="H440" s="53">
        <f t="shared" si="120"/>
        <v>61905.39</v>
      </c>
    </row>
    <row r="441" spans="1:9" ht="15.75" thickBot="1" x14ac:dyDescent="0.3">
      <c r="A441" s="67"/>
      <c r="B441" s="68"/>
      <c r="C441" s="69" t="s">
        <v>643</v>
      </c>
      <c r="D441" s="93">
        <v>1</v>
      </c>
      <c r="E441" s="88">
        <f>F4+F27+F126+F134+F350+F434+F440</f>
        <v>9788534.4100000001</v>
      </c>
      <c r="F441" s="70">
        <f t="shared" si="119"/>
        <v>9788534.4100000001</v>
      </c>
      <c r="G441" s="87">
        <f>H440+H434+H350+H134+H126+H27+H4</f>
        <v>266905.39</v>
      </c>
      <c r="H441" s="70">
        <f t="shared" si="120"/>
        <v>266905.39</v>
      </c>
    </row>
    <row r="442" spans="1:9" x14ac:dyDescent="0.25">
      <c r="A442" s="1"/>
      <c r="B442" s="2" t="s">
        <v>626</v>
      </c>
      <c r="C442" s="3" t="s">
        <v>627</v>
      </c>
      <c r="D442" s="4">
        <v>1</v>
      </c>
      <c r="E442" s="89">
        <v>0.13</v>
      </c>
      <c r="F442" s="25">
        <f>ROUND(E442*F441,2)</f>
        <v>1272509.47</v>
      </c>
      <c r="G442" s="23">
        <v>0.13</v>
      </c>
      <c r="H442" s="25">
        <f>ROUND(G442*H441,2)</f>
        <v>34697.699999999997</v>
      </c>
      <c r="I442" s="27" t="str">
        <f t="shared" ref="I442:I443" si="122">IF(AND(G442&gt;E442, G442&lt;&gt;""),"VALOR MAYOR DEL PERMITIDO","")</f>
        <v/>
      </c>
    </row>
    <row r="443" spans="1:9" ht="15.75" thickBot="1" x14ac:dyDescent="0.3">
      <c r="A443" s="5"/>
      <c r="B443" s="6"/>
      <c r="C443" s="7" t="s">
        <v>628</v>
      </c>
      <c r="D443" s="8">
        <v>1</v>
      </c>
      <c r="E443" s="90">
        <v>0.06</v>
      </c>
      <c r="F443" s="26">
        <f>ROUND(E443*F441,2)</f>
        <v>587312.06000000006</v>
      </c>
      <c r="G443" s="24">
        <v>0.06</v>
      </c>
      <c r="H443" s="26">
        <f>ROUND(G443*H441,2)</f>
        <v>16014.32</v>
      </c>
      <c r="I443" s="27" t="str">
        <f t="shared" si="122"/>
        <v/>
      </c>
    </row>
    <row r="444" spans="1:9" ht="18" thickBot="1" x14ac:dyDescent="0.3">
      <c r="A444" s="47"/>
      <c r="B444" s="48"/>
      <c r="C444" s="7" t="s">
        <v>629</v>
      </c>
      <c r="D444" s="94"/>
      <c r="E444" s="49"/>
      <c r="F444" s="50">
        <f>SUM(F441:F443)</f>
        <v>11648355.939999999</v>
      </c>
      <c r="G444" s="51"/>
      <c r="H444" s="50">
        <f>SUM(H441:H443)</f>
        <v>317617.40999999997</v>
      </c>
    </row>
    <row r="445" spans="1:9" ht="17.25" x14ac:dyDescent="0.25">
      <c r="A445" s="9"/>
      <c r="B445" s="10"/>
      <c r="C445" s="11" t="s">
        <v>630</v>
      </c>
      <c r="D445" s="12"/>
      <c r="E445" s="13"/>
      <c r="F445" s="43">
        <f>ROUND(F444*0.21,2)</f>
        <v>2446154.75</v>
      </c>
      <c r="G445" s="44"/>
      <c r="H445" s="43">
        <f>ROUND(H444*0.21,2)</f>
        <v>66699.66</v>
      </c>
    </row>
    <row r="446" spans="1:9" ht="18" thickBot="1" x14ac:dyDescent="0.3">
      <c r="A446" s="14"/>
      <c r="B446" s="15"/>
      <c r="C446" s="16" t="s">
        <v>631</v>
      </c>
      <c r="D446" s="17"/>
      <c r="E446" s="18"/>
      <c r="F446" s="45">
        <f>SUM(F444:F445)</f>
        <v>14094510.689999999</v>
      </c>
      <c r="G446" s="46"/>
      <c r="H446" s="45">
        <f>SUM(H444:H445)</f>
        <v>384317.07</v>
      </c>
    </row>
    <row r="447" spans="1:9" ht="82.15" customHeight="1" thickBot="1" x14ac:dyDescent="0.3">
      <c r="A447" s="114" t="s">
        <v>632</v>
      </c>
      <c r="B447" s="115"/>
      <c r="C447" s="20"/>
      <c r="D447" s="19" t="s">
        <v>633</v>
      </c>
      <c r="E447" s="136"/>
      <c r="F447" s="137"/>
      <c r="G447" s="137"/>
      <c r="H447" s="138"/>
    </row>
    <row r="448" spans="1:9" ht="43.15" customHeight="1" thickBot="1" x14ac:dyDescent="0.3">
      <c r="A448" s="114" t="s">
        <v>634</v>
      </c>
      <c r="B448" s="115"/>
      <c r="C448" s="21"/>
      <c r="D448" s="19" t="s">
        <v>635</v>
      </c>
      <c r="E448" s="116"/>
      <c r="F448" s="117"/>
      <c r="G448" s="117"/>
      <c r="H448" s="118"/>
    </row>
    <row r="449" spans="1:8" ht="55.15" customHeight="1" thickBot="1" x14ac:dyDescent="0.3">
      <c r="A449" s="114" t="s">
        <v>636</v>
      </c>
      <c r="B449" s="115"/>
      <c r="C449" s="22"/>
      <c r="D449" s="19" t="s">
        <v>637</v>
      </c>
      <c r="E449" s="116"/>
      <c r="F449" s="117"/>
      <c r="G449" s="117"/>
      <c r="H449" s="118"/>
    </row>
    <row r="450" spans="1:8" x14ac:dyDescent="0.25">
      <c r="A450" s="119" t="s">
        <v>638</v>
      </c>
      <c r="B450" s="120"/>
      <c r="C450" s="125" t="s">
        <v>639</v>
      </c>
      <c r="D450" s="125"/>
      <c r="E450" s="125"/>
      <c r="F450" s="125"/>
      <c r="G450" s="125"/>
      <c r="H450" s="126"/>
    </row>
    <row r="451" spans="1:8" ht="35.1" customHeight="1" x14ac:dyDescent="0.25">
      <c r="A451" s="121"/>
      <c r="B451" s="122"/>
      <c r="C451" s="109" t="s">
        <v>640</v>
      </c>
      <c r="D451" s="109"/>
      <c r="E451" s="109"/>
      <c r="F451" s="109"/>
      <c r="G451" s="109"/>
      <c r="H451" s="110"/>
    </row>
    <row r="452" spans="1:8" x14ac:dyDescent="0.25">
      <c r="A452" s="121"/>
      <c r="B452" s="122"/>
      <c r="C452" s="109" t="s">
        <v>641</v>
      </c>
      <c r="D452" s="109"/>
      <c r="E452" s="109"/>
      <c r="F452" s="109"/>
      <c r="G452" s="109"/>
      <c r="H452" s="110"/>
    </row>
    <row r="453" spans="1:8" ht="45" customHeight="1" thickBot="1" x14ac:dyDescent="0.3">
      <c r="A453" s="123"/>
      <c r="B453" s="124"/>
      <c r="C453" s="111" t="s">
        <v>642</v>
      </c>
      <c r="D453" s="112"/>
      <c r="E453" s="112"/>
      <c r="F453" s="112"/>
      <c r="G453" s="112"/>
      <c r="H453" s="113"/>
    </row>
  </sheetData>
  <sheetProtection password="CC08" sheet="1" scenarios="1" selectLockedCells="1"/>
  <mergeCells count="15">
    <mergeCell ref="A448:B448"/>
    <mergeCell ref="E448:H448"/>
    <mergeCell ref="A449:B449"/>
    <mergeCell ref="E449:H449"/>
    <mergeCell ref="A450:B453"/>
    <mergeCell ref="C450:H450"/>
    <mergeCell ref="C451:H451"/>
    <mergeCell ref="C452:H452"/>
    <mergeCell ref="C453:H453"/>
    <mergeCell ref="A1:H1"/>
    <mergeCell ref="A2:D2"/>
    <mergeCell ref="E2:F2"/>
    <mergeCell ref="G2:H2"/>
    <mergeCell ref="A447:B447"/>
    <mergeCell ref="E447:H447"/>
  </mergeCells>
  <conditionalFormatting sqref="G6:G437 G442:G443">
    <cfRule type="expression" dxfId="1" priority="2">
      <formula>$G6&gt;$E6</formula>
    </cfRule>
  </conditionalFormatting>
  <conditionalFormatting sqref="G438">
    <cfRule type="expression" dxfId="0" priority="1">
      <formula>AND($G$438&gt;$E$438, $G$438&lt;&gt;"")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Monje, David</dc:creator>
  <cp:lastModifiedBy>Lozano Martín, Miriam Irene</cp:lastModifiedBy>
  <dcterms:created xsi:type="dcterms:W3CDTF">2019-07-11T06:39:30Z</dcterms:created>
  <dcterms:modified xsi:type="dcterms:W3CDTF">2019-09-09T12:20:52Z</dcterms:modified>
</cp:coreProperties>
</file>