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1 C_ADMINIST\6012000285_6000008517_SeO_MTTO DRENAJE VIA\2. Licitacion\A_publicar\"/>
    </mc:Choice>
  </mc:AlternateContent>
  <xr:revisionPtr revIDLastSave="0" documentId="8_{A04E9529-ABB4-4FE2-88C4-2D5CFDA37D0C}" xr6:coauthVersionLast="36" xr6:coauthVersionMax="36" xr10:uidLastSave="{00000000-0000-0000-0000-000000000000}"/>
  <bookViews>
    <workbookView xWindow="0" yWindow="0" windowWidth="23040" windowHeight="8775" xr2:uid="{76EE7875-83A8-4403-B72B-F4EE003B57EB}"/>
  </bookViews>
  <sheets>
    <sheet name="PBL LOTE 3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" i="2" l="1"/>
  <c r="L43" i="2"/>
  <c r="L52" i="2" s="1"/>
  <c r="L72" i="2" l="1"/>
  <c r="N41" i="2"/>
  <c r="J41" i="2"/>
  <c r="L41" i="2" s="1"/>
  <c r="F14" i="2" l="1"/>
  <c r="J12" i="2" l="1"/>
  <c r="L12" i="2" s="1"/>
  <c r="L14" i="2" s="1"/>
  <c r="N12" i="2" l="1"/>
  <c r="N14" i="2" s="1"/>
  <c r="E86" i="2" l="1"/>
  <c r="E88" i="2"/>
  <c r="L32" i="2"/>
  <c r="N70" i="2" l="1"/>
  <c r="L58" i="2" l="1"/>
  <c r="L60" i="2" s="1"/>
  <c r="L63" i="2" s="1"/>
  <c r="L86" i="2" s="1"/>
  <c r="J60" i="2"/>
  <c r="N60" i="2"/>
  <c r="N63" i="2" s="1"/>
  <c r="N86" i="2" s="1"/>
  <c r="N32" i="2" l="1"/>
  <c r="L75" i="2" l="1"/>
  <c r="L88" i="2" s="1"/>
  <c r="N72" i="2"/>
  <c r="N75" i="2" s="1"/>
  <c r="N88" i="2" s="1"/>
  <c r="F52" i="2"/>
  <c r="E84" i="2" s="1"/>
  <c r="J48" i="2"/>
  <c r="J42" i="2"/>
  <c r="J40" i="2"/>
  <c r="N40" i="2" s="1"/>
  <c r="J39" i="2"/>
  <c r="J34" i="2"/>
  <c r="N34" i="2"/>
  <c r="L34" i="2"/>
  <c r="F25" i="2"/>
  <c r="E82" i="2" s="1"/>
  <c r="F22" i="2"/>
  <c r="J20" i="2"/>
  <c r="N20" i="2" s="1"/>
  <c r="J19" i="2"/>
  <c r="N19" i="2" s="1"/>
  <c r="N22" i="2" l="1"/>
  <c r="N25" i="2" s="1"/>
  <c r="N82" i="2" s="1"/>
  <c r="L39" i="2"/>
  <c r="N39" i="2"/>
  <c r="L42" i="2"/>
  <c r="N42" i="2"/>
  <c r="N48" i="2"/>
  <c r="N50" i="2" s="1"/>
  <c r="L19" i="2"/>
  <c r="L20" i="2"/>
  <c r="L48" i="2"/>
  <c r="L50" i="2" s="1"/>
  <c r="L40" i="2"/>
  <c r="L22" i="2" l="1"/>
  <c r="L82" i="2" s="1"/>
  <c r="N43" i="2"/>
  <c r="N52" i="2" s="1"/>
  <c r="N84" i="2" s="1"/>
  <c r="N91" i="2" s="1"/>
  <c r="L84" i="2"/>
  <c r="N94" i="2" l="1"/>
  <c r="N96" i="2"/>
  <c r="L91" i="2"/>
  <c r="N98" i="2" l="1"/>
  <c r="N103" i="2" s="1"/>
  <c r="N105" i="2" s="1"/>
  <c r="L94" i="2"/>
  <c r="L96" i="2"/>
  <c r="L98" i="2" l="1"/>
  <c r="L103" i="2" s="1"/>
  <c r="L105" i="2" s="1"/>
  <c r="N108" i="2" s="1"/>
</calcChain>
</file>

<file path=xl/sharedStrings.xml><?xml version="1.0" encoding="utf-8"?>
<sst xmlns="http://schemas.openxmlformats.org/spreadsheetml/2006/main" count="77" uniqueCount="66">
  <si>
    <t>ELEMENTOS DE CÁLCULO</t>
  </si>
  <si>
    <t>COD.</t>
  </si>
  <si>
    <t>Ud</t>
  </si>
  <si>
    <t>Descripción para una Zona del Lote (4 años)</t>
  </si>
  <si>
    <t>nº</t>
  </si>
  <si>
    <t>Horas</t>
  </si>
  <si>
    <t>Días</t>
  </si>
  <si>
    <t>Meses</t>
  </si>
  <si>
    <t>Cantidad</t>
  </si>
  <si>
    <t>Precio Unitario Licitación (€)</t>
  </si>
  <si>
    <t>Total Licitación (€)</t>
  </si>
  <si>
    <t>Precio Unitario Ofertado (€)</t>
  </si>
  <si>
    <t>Total Oferta (€)</t>
  </si>
  <si>
    <t>CAPÍTULO 1. MANO DE OBRA (MO)</t>
  </si>
  <si>
    <t>1.1.1</t>
  </si>
  <si>
    <t>h</t>
  </si>
  <si>
    <t>1.1.2</t>
  </si>
  <si>
    <t>Oficial de 1ª (Maquinista Dresina/Camión Bimodal, Retroexcavadora Bimodal y habilitado para corte de tracción)</t>
  </si>
  <si>
    <t>1.1.3</t>
  </si>
  <si>
    <t>CAPÍTULO 2. MAQUINARIA (M)</t>
  </si>
  <si>
    <t>SUBCAPÍTULO 2.1.  PARTIDA MAQUINARIA LIGERA (PML)</t>
  </si>
  <si>
    <t>2.1.1</t>
  </si>
  <si>
    <t>Partida para maquinaria ligera. Incluye toda la maquinaria ligera necesaria para los trabajos de mantenimiento y sus producciones definidas en el PPT</t>
  </si>
  <si>
    <t>SUBCAPÍTULO 2.2 PARTIDA MAQUINARIA PESADA (PMP)</t>
  </si>
  <si>
    <t>2.2.1</t>
  </si>
  <si>
    <t>Equipo mixto de succión y agua a alta presión.</t>
  </si>
  <si>
    <t>SUBCAPÍTULO 2.3. PARTIDA VEHÍCULOS (PV)</t>
  </si>
  <si>
    <t>2.3.1</t>
  </si>
  <si>
    <t>SUBCAPÍTULO 2.3.PARTIDA VEHÍCULOS (PV)</t>
  </si>
  <si>
    <t>3.1</t>
  </si>
  <si>
    <t>Actuaciones complementarias para trabajos a realizar en la vía. Se contemplarán los trabajos que no son habituales en las labores de mantenimiento y conservación de la vía.</t>
  </si>
  <si>
    <t>13 % GASTOS GENERALES (GG)</t>
  </si>
  <si>
    <t>6% BENEFICIO INDUSTRIAL (BI)</t>
  </si>
  <si>
    <t>BASE IMPONIBLE</t>
  </si>
  <si>
    <t>21 % IVA</t>
  </si>
  <si>
    <t>PRESUPUESTO BASE DE LICITACIÓN  (CON IVA)</t>
  </si>
  <si>
    <t>*Los precios de licitación son máximos, no pudiendo sobrepasarlos</t>
  </si>
  <si>
    <t>*Durante el establecimiento de la Fase 0, que aplica al SUBCAPÍTULO 2.2 PARTIDA MAQUINARIA PESADA (PMP), el importe no certificado podrá ser traspasado a los Capítulos 3 y 4 bajo criterio del Director del Contrato.</t>
  </si>
  <si>
    <t>NOMBRE EMPRESA /
RAZÓN SOCIAL</t>
  </si>
  <si>
    <t>DOMICILIO FISCAL</t>
  </si>
  <si>
    <t>CIF</t>
  </si>
  <si>
    <t>FECHA</t>
  </si>
  <si>
    <t>SELLO</t>
  </si>
  <si>
    <t>FIRMA</t>
  </si>
  <si>
    <t>CAPÍTULO 4. PARTIDA ACTUACIONES COMPLEMENTARIAS (PAC)</t>
  </si>
  <si>
    <t>4.1</t>
  </si>
  <si>
    <t>CAPÍTULO 3. PARTIDA DE MATERIALES (PM)</t>
  </si>
  <si>
    <t>Partida de materiales.Incluye todos los materiales necesarios para los trabajos de mantenimiento y sus produciones definidas en el PPT</t>
  </si>
  <si>
    <t>TOTAL PRESUPUESTO DE EJECUCION MATERIAL</t>
  </si>
  <si>
    <t>Furgoneta 
(Furgoneta al 100 % de disponibilidad)</t>
  </si>
  <si>
    <t>Dresina o Camión Bimodal con grúa 
(1 unidad al 80% de disponibilidad)</t>
  </si>
  <si>
    <t>Vagón  
(1 unidad al 80% de disponibilidad)</t>
  </si>
  <si>
    <t>Jefe de obra</t>
  </si>
  <si>
    <t>SUBCAPÍTULO 1.2. BRIGADA NOCTURNA</t>
  </si>
  <si>
    <t>SUBCAPÍTULO 1.1. BRIGADA DIURNA</t>
  </si>
  <si>
    <t>Capataz (Maquinista Dresina/Camión Bimodal, Retroexcavadora Bimodal y habilitado para corte de tracción)</t>
  </si>
  <si>
    <t>2.2.2</t>
  </si>
  <si>
    <t>Retroexcavadora Bimodal
 (1 unidad al 20% de disponibilidad)</t>
  </si>
  <si>
    <t>mes</t>
  </si>
  <si>
    <t>*Los importes de los capítulos 3.1  y 4.1 no son objeto de baja económica por parte del licitador</t>
  </si>
  <si>
    <t>PBL SERVICIO DE MANTENIMIENTO DE DRENAJE Y PLATAFORMA DE VÍA PARA 4 AÑOS DE METRO DE MADRID . LOTE 3 CUATRO VIENTOS</t>
  </si>
  <si>
    <t>RESUMEN DEL PRESUPUESTO POR LOTE 3  (4 AÑOS)</t>
  </si>
  <si>
    <t>BAJA LICITADOR LOTE 3</t>
  </si>
  <si>
    <t>Madrid, 9 junio de 2020</t>
  </si>
  <si>
    <t>2.2.3</t>
  </si>
  <si>
    <t>2.2.4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</si>
</sst>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color theme="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8"/>
      <name val="Verdana"/>
      <family val="2"/>
    </font>
    <font>
      <b/>
      <sz val="9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i/>
      <sz val="9"/>
      <name val="Verdana"/>
      <family val="2"/>
    </font>
    <font>
      <b/>
      <sz val="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lightGray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90">
    <xf numFmtId="0" fontId="0" fillId="0" borderId="0" xfId="0"/>
    <xf numFmtId="0" fontId="4" fillId="0" borderId="0" xfId="3" applyFont="1" applyFill="1" applyAlignment="1" applyProtection="1">
      <alignment horizontal="center" vertical="top"/>
    </xf>
    <xf numFmtId="0" fontId="5" fillId="0" borderId="0" xfId="3" applyFont="1" applyAlignment="1" applyProtection="1">
      <alignment horizontal="center" vertical="center"/>
    </xf>
    <xf numFmtId="0" fontId="5" fillId="0" borderId="0" xfId="3" applyFont="1" applyAlignment="1" applyProtection="1">
      <alignment horizontal="justify" vertical="top" wrapText="1"/>
    </xf>
    <xf numFmtId="164" fontId="4" fillId="0" borderId="0" xfId="3" applyNumberFormat="1" applyFont="1" applyProtection="1"/>
    <xf numFmtId="4" fontId="4" fillId="0" borderId="0" xfId="3" applyNumberFormat="1" applyFont="1" applyProtection="1"/>
    <xf numFmtId="0" fontId="4" fillId="0" borderId="0" xfId="3" applyFont="1" applyProtection="1"/>
    <xf numFmtId="0" fontId="4" fillId="0" borderId="0" xfId="3" applyFont="1" applyAlignment="1" applyProtection="1">
      <alignment horizontal="center" vertical="center"/>
    </xf>
    <xf numFmtId="0" fontId="4" fillId="0" borderId="0" xfId="3" applyFont="1" applyAlignment="1" applyProtection="1">
      <alignment horizontal="justify" vertical="top" wrapText="1"/>
    </xf>
    <xf numFmtId="0" fontId="5" fillId="2" borderId="0" xfId="3" applyFont="1" applyFill="1" applyAlignment="1" applyProtection="1">
      <alignment horizontal="center" vertical="center"/>
    </xf>
    <xf numFmtId="0" fontId="5" fillId="2" borderId="0" xfId="3" applyFont="1" applyFill="1" applyAlignment="1" applyProtection="1">
      <alignment horizontal="center" vertical="center" wrapText="1"/>
    </xf>
    <xf numFmtId="164" fontId="5" fillId="2" borderId="0" xfId="3" applyNumberFormat="1" applyFont="1" applyFill="1" applyAlignment="1" applyProtection="1">
      <alignment horizontal="center" vertical="center"/>
    </xf>
    <xf numFmtId="4" fontId="5" fillId="2" borderId="0" xfId="3" applyNumberFormat="1" applyFont="1" applyFill="1" applyAlignment="1" applyProtection="1">
      <alignment horizontal="center" vertical="center" wrapText="1"/>
    </xf>
    <xf numFmtId="4" fontId="5" fillId="2" borderId="0" xfId="3" applyNumberFormat="1" applyFont="1" applyFill="1" applyAlignment="1" applyProtection="1">
      <alignment horizontal="center" vertical="center"/>
    </xf>
    <xf numFmtId="0" fontId="5" fillId="0" borderId="0" xfId="3" applyFont="1" applyFill="1" applyAlignment="1" applyProtection="1">
      <alignment horizontal="center" vertical="top"/>
    </xf>
    <xf numFmtId="0" fontId="5" fillId="0" borderId="2" xfId="3" applyFont="1" applyBorder="1" applyAlignment="1" applyProtection="1">
      <alignment horizontal="justify" vertical="top" wrapText="1"/>
    </xf>
    <xf numFmtId="0" fontId="4" fillId="0" borderId="2" xfId="3" applyFont="1" applyBorder="1" applyAlignment="1" applyProtection="1">
      <alignment horizontal="justify" vertical="top" wrapText="1"/>
    </xf>
    <xf numFmtId="164" fontId="4" fillId="0" borderId="2" xfId="3" applyNumberFormat="1" applyFont="1" applyBorder="1" applyProtection="1"/>
    <xf numFmtId="4" fontId="4" fillId="0" borderId="2" xfId="3" applyNumberFormat="1" applyFont="1" applyBorder="1" applyProtection="1"/>
    <xf numFmtId="0" fontId="4" fillId="0" borderId="2" xfId="3" applyFont="1" applyBorder="1" applyProtection="1"/>
    <xf numFmtId="0" fontId="5" fillId="0" borderId="0" xfId="3" applyFont="1" applyFill="1" applyAlignment="1" applyProtection="1">
      <alignment horizontal="justify" vertical="top" wrapText="1"/>
    </xf>
    <xf numFmtId="164" fontId="4" fillId="0" borderId="0" xfId="3" applyNumberFormat="1" applyFont="1" applyAlignment="1" applyProtection="1">
      <alignment horizontal="justify" vertical="top"/>
    </xf>
    <xf numFmtId="44" fontId="4" fillId="0" borderId="0" xfId="1" applyFont="1" applyProtection="1"/>
    <xf numFmtId="0" fontId="4" fillId="0" borderId="3" xfId="3" applyFont="1" applyFill="1" applyBorder="1" applyAlignment="1" applyProtection="1">
      <alignment horizontal="center" vertical="center"/>
    </xf>
    <xf numFmtId="0" fontId="4" fillId="0" borderId="4" xfId="3" applyFont="1" applyBorder="1" applyAlignment="1" applyProtection="1">
      <alignment horizontal="center" vertical="center"/>
    </xf>
    <xf numFmtId="0" fontId="4" fillId="0" borderId="4" xfId="3" applyFont="1" applyBorder="1" applyAlignment="1" applyProtection="1">
      <alignment horizontal="justify" vertical="center" wrapText="1"/>
    </xf>
    <xf numFmtId="0" fontId="4" fillId="0" borderId="4" xfId="3" applyFont="1" applyBorder="1" applyAlignment="1" applyProtection="1">
      <alignment horizontal="center" vertical="center" wrapText="1"/>
    </xf>
    <xf numFmtId="4" fontId="4" fillId="0" borderId="4" xfId="3" applyNumberFormat="1" applyFont="1" applyBorder="1" applyAlignment="1" applyProtection="1">
      <alignment vertical="center"/>
    </xf>
    <xf numFmtId="44" fontId="4" fillId="0" borderId="4" xfId="1" applyFont="1" applyBorder="1" applyAlignment="1" applyProtection="1">
      <alignment vertical="center"/>
    </xf>
    <xf numFmtId="44" fontId="4" fillId="3" borderId="4" xfId="1" applyFont="1" applyFill="1" applyBorder="1" applyAlignment="1" applyProtection="1">
      <alignment vertical="center"/>
      <protection locked="0"/>
    </xf>
    <xf numFmtId="0" fontId="4" fillId="0" borderId="5" xfId="3" applyFont="1" applyFill="1" applyBorder="1" applyAlignment="1" applyProtection="1">
      <alignment horizontal="center" vertical="center"/>
    </xf>
    <xf numFmtId="0" fontId="5" fillId="0" borderId="5" xfId="3" applyFont="1" applyFill="1" applyBorder="1" applyAlignment="1" applyProtection="1">
      <alignment horizontal="center" vertical="top"/>
    </xf>
    <xf numFmtId="0" fontId="4" fillId="0" borderId="4" xfId="3" applyFont="1" applyBorder="1" applyAlignment="1" applyProtection="1">
      <alignment horizontal="justify" vertical="top" wrapText="1"/>
    </xf>
    <xf numFmtId="164" fontId="4" fillId="0" borderId="4" xfId="3" applyNumberFormat="1" applyFont="1" applyBorder="1" applyProtection="1"/>
    <xf numFmtId="44" fontId="4" fillId="0" borderId="4" xfId="1" applyFont="1" applyBorder="1" applyProtection="1"/>
    <xf numFmtId="0" fontId="4" fillId="0" borderId="4" xfId="3" applyFont="1" applyBorder="1" applyProtection="1"/>
    <xf numFmtId="0" fontId="4" fillId="0" borderId="6" xfId="3" applyFont="1" applyFill="1" applyBorder="1" applyAlignment="1" applyProtection="1">
      <alignment horizontal="center" vertical="top"/>
    </xf>
    <xf numFmtId="44" fontId="5" fillId="0" borderId="4" xfId="1" applyFont="1" applyBorder="1" applyProtection="1"/>
    <xf numFmtId="0" fontId="4" fillId="0" borderId="0" xfId="3" applyFont="1" applyFill="1" applyBorder="1" applyAlignment="1" applyProtection="1">
      <alignment horizontal="center" vertical="top"/>
    </xf>
    <xf numFmtId="0" fontId="4" fillId="0" borderId="0" xfId="3" applyFont="1" applyBorder="1" applyAlignment="1" applyProtection="1">
      <alignment horizontal="center" vertical="center"/>
    </xf>
    <xf numFmtId="0" fontId="4" fillId="0" borderId="0" xfId="3" applyFont="1" applyBorder="1" applyAlignment="1" applyProtection="1">
      <alignment horizontal="justify" vertical="top" wrapText="1"/>
    </xf>
    <xf numFmtId="0" fontId="5" fillId="0" borderId="0" xfId="3" applyFont="1" applyBorder="1" applyAlignment="1" applyProtection="1">
      <alignment horizontal="right" vertical="top" wrapText="1"/>
    </xf>
    <xf numFmtId="0" fontId="5" fillId="0" borderId="0" xfId="3" applyFont="1" applyBorder="1" applyAlignment="1" applyProtection="1">
      <alignment horizontal="right"/>
    </xf>
    <xf numFmtId="44" fontId="4" fillId="0" borderId="0" xfId="1" applyFont="1" applyBorder="1" applyProtection="1"/>
    <xf numFmtId="44" fontId="5" fillId="0" borderId="0" xfId="1" applyFont="1" applyBorder="1" applyProtection="1"/>
    <xf numFmtId="4" fontId="4" fillId="4" borderId="0" xfId="3" applyNumberFormat="1" applyFont="1" applyFill="1" applyProtection="1"/>
    <xf numFmtId="44" fontId="5" fillId="4" borderId="7" xfId="1" applyFont="1" applyFill="1" applyBorder="1" applyAlignment="1" applyProtection="1">
      <alignment horizontal="center"/>
    </xf>
    <xf numFmtId="4" fontId="5" fillId="4" borderId="0" xfId="3" applyNumberFormat="1" applyFont="1" applyFill="1" applyBorder="1" applyAlignment="1" applyProtection="1">
      <alignment horizontal="center"/>
    </xf>
    <xf numFmtId="0" fontId="4" fillId="0" borderId="3" xfId="3" applyFont="1" applyFill="1" applyBorder="1" applyAlignment="1" applyProtection="1">
      <alignment horizontal="center"/>
    </xf>
    <xf numFmtId="0" fontId="4" fillId="0" borderId="8" xfId="3" applyFont="1" applyFill="1" applyBorder="1" applyAlignment="1" applyProtection="1">
      <alignment horizontal="justify" wrapText="1"/>
    </xf>
    <xf numFmtId="0" fontId="4" fillId="0" borderId="8" xfId="3" applyFont="1" applyBorder="1" applyAlignment="1" applyProtection="1">
      <alignment horizontal="center" wrapText="1"/>
    </xf>
    <xf numFmtId="0" fontId="4" fillId="0" borderId="8" xfId="3" applyFont="1" applyBorder="1" applyAlignment="1" applyProtection="1">
      <alignment horizontal="center" vertical="top" wrapText="1"/>
    </xf>
    <xf numFmtId="4" fontId="4" fillId="0" borderId="8" xfId="3" applyNumberFormat="1" applyFont="1" applyBorder="1" applyProtection="1"/>
    <xf numFmtId="44" fontId="4" fillId="0" borderId="8" xfId="1" applyFont="1" applyFill="1" applyBorder="1" applyProtection="1"/>
    <xf numFmtId="44" fontId="4" fillId="4" borderId="8" xfId="1" applyFont="1" applyFill="1" applyBorder="1" applyProtection="1"/>
    <xf numFmtId="44" fontId="4" fillId="3" borderId="8" xfId="1" applyFont="1" applyFill="1" applyBorder="1" applyAlignment="1" applyProtection="1">
      <protection locked="0"/>
    </xf>
    <xf numFmtId="44" fontId="4" fillId="0" borderId="9" xfId="1" applyFont="1" applyBorder="1" applyProtection="1"/>
    <xf numFmtId="0" fontId="4" fillId="0" borderId="5" xfId="3" applyFont="1" applyFill="1" applyBorder="1" applyAlignment="1" applyProtection="1">
      <alignment horizontal="center" vertical="top"/>
    </xf>
    <xf numFmtId="0" fontId="4" fillId="0" borderId="0" xfId="3" applyFont="1" applyBorder="1" applyAlignment="1" applyProtection="1">
      <alignment horizontal="center" wrapText="1"/>
    </xf>
    <xf numFmtId="0" fontId="4" fillId="0" borderId="0" xfId="3" applyFont="1" applyBorder="1" applyAlignment="1" applyProtection="1">
      <alignment horizontal="center" vertical="top" wrapText="1"/>
    </xf>
    <xf numFmtId="164" fontId="4" fillId="0" borderId="0" xfId="3" applyNumberFormat="1" applyFont="1" applyBorder="1" applyProtection="1"/>
    <xf numFmtId="4" fontId="4" fillId="0" borderId="0" xfId="3" applyNumberFormat="1" applyFont="1" applyBorder="1" applyProtection="1"/>
    <xf numFmtId="0" fontId="4" fillId="0" borderId="0" xfId="3" applyFont="1" applyBorder="1" applyProtection="1"/>
    <xf numFmtId="0" fontId="4" fillId="0" borderId="10" xfId="3" applyFont="1" applyBorder="1" applyProtection="1"/>
    <xf numFmtId="0" fontId="4" fillId="0" borderId="1" xfId="3" applyFont="1" applyBorder="1" applyAlignment="1" applyProtection="1">
      <alignment horizontal="center" vertical="center"/>
    </xf>
    <xf numFmtId="0" fontId="4" fillId="0" borderId="1" xfId="3" applyFont="1" applyBorder="1" applyAlignment="1" applyProtection="1">
      <alignment horizontal="justify" vertical="top" wrapText="1"/>
    </xf>
    <xf numFmtId="0" fontId="4" fillId="0" borderId="1" xfId="3" applyFont="1" applyBorder="1" applyAlignment="1" applyProtection="1">
      <alignment horizontal="center" wrapText="1"/>
    </xf>
    <xf numFmtId="0" fontId="4" fillId="0" borderId="1" xfId="3" applyFont="1" applyBorder="1" applyAlignment="1" applyProtection="1">
      <alignment horizontal="center" vertical="top" wrapText="1"/>
    </xf>
    <xf numFmtId="164" fontId="5" fillId="0" borderId="1" xfId="3" applyNumberFormat="1" applyFont="1" applyBorder="1" applyAlignment="1" applyProtection="1">
      <alignment horizontal="right"/>
    </xf>
    <xf numFmtId="4" fontId="4" fillId="0" borderId="1" xfId="3" applyNumberFormat="1" applyFont="1" applyBorder="1" applyProtection="1"/>
    <xf numFmtId="44" fontId="5" fillId="0" borderId="11" xfId="1" applyFont="1" applyBorder="1" applyProtection="1"/>
    <xf numFmtId="0" fontId="4" fillId="0" borderId="1" xfId="3" applyFont="1" applyBorder="1" applyProtection="1"/>
    <xf numFmtId="44" fontId="5" fillId="0" borderId="12" xfId="1" applyFont="1" applyBorder="1" applyProtection="1"/>
    <xf numFmtId="164" fontId="5" fillId="0" borderId="0" xfId="3" applyNumberFormat="1" applyFont="1" applyBorder="1" applyAlignment="1" applyProtection="1">
      <alignment horizontal="right"/>
    </xf>
    <xf numFmtId="0" fontId="4" fillId="0" borderId="0" xfId="3" applyFont="1" applyAlignment="1" applyProtection="1">
      <alignment horizontal="center" wrapText="1"/>
    </xf>
    <xf numFmtId="0" fontId="4" fillId="0" borderId="0" xfId="3" applyFont="1" applyAlignment="1" applyProtection="1">
      <alignment horizontal="center" vertical="top" wrapText="1"/>
    </xf>
    <xf numFmtId="0" fontId="4" fillId="4" borderId="4" xfId="3" applyFont="1" applyFill="1" applyBorder="1" applyAlignment="1" applyProtection="1">
      <alignment horizontal="center" vertical="center"/>
    </xf>
    <xf numFmtId="0" fontId="4" fillId="0" borderId="4" xfId="3" applyFont="1" applyFill="1" applyBorder="1" applyAlignment="1" applyProtection="1">
      <alignment horizontal="justify" vertical="center" wrapText="1"/>
    </xf>
    <xf numFmtId="0" fontId="4" fillId="4" borderId="4" xfId="3" applyFont="1" applyFill="1" applyBorder="1" applyAlignment="1" applyProtection="1">
      <alignment horizontal="center" wrapText="1"/>
    </xf>
    <xf numFmtId="3" fontId="4" fillId="0" borderId="4" xfId="3" applyNumberFormat="1" applyFont="1" applyBorder="1" applyAlignment="1" applyProtection="1">
      <alignment horizontal="center"/>
    </xf>
    <xf numFmtId="4" fontId="4" fillId="4" borderId="4" xfId="3" applyNumberFormat="1" applyFont="1" applyFill="1" applyBorder="1" applyProtection="1"/>
    <xf numFmtId="44" fontId="4" fillId="0" borderId="4" xfId="1" applyFont="1" applyFill="1" applyBorder="1" applyProtection="1"/>
    <xf numFmtId="44" fontId="4" fillId="3" borderId="4" xfId="1" applyFont="1" applyFill="1" applyBorder="1" applyAlignment="1" applyProtection="1">
      <alignment horizontal="center"/>
      <protection locked="0"/>
    </xf>
    <xf numFmtId="44" fontId="4" fillId="0" borderId="4" xfId="1" applyFont="1" applyBorder="1" applyAlignment="1" applyProtection="1">
      <alignment horizontal="center"/>
    </xf>
    <xf numFmtId="4" fontId="4" fillId="0" borderId="4" xfId="3" applyNumberFormat="1" applyFont="1" applyBorder="1" applyProtection="1"/>
    <xf numFmtId="44" fontId="4" fillId="0" borderId="4" xfId="1" applyFont="1" applyFill="1" applyBorder="1" applyAlignment="1" applyProtection="1"/>
    <xf numFmtId="0" fontId="4" fillId="0" borderId="13" xfId="3" applyFont="1" applyFill="1" applyBorder="1" applyAlignment="1" applyProtection="1">
      <alignment horizontal="center"/>
    </xf>
    <xf numFmtId="0" fontId="4" fillId="0" borderId="11" xfId="3" applyFont="1" applyFill="1" applyBorder="1" applyAlignment="1" applyProtection="1">
      <alignment horizontal="justify" wrapText="1"/>
    </xf>
    <xf numFmtId="0" fontId="4" fillId="0" borderId="11" xfId="3" applyFont="1" applyBorder="1" applyAlignment="1" applyProtection="1">
      <alignment horizontal="center" wrapText="1"/>
    </xf>
    <xf numFmtId="0" fontId="4" fillId="0" borderId="11" xfId="3" applyFont="1" applyBorder="1" applyAlignment="1" applyProtection="1">
      <alignment horizontal="center" vertical="top" wrapText="1"/>
    </xf>
    <xf numFmtId="4" fontId="4" fillId="0" borderId="11" xfId="3" applyNumberFormat="1" applyFont="1" applyBorder="1" applyProtection="1"/>
    <xf numFmtId="165" fontId="4" fillId="0" borderId="11" xfId="3" applyNumberFormat="1" applyFont="1" applyBorder="1" applyProtection="1"/>
    <xf numFmtId="44" fontId="4" fillId="3" borderId="11" xfId="1" applyFont="1" applyFill="1" applyBorder="1" applyAlignment="1" applyProtection="1">
      <protection locked="0"/>
    </xf>
    <xf numFmtId="0" fontId="4" fillId="4" borderId="1" xfId="3" applyFont="1" applyFill="1" applyBorder="1" applyAlignment="1" applyProtection="1">
      <alignment horizontal="center" vertical="top" wrapText="1"/>
    </xf>
    <xf numFmtId="164" fontId="5" fillId="4" borderId="1" xfId="3" applyNumberFormat="1" applyFont="1" applyFill="1" applyBorder="1" applyAlignment="1" applyProtection="1">
      <alignment horizontal="right"/>
    </xf>
    <xf numFmtId="44" fontId="4" fillId="4" borderId="1" xfId="1" applyFont="1" applyFill="1" applyBorder="1" applyProtection="1"/>
    <xf numFmtId="44" fontId="5" fillId="0" borderId="1" xfId="1" applyFont="1" applyFill="1" applyBorder="1" applyProtection="1"/>
    <xf numFmtId="44" fontId="5" fillId="4" borderId="14" xfId="1" applyFont="1" applyFill="1" applyBorder="1" applyProtection="1"/>
    <xf numFmtId="0" fontId="4" fillId="4" borderId="0" xfId="3" applyFont="1" applyFill="1" applyBorder="1" applyAlignment="1" applyProtection="1">
      <alignment horizontal="center" vertical="top" wrapText="1"/>
    </xf>
    <xf numFmtId="164" fontId="5" fillId="4" borderId="0" xfId="3" applyNumberFormat="1" applyFont="1" applyFill="1" applyBorder="1" applyAlignment="1" applyProtection="1">
      <alignment horizontal="right"/>
    </xf>
    <xf numFmtId="44" fontId="4" fillId="4" borderId="0" xfId="1" applyFont="1" applyFill="1" applyBorder="1" applyProtection="1"/>
    <xf numFmtId="44" fontId="5" fillId="4" borderId="0" xfId="1" applyFont="1" applyFill="1" applyBorder="1" applyProtection="1"/>
    <xf numFmtId="0" fontId="4" fillId="0" borderId="0" xfId="3" applyFont="1" applyFill="1" applyAlignment="1" applyProtection="1">
      <alignment horizontal="justify" vertical="top" wrapText="1"/>
    </xf>
    <xf numFmtId="0" fontId="7" fillId="0" borderId="0" xfId="3" applyFont="1" applyFill="1" applyAlignment="1" applyProtection="1">
      <alignment horizontal="justify" vertical="top" wrapText="1"/>
    </xf>
    <xf numFmtId="0" fontId="4" fillId="0" borderId="3" xfId="3" applyFont="1" applyFill="1" applyBorder="1" applyAlignment="1" applyProtection="1">
      <alignment horizontal="center" vertical="top"/>
    </xf>
    <xf numFmtId="0" fontId="4" fillId="4" borderId="8" xfId="3" applyFont="1" applyFill="1" applyBorder="1" applyAlignment="1" applyProtection="1">
      <alignment horizontal="center" vertical="center"/>
    </xf>
    <xf numFmtId="0" fontId="4" fillId="4" borderId="8" xfId="3" applyFont="1" applyFill="1" applyBorder="1" applyAlignment="1" applyProtection="1">
      <alignment horizontal="justify" vertical="top" wrapText="1"/>
    </xf>
    <xf numFmtId="3" fontId="4" fillId="0" borderId="8" xfId="3" applyNumberFormat="1" applyFont="1" applyBorder="1" applyAlignment="1" applyProtection="1">
      <alignment horizontal="center"/>
    </xf>
    <xf numFmtId="44" fontId="4" fillId="0" borderId="8" xfId="1" applyFont="1" applyBorder="1" applyProtection="1"/>
    <xf numFmtId="0" fontId="4" fillId="0" borderId="0" xfId="3" applyFont="1" applyFill="1" applyBorder="1" applyAlignment="1" applyProtection="1">
      <alignment horizontal="justify" vertical="top" wrapText="1"/>
    </xf>
    <xf numFmtId="44" fontId="4" fillId="0" borderId="1" xfId="1" applyFont="1" applyBorder="1" applyProtection="1"/>
    <xf numFmtId="44" fontId="5" fillId="0" borderId="7" xfId="1" applyFont="1" applyBorder="1" applyAlignment="1" applyProtection="1">
      <alignment horizontal="right"/>
    </xf>
    <xf numFmtId="0" fontId="4" fillId="0" borderId="0" xfId="3" applyFont="1" applyAlignment="1" applyProtection="1">
      <alignment horizontal="right"/>
    </xf>
    <xf numFmtId="4" fontId="5" fillId="0" borderId="0" xfId="3" applyNumberFormat="1" applyFont="1" applyBorder="1" applyAlignment="1" applyProtection="1">
      <alignment horizontal="center"/>
    </xf>
    <xf numFmtId="0" fontId="5" fillId="0" borderId="2" xfId="3" applyFont="1" applyFill="1" applyBorder="1" applyAlignment="1" applyProtection="1">
      <alignment horizontal="justify" vertical="top" wrapText="1"/>
    </xf>
    <xf numFmtId="0" fontId="5" fillId="0" borderId="0" xfId="3" applyFont="1" applyBorder="1" applyAlignment="1" applyProtection="1">
      <alignment horizontal="justify" vertical="top" wrapText="1"/>
    </xf>
    <xf numFmtId="0" fontId="4" fillId="4" borderId="8" xfId="3" applyFont="1" applyFill="1" applyBorder="1" applyAlignment="1" applyProtection="1">
      <alignment horizontal="justify" vertical="center" wrapText="1"/>
    </xf>
    <xf numFmtId="0" fontId="4" fillId="0" borderId="8" xfId="3" applyFont="1" applyBorder="1" applyAlignment="1" applyProtection="1">
      <alignment horizontal="justify" vertical="top" wrapText="1"/>
    </xf>
    <xf numFmtId="44" fontId="4" fillId="0" borderId="9" xfId="3" applyNumberFormat="1" applyFont="1" applyBorder="1" applyProtection="1"/>
    <xf numFmtId="0" fontId="4" fillId="4" borderId="0" xfId="3" applyFont="1" applyFill="1" applyBorder="1" applyAlignment="1" applyProtection="1">
      <alignment horizontal="center" vertical="center"/>
    </xf>
    <xf numFmtId="44" fontId="4" fillId="0" borderId="10" xfId="3" applyNumberFormat="1" applyFont="1" applyBorder="1" applyProtection="1"/>
    <xf numFmtId="0" fontId="4" fillId="4" borderId="1" xfId="3" applyFont="1" applyFill="1" applyBorder="1" applyAlignment="1" applyProtection="1">
      <alignment horizontal="center" vertical="center"/>
    </xf>
    <xf numFmtId="0" fontId="4" fillId="0" borderId="1" xfId="3" applyFont="1" applyBorder="1" applyAlignment="1" applyProtection="1">
      <alignment horizontal="justify" vertical="top"/>
    </xf>
    <xf numFmtId="0" fontId="5" fillId="0" borderId="1" xfId="3" applyFont="1" applyFill="1" applyBorder="1" applyAlignment="1" applyProtection="1">
      <alignment horizontal="right" vertical="top"/>
    </xf>
    <xf numFmtId="0" fontId="5" fillId="0" borderId="0" xfId="3" applyFont="1" applyFill="1" applyBorder="1" applyAlignment="1" applyProtection="1">
      <alignment horizontal="right" vertical="top"/>
    </xf>
    <xf numFmtId="0" fontId="5" fillId="0" borderId="0" xfId="3" applyFont="1" applyFill="1" applyAlignment="1" applyProtection="1">
      <alignment horizontal="right" vertical="top"/>
    </xf>
    <xf numFmtId="44" fontId="4" fillId="0" borderId="0" xfId="3" applyNumberFormat="1" applyFont="1" applyBorder="1" applyProtection="1"/>
    <xf numFmtId="0" fontId="4" fillId="0" borderId="0" xfId="3" applyFont="1" applyBorder="1" applyAlignment="1" applyProtection="1">
      <alignment horizontal="right"/>
    </xf>
    <xf numFmtId="164" fontId="5" fillId="0" borderId="0" xfId="3" applyNumberFormat="1" applyFont="1" applyBorder="1" applyAlignment="1" applyProtection="1">
      <alignment horizontal="left"/>
    </xf>
    <xf numFmtId="0" fontId="5" fillId="0" borderId="0" xfId="3" applyFont="1" applyAlignment="1" applyProtection="1">
      <alignment vertical="top"/>
    </xf>
    <xf numFmtId="44" fontId="5" fillId="0" borderId="0" xfId="1" applyFont="1" applyProtection="1"/>
    <xf numFmtId="44" fontId="9" fillId="0" borderId="0" xfId="1" applyFont="1" applyProtection="1"/>
    <xf numFmtId="44" fontId="5" fillId="2" borderId="2" xfId="1" applyFont="1" applyFill="1" applyBorder="1" applyProtection="1"/>
    <xf numFmtId="44" fontId="9" fillId="2" borderId="2" xfId="1" applyFont="1" applyFill="1" applyBorder="1" applyProtection="1"/>
    <xf numFmtId="0" fontId="4" fillId="0" borderId="0" xfId="3" applyFont="1" applyAlignment="1" applyProtection="1">
      <alignment horizontal="right" vertical="top" wrapText="1"/>
    </xf>
    <xf numFmtId="44" fontId="5" fillId="0" borderId="8" xfId="1" applyFont="1" applyBorder="1" applyProtection="1"/>
    <xf numFmtId="44" fontId="9" fillId="4" borderId="7" xfId="1" applyFont="1" applyFill="1" applyBorder="1" applyProtection="1"/>
    <xf numFmtId="44" fontId="9" fillId="4" borderId="7" xfId="1" applyNumberFormat="1" applyFont="1" applyFill="1" applyBorder="1" applyProtection="1"/>
    <xf numFmtId="44" fontId="9" fillId="4" borderId="0" xfId="1" applyFont="1" applyFill="1" applyProtection="1"/>
    <xf numFmtId="44" fontId="9" fillId="4" borderId="0" xfId="1" applyNumberFormat="1" applyFont="1" applyFill="1" applyProtection="1"/>
    <xf numFmtId="44" fontId="5" fillId="0" borderId="1" xfId="1" applyFont="1" applyBorder="1" applyProtection="1"/>
    <xf numFmtId="0" fontId="5" fillId="0" borderId="0" xfId="3" applyFont="1" applyAlignment="1" applyProtection="1">
      <alignment horizontal="right" vertical="top"/>
    </xf>
    <xf numFmtId="0" fontId="4" fillId="0" borderId="0" xfId="3" applyFont="1" applyAlignment="1" applyProtection="1">
      <alignment horizontal="justify" vertical="top"/>
    </xf>
    <xf numFmtId="10" fontId="9" fillId="0" borderId="4" xfId="2" applyNumberFormat="1" applyFont="1" applyBorder="1" applyProtection="1"/>
    <xf numFmtId="9" fontId="4" fillId="0" borderId="0" xfId="2" applyFont="1" applyProtection="1"/>
    <xf numFmtId="4" fontId="4" fillId="0" borderId="0" xfId="3" applyNumberFormat="1" applyFont="1" applyAlignment="1" applyProtection="1">
      <alignment horizontal="right"/>
    </xf>
    <xf numFmtId="0" fontId="10" fillId="0" borderId="0" xfId="3" applyFont="1" applyFill="1" applyAlignment="1" applyProtection="1">
      <alignment horizontal="left" vertical="top"/>
    </xf>
    <xf numFmtId="0" fontId="2" fillId="0" borderId="0" xfId="3" applyProtection="1"/>
    <xf numFmtId="0" fontId="2" fillId="0" borderId="0" xfId="3" applyFill="1" applyAlignment="1" applyProtection="1">
      <alignment horizontal="center" vertical="top"/>
    </xf>
    <xf numFmtId="0" fontId="2" fillId="0" borderId="0" xfId="3" applyAlignment="1" applyProtection="1">
      <alignment horizontal="center" vertical="center"/>
    </xf>
    <xf numFmtId="0" fontId="2" fillId="0" borderId="0" xfId="3" applyAlignment="1" applyProtection="1">
      <alignment horizontal="justify" vertical="top" wrapText="1"/>
    </xf>
    <xf numFmtId="0" fontId="2" fillId="0" borderId="0" xfId="3" applyFont="1" applyAlignment="1" applyProtection="1">
      <alignment horizontal="justify" vertical="top" wrapText="1"/>
    </xf>
    <xf numFmtId="4" fontId="2" fillId="0" borderId="0" xfId="3" applyNumberFormat="1" applyFont="1" applyProtection="1"/>
    <xf numFmtId="0" fontId="0" fillId="0" borderId="0" xfId="0" applyProtection="1"/>
    <xf numFmtId="0" fontId="11" fillId="5" borderId="4" xfId="0" applyFont="1" applyFill="1" applyBorder="1" applyAlignment="1" applyProtection="1">
      <alignment horizontal="center" vertical="center"/>
    </xf>
    <xf numFmtId="44" fontId="5" fillId="0" borderId="0" xfId="1" applyFont="1" applyBorder="1" applyAlignment="1" applyProtection="1">
      <alignment horizontal="right"/>
    </xf>
    <xf numFmtId="9" fontId="4" fillId="3" borderId="8" xfId="2" applyFont="1" applyFill="1" applyBorder="1" applyAlignment="1" applyProtection="1">
      <alignment horizontal="center"/>
      <protection locked="0"/>
    </xf>
    <xf numFmtId="0" fontId="4" fillId="0" borderId="0" xfId="3" applyFont="1" applyFill="1" applyBorder="1" applyAlignment="1" applyProtection="1">
      <alignment horizontal="center" vertical="center"/>
    </xf>
    <xf numFmtId="0" fontId="4" fillId="0" borderId="0" xfId="3" applyFont="1" applyBorder="1" applyAlignment="1" applyProtection="1">
      <alignment horizontal="justify" vertical="center" wrapText="1"/>
    </xf>
    <xf numFmtId="0" fontId="4" fillId="0" borderId="0" xfId="3" applyFont="1" applyBorder="1" applyAlignment="1" applyProtection="1">
      <alignment horizontal="center" vertical="center" wrapText="1"/>
    </xf>
    <xf numFmtId="4" fontId="4" fillId="0" borderId="0" xfId="3" applyNumberFormat="1" applyFont="1" applyBorder="1" applyAlignment="1" applyProtection="1">
      <alignment vertical="center"/>
    </xf>
    <xf numFmtId="44" fontId="4" fillId="0" borderId="0" xfId="1" applyFont="1" applyBorder="1" applyAlignment="1" applyProtection="1">
      <alignment vertical="center"/>
    </xf>
    <xf numFmtId="44" fontId="4" fillId="0" borderId="0" xfId="1" applyFont="1" applyFill="1" applyBorder="1" applyAlignment="1" applyProtection="1">
      <alignment vertical="center"/>
    </xf>
    <xf numFmtId="0" fontId="5" fillId="4" borderId="0" xfId="3" applyFont="1" applyFill="1" applyAlignment="1" applyProtection="1">
      <alignment horizontal="right" vertical="top" wrapText="1"/>
    </xf>
    <xf numFmtId="164" fontId="5" fillId="4" borderId="0" xfId="3" applyNumberFormat="1" applyFont="1" applyFill="1" applyAlignment="1" applyProtection="1">
      <alignment horizontal="right"/>
    </xf>
    <xf numFmtId="0" fontId="5" fillId="0" borderId="0" xfId="3" applyFont="1" applyAlignment="1" applyProtection="1">
      <alignment horizontal="right" vertical="top" wrapText="1"/>
    </xf>
    <xf numFmtId="164" fontId="5" fillId="0" borderId="0" xfId="3" applyNumberFormat="1" applyFont="1" applyAlignment="1" applyProtection="1">
      <alignment horizontal="right"/>
    </xf>
    <xf numFmtId="0" fontId="4" fillId="4" borderId="11" xfId="3" applyFont="1" applyFill="1" applyBorder="1" applyAlignment="1" applyProtection="1">
      <alignment horizontal="center" wrapText="1"/>
    </xf>
    <xf numFmtId="44" fontId="4" fillId="0" borderId="11" xfId="1" applyFont="1" applyFill="1" applyBorder="1" applyAlignment="1" applyProtection="1"/>
    <xf numFmtId="44" fontId="4" fillId="3" borderId="11" xfId="1" applyFont="1" applyFill="1" applyBorder="1" applyAlignment="1" applyProtection="1">
      <alignment horizontal="center"/>
      <protection locked="0"/>
    </xf>
    <xf numFmtId="0" fontId="4" fillId="4" borderId="4" xfId="3" applyFont="1" applyFill="1" applyBorder="1" applyAlignment="1" applyProtection="1">
      <alignment horizontal="justify" vertical="center" wrapText="1"/>
    </xf>
    <xf numFmtId="164" fontId="4" fillId="0" borderId="13" xfId="3" applyNumberFormat="1" applyFont="1" applyBorder="1" applyProtection="1"/>
    <xf numFmtId="4" fontId="12" fillId="6" borderId="13" xfId="0" applyNumberFormat="1" applyFont="1" applyFill="1" applyBorder="1" applyAlignment="1" applyProtection="1">
      <alignment horizontal="center"/>
      <protection locked="0"/>
    </xf>
    <xf numFmtId="4" fontId="12" fillId="6" borderId="11" xfId="0" applyNumberFormat="1" applyFont="1" applyFill="1" applyBorder="1" applyAlignment="1" applyProtection="1">
      <alignment horizontal="center"/>
      <protection locked="0"/>
    </xf>
    <xf numFmtId="4" fontId="12" fillId="6" borderId="12" xfId="0" applyNumberFormat="1" applyFont="1" applyFill="1" applyBorder="1" applyAlignment="1" applyProtection="1">
      <alignment horizontal="center"/>
      <protection locked="0"/>
    </xf>
    <xf numFmtId="0" fontId="11" fillId="5" borderId="13" xfId="0" applyFont="1" applyFill="1" applyBorder="1" applyAlignment="1" applyProtection="1">
      <alignment horizontal="left" vertical="center" wrapText="1"/>
    </xf>
    <xf numFmtId="0" fontId="11" fillId="5" borderId="12" xfId="0" applyFont="1" applyFill="1" applyBorder="1" applyAlignment="1" applyProtection="1">
      <alignment horizontal="left" vertical="center" wrapText="1"/>
    </xf>
    <xf numFmtId="4" fontId="12" fillId="6" borderId="4" xfId="0" applyNumberFormat="1" applyFont="1" applyFill="1" applyBorder="1" applyAlignment="1" applyProtection="1">
      <alignment horizontal="center"/>
      <protection locked="0"/>
    </xf>
    <xf numFmtId="0" fontId="8" fillId="2" borderId="2" xfId="3" applyFont="1" applyFill="1" applyBorder="1" applyAlignment="1" applyProtection="1">
      <alignment horizontal="left" vertical="top"/>
    </xf>
    <xf numFmtId="0" fontId="9" fillId="0" borderId="13" xfId="3" applyFont="1" applyBorder="1" applyAlignment="1" applyProtection="1">
      <alignment horizontal="center" vertical="center"/>
    </xf>
    <xf numFmtId="0" fontId="9" fillId="0" borderId="12" xfId="3" applyFont="1" applyBorder="1" applyAlignment="1" applyProtection="1">
      <alignment horizontal="center" vertical="center"/>
    </xf>
    <xf numFmtId="0" fontId="5" fillId="0" borderId="0" xfId="3" applyFont="1" applyBorder="1" applyAlignment="1" applyProtection="1">
      <alignment horizontal="right" vertical="top"/>
    </xf>
    <xf numFmtId="0" fontId="3" fillId="0" borderId="1" xfId="3" applyFont="1" applyBorder="1" applyAlignment="1" applyProtection="1">
      <alignment horizontal="center" vertical="center" wrapText="1"/>
    </xf>
    <xf numFmtId="0" fontId="6" fillId="2" borderId="1" xfId="3" applyFont="1" applyFill="1" applyBorder="1" applyAlignment="1" applyProtection="1">
      <alignment horizontal="center" vertical="top" wrapText="1"/>
    </xf>
    <xf numFmtId="0" fontId="5" fillId="0" borderId="4" xfId="3" applyFont="1" applyBorder="1" applyAlignment="1" applyProtection="1">
      <alignment horizontal="right" vertical="top"/>
    </xf>
    <xf numFmtId="0" fontId="5" fillId="0" borderId="4" xfId="3" applyFont="1" applyBorder="1" applyAlignment="1" applyProtection="1">
      <alignment horizontal="right"/>
    </xf>
    <xf numFmtId="0" fontId="5" fillId="4" borderId="0" xfId="3" applyFont="1" applyFill="1" applyAlignment="1" applyProtection="1">
      <alignment horizontal="right" vertical="top" wrapText="1"/>
    </xf>
    <xf numFmtId="164" fontId="5" fillId="4" borderId="0" xfId="3" applyNumberFormat="1" applyFont="1" applyFill="1" applyAlignment="1" applyProtection="1">
      <alignment horizontal="right"/>
    </xf>
    <xf numFmtId="0" fontId="5" fillId="0" borderId="0" xfId="3" applyFont="1" applyAlignment="1" applyProtection="1">
      <alignment horizontal="right" vertical="top" wrapText="1"/>
    </xf>
    <xf numFmtId="164" fontId="5" fillId="0" borderId="0" xfId="3" applyNumberFormat="1" applyFont="1" applyAlignment="1" applyProtection="1">
      <alignment horizontal="right"/>
    </xf>
  </cellXfs>
  <cellStyles count="4">
    <cellStyle name="Moneda" xfId="1" builtinId="4"/>
    <cellStyle name="Normal" xfId="0" builtinId="0"/>
    <cellStyle name="Normal 2" xfId="3" xr:uid="{D018164F-6375-4B66-9DC9-788BE1DC1AB1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1028141</xdr:colOff>
      <xdr:row>0</xdr:row>
      <xdr:rowOff>109894</xdr:rowOff>
    </xdr:from>
    <xdr:to>
      <xdr:col>14</xdr:col>
      <xdr:colOff>30802</xdr:colOff>
      <xdr:row>2</xdr:row>
      <xdr:rowOff>128532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7957C08-0606-498F-8B69-5AAC1E7CD7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561761" y="109894"/>
          <a:ext cx="534281" cy="4072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2B77-759F-492D-B175-C1506CBCFAD0}">
  <sheetPr>
    <pageSetUpPr fitToPage="1"/>
  </sheetPr>
  <dimension ref="C2:N119"/>
  <sheetViews>
    <sheetView tabSelected="1" topLeftCell="C14" zoomScale="80" zoomScaleNormal="80" workbookViewId="0">
      <selection activeCell="M39" sqref="M39"/>
    </sheetView>
  </sheetViews>
  <sheetFormatPr baseColWidth="10" defaultColWidth="11.5703125" defaultRowHeight="15" x14ac:dyDescent="0.25"/>
  <cols>
    <col min="1" max="4" width="11.5703125" style="153"/>
    <col min="5" max="5" width="71.140625" style="153" bestFit="1" customWidth="1"/>
    <col min="6" max="6" width="13" style="153" customWidth="1"/>
    <col min="7" max="7" width="7.140625" style="153" bestFit="1" customWidth="1"/>
    <col min="8" max="8" width="5.5703125" style="153" bestFit="1" customWidth="1"/>
    <col min="9" max="9" width="7.42578125" style="153" bestFit="1" customWidth="1"/>
    <col min="10" max="10" width="43.7109375" style="153" customWidth="1"/>
    <col min="11" max="11" width="15.140625" style="153" customWidth="1"/>
    <col min="12" max="12" width="30.140625" style="153" bestFit="1" customWidth="1"/>
    <col min="13" max="13" width="16.28515625" style="153" customWidth="1"/>
    <col min="14" max="14" width="22.28515625" style="153" bestFit="1" customWidth="1"/>
    <col min="15" max="16384" width="11.5703125" style="153"/>
  </cols>
  <sheetData>
    <row r="2" spans="3:14" ht="15.75" x14ac:dyDescent="0.25">
      <c r="C2" s="182" t="s">
        <v>60</v>
      </c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</row>
    <row r="3" spans="3:14" x14ac:dyDescent="0.25">
      <c r="C3" s="1"/>
      <c r="D3" s="2"/>
      <c r="E3" s="3"/>
      <c r="F3" s="3"/>
      <c r="G3" s="3"/>
      <c r="H3" s="3"/>
      <c r="I3" s="3"/>
      <c r="J3" s="4"/>
      <c r="K3" s="5"/>
      <c r="L3" s="5"/>
      <c r="M3" s="6"/>
      <c r="N3" s="6"/>
    </row>
    <row r="4" spans="3:14" x14ac:dyDescent="0.25">
      <c r="C4" s="1"/>
      <c r="D4" s="7"/>
      <c r="E4" s="8"/>
      <c r="F4" s="183" t="s">
        <v>0</v>
      </c>
      <c r="G4" s="183"/>
      <c r="H4" s="183"/>
      <c r="I4" s="183"/>
      <c r="J4" s="4"/>
      <c r="K4" s="5"/>
      <c r="L4" s="5"/>
      <c r="M4" s="6"/>
      <c r="N4" s="6"/>
    </row>
    <row r="5" spans="3:14" ht="38.25" x14ac:dyDescent="0.25">
      <c r="C5" s="9" t="s">
        <v>1</v>
      </c>
      <c r="D5" s="9" t="s">
        <v>2</v>
      </c>
      <c r="E5" s="10" t="s">
        <v>3</v>
      </c>
      <c r="F5" s="10" t="s">
        <v>4</v>
      </c>
      <c r="G5" s="10" t="s">
        <v>5</v>
      </c>
      <c r="H5" s="10" t="s">
        <v>6</v>
      </c>
      <c r="I5" s="10" t="s">
        <v>7</v>
      </c>
      <c r="J5" s="11" t="s">
        <v>8</v>
      </c>
      <c r="K5" s="12" t="s">
        <v>9</v>
      </c>
      <c r="L5" s="13" t="s">
        <v>10</v>
      </c>
      <c r="M5" s="12" t="s">
        <v>11</v>
      </c>
      <c r="N5" s="13" t="s">
        <v>12</v>
      </c>
    </row>
    <row r="6" spans="3:14" x14ac:dyDescent="0.25">
      <c r="C6" s="1"/>
      <c r="D6" s="7"/>
      <c r="E6" s="8"/>
      <c r="F6" s="8"/>
      <c r="G6" s="8"/>
      <c r="H6" s="8"/>
      <c r="I6" s="8"/>
      <c r="J6" s="4"/>
      <c r="K6" s="5"/>
      <c r="L6" s="5"/>
      <c r="M6" s="6"/>
      <c r="N6" s="6"/>
    </row>
    <row r="7" spans="3:14" ht="15.75" thickBot="1" x14ac:dyDescent="0.3">
      <c r="C7" s="14"/>
      <c r="D7" s="7"/>
      <c r="E7" s="15" t="s">
        <v>13</v>
      </c>
      <c r="F7" s="16"/>
      <c r="G7" s="16"/>
      <c r="H7" s="16"/>
      <c r="I7" s="16"/>
      <c r="J7" s="17"/>
      <c r="K7" s="18"/>
      <c r="L7" s="18"/>
      <c r="M7" s="19"/>
      <c r="N7" s="19"/>
    </row>
    <row r="8" spans="3:14" ht="15.75" thickTop="1" x14ac:dyDescent="0.25">
      <c r="C8" s="14"/>
      <c r="D8" s="7"/>
      <c r="E8" s="115"/>
      <c r="F8" s="40"/>
      <c r="G8" s="40"/>
      <c r="H8" s="40"/>
      <c r="I8" s="40"/>
      <c r="J8" s="60"/>
      <c r="K8" s="61"/>
      <c r="L8" s="61"/>
      <c r="M8" s="62"/>
      <c r="N8" s="62"/>
    </row>
    <row r="9" spans="3:14" x14ac:dyDescent="0.25">
      <c r="C9" s="14"/>
      <c r="D9" s="7"/>
      <c r="E9" s="3" t="s">
        <v>54</v>
      </c>
      <c r="F9" s="40"/>
      <c r="G9" s="40"/>
      <c r="H9" s="40"/>
      <c r="I9" s="40"/>
      <c r="J9" s="60"/>
      <c r="K9" s="61"/>
      <c r="L9" s="61"/>
      <c r="M9" s="62"/>
      <c r="N9" s="62"/>
    </row>
    <row r="10" spans="3:14" x14ac:dyDescent="0.25">
      <c r="C10" s="1"/>
      <c r="D10" s="7"/>
      <c r="E10" s="20"/>
      <c r="F10" s="8"/>
      <c r="G10" s="8"/>
      <c r="H10" s="8"/>
      <c r="I10" s="8"/>
      <c r="J10" s="4"/>
      <c r="K10" s="5"/>
      <c r="L10" s="5"/>
      <c r="M10" s="6"/>
      <c r="N10" s="6"/>
    </row>
    <row r="11" spans="3:14" x14ac:dyDescent="0.25">
      <c r="C11" s="1"/>
      <c r="D11" s="7"/>
      <c r="E11" s="20"/>
      <c r="F11" s="8"/>
      <c r="G11" s="8"/>
      <c r="H11" s="8"/>
      <c r="I11" s="8"/>
      <c r="J11" s="4"/>
      <c r="K11" s="5"/>
      <c r="L11" s="5"/>
      <c r="M11" s="6"/>
      <c r="N11" s="6"/>
    </row>
    <row r="12" spans="3:14" x14ac:dyDescent="0.25">
      <c r="C12" s="23" t="s">
        <v>14</v>
      </c>
      <c r="D12" s="24" t="s">
        <v>15</v>
      </c>
      <c r="E12" s="25" t="s">
        <v>52</v>
      </c>
      <c r="F12" s="26">
        <v>0.1</v>
      </c>
      <c r="G12" s="26">
        <v>8</v>
      </c>
      <c r="H12" s="26">
        <v>20</v>
      </c>
      <c r="I12" s="26">
        <v>48</v>
      </c>
      <c r="J12" s="27">
        <f t="shared" ref="J12" si="0">+F12*G12*H12*I12</f>
        <v>768</v>
      </c>
      <c r="K12" s="28">
        <v>33.36</v>
      </c>
      <c r="L12" s="28">
        <f>ROUND(K12*J12,2)</f>
        <v>25620.48</v>
      </c>
      <c r="M12" s="29">
        <v>33.36</v>
      </c>
      <c r="N12" s="28">
        <f>ROUND(M12*J12,2)</f>
        <v>25620.48</v>
      </c>
    </row>
    <row r="13" spans="3:14" x14ac:dyDescent="0.25">
      <c r="C13" s="157"/>
      <c r="D13" s="39"/>
      <c r="E13" s="158"/>
      <c r="F13" s="159"/>
      <c r="G13" s="159"/>
      <c r="H13" s="159"/>
      <c r="I13" s="159"/>
      <c r="J13" s="160"/>
      <c r="K13" s="161"/>
      <c r="L13" s="161"/>
      <c r="M13" s="162"/>
      <c r="N13" s="161"/>
    </row>
    <row r="14" spans="3:14" x14ac:dyDescent="0.25">
      <c r="C14" s="36"/>
      <c r="D14" s="24"/>
      <c r="E14" s="32"/>
      <c r="F14" s="184" t="str">
        <f>E9</f>
        <v>SUBCAPÍTULO 1.1. BRIGADA DIURNA</v>
      </c>
      <c r="G14" s="185"/>
      <c r="H14" s="185"/>
      <c r="I14" s="185"/>
      <c r="J14" s="185"/>
      <c r="K14" s="34"/>
      <c r="L14" s="37">
        <f>SUM(L12)</f>
        <v>25620.48</v>
      </c>
      <c r="M14" s="37"/>
      <c r="N14" s="37">
        <f>N12</f>
        <v>25620.48</v>
      </c>
    </row>
    <row r="15" spans="3:14" x14ac:dyDescent="0.25">
      <c r="C15" s="1"/>
      <c r="D15" s="7"/>
      <c r="E15" s="8"/>
      <c r="F15" s="8"/>
      <c r="G15" s="8"/>
      <c r="H15" s="8"/>
      <c r="I15" s="8"/>
      <c r="J15" s="21"/>
      <c r="K15" s="22"/>
      <c r="L15" s="22"/>
      <c r="M15" s="6"/>
      <c r="N15" s="6"/>
    </row>
    <row r="16" spans="3:14" x14ac:dyDescent="0.25">
      <c r="C16" s="1"/>
      <c r="D16" s="7"/>
      <c r="E16" s="3" t="s">
        <v>53</v>
      </c>
      <c r="F16" s="8"/>
      <c r="G16" s="8"/>
      <c r="H16" s="8"/>
      <c r="I16" s="8"/>
      <c r="J16" s="4"/>
      <c r="K16" s="22"/>
      <c r="L16" s="22"/>
      <c r="M16" s="22"/>
      <c r="N16" s="6"/>
    </row>
    <row r="17" spans="3:14" x14ac:dyDescent="0.25">
      <c r="C17" s="1"/>
      <c r="D17" s="7"/>
      <c r="E17" s="8"/>
      <c r="F17" s="8"/>
      <c r="G17" s="8"/>
      <c r="H17" s="8"/>
      <c r="I17" s="8"/>
      <c r="J17" s="4"/>
      <c r="K17" s="22"/>
      <c r="L17" s="22"/>
      <c r="M17" s="22"/>
      <c r="N17" s="6"/>
    </row>
    <row r="19" spans="3:14" ht="25.5" x14ac:dyDescent="0.25">
      <c r="C19" s="23" t="s">
        <v>16</v>
      </c>
      <c r="D19" s="24" t="s">
        <v>15</v>
      </c>
      <c r="E19" s="25" t="s">
        <v>55</v>
      </c>
      <c r="F19" s="26">
        <v>1</v>
      </c>
      <c r="G19" s="26">
        <v>8</v>
      </c>
      <c r="H19" s="26">
        <v>20</v>
      </c>
      <c r="I19" s="26">
        <v>48</v>
      </c>
      <c r="J19" s="27">
        <f t="shared" ref="J19:J20" si="1">+F19*G19*H19*I19</f>
        <v>7680</v>
      </c>
      <c r="K19" s="28">
        <v>26.04</v>
      </c>
      <c r="L19" s="28">
        <f>ROUND(K19*J19,2)</f>
        <v>199987.20000000001</v>
      </c>
      <c r="M19" s="29">
        <v>26.04</v>
      </c>
      <c r="N19" s="28">
        <f>ROUND(M19*J19,2)</f>
        <v>199987.20000000001</v>
      </c>
    </row>
    <row r="20" spans="3:14" ht="25.5" x14ac:dyDescent="0.25">
      <c r="C20" s="30" t="s">
        <v>18</v>
      </c>
      <c r="D20" s="24" t="s">
        <v>15</v>
      </c>
      <c r="E20" s="25" t="s">
        <v>17</v>
      </c>
      <c r="F20" s="26">
        <v>3</v>
      </c>
      <c r="G20" s="26">
        <v>8</v>
      </c>
      <c r="H20" s="26">
        <v>20</v>
      </c>
      <c r="I20" s="26">
        <v>48</v>
      </c>
      <c r="J20" s="27">
        <f t="shared" si="1"/>
        <v>23040</v>
      </c>
      <c r="K20" s="28">
        <v>25.58</v>
      </c>
      <c r="L20" s="28">
        <f t="shared" ref="L20" si="2">ROUND(K20*J20,2)</f>
        <v>589363.19999999995</v>
      </c>
      <c r="M20" s="29">
        <v>25.58</v>
      </c>
      <c r="N20" s="28">
        <f t="shared" ref="N20" si="3">ROUND(M20*J20,2)</f>
        <v>589363.19999999995</v>
      </c>
    </row>
    <row r="21" spans="3:14" x14ac:dyDescent="0.25">
      <c r="C21" s="31"/>
      <c r="D21" s="24"/>
      <c r="E21" s="32"/>
      <c r="F21" s="32"/>
      <c r="G21" s="32"/>
      <c r="H21" s="32"/>
      <c r="I21" s="32"/>
      <c r="J21" s="33"/>
      <c r="K21" s="34"/>
      <c r="L21" s="34"/>
      <c r="M21" s="35"/>
      <c r="N21" s="34"/>
    </row>
    <row r="22" spans="3:14" x14ac:dyDescent="0.25">
      <c r="C22" s="36"/>
      <c r="D22" s="24"/>
      <c r="E22" s="32"/>
      <c r="F22" s="184" t="str">
        <f>E16</f>
        <v>SUBCAPÍTULO 1.2. BRIGADA NOCTURNA</v>
      </c>
      <c r="G22" s="185"/>
      <c r="H22" s="185"/>
      <c r="I22" s="185"/>
      <c r="J22" s="185"/>
      <c r="K22" s="34"/>
      <c r="L22" s="37">
        <f>SUM(L19:L20)</f>
        <v>789350.39999999991</v>
      </c>
      <c r="M22" s="37"/>
      <c r="N22" s="37">
        <f>SUM(N19:N20)</f>
        <v>789350.39999999991</v>
      </c>
    </row>
    <row r="23" spans="3:14" x14ac:dyDescent="0.25">
      <c r="C23" s="38"/>
      <c r="D23" s="39"/>
      <c r="E23" s="40"/>
      <c r="F23" s="41"/>
      <c r="G23" s="42"/>
      <c r="H23" s="42"/>
      <c r="I23" s="42"/>
      <c r="J23" s="42"/>
      <c r="K23" s="43"/>
      <c r="L23" s="44"/>
      <c r="M23" s="44"/>
      <c r="N23" s="44"/>
    </row>
    <row r="24" spans="3:14" ht="15.75" thickBot="1" x14ac:dyDescent="0.3">
      <c r="C24" s="1"/>
      <c r="D24" s="7"/>
      <c r="E24" s="8"/>
      <c r="F24" s="8"/>
      <c r="G24" s="8"/>
      <c r="H24" s="8"/>
      <c r="I24" s="8"/>
      <c r="J24" s="4"/>
      <c r="K24" s="5"/>
      <c r="L24" s="5"/>
      <c r="M24" s="6"/>
      <c r="N24" s="6"/>
    </row>
    <row r="25" spans="3:14" ht="15.75" thickBot="1" x14ac:dyDescent="0.3">
      <c r="C25" s="1"/>
      <c r="D25" s="7"/>
      <c r="E25" s="8"/>
      <c r="F25" s="186" t="str">
        <f>E7</f>
        <v>CAPÍTULO 1. MANO DE OBRA (MO)</v>
      </c>
      <c r="G25" s="186"/>
      <c r="H25" s="186"/>
      <c r="I25" s="186"/>
      <c r="J25" s="187"/>
      <c r="K25" s="45"/>
      <c r="L25" s="46">
        <f>L22+L14</f>
        <v>814970.87999999989</v>
      </c>
      <c r="M25" s="6"/>
      <c r="N25" s="46">
        <f>N22+N14</f>
        <v>814970.87999999989</v>
      </c>
    </row>
    <row r="26" spans="3:14" x14ac:dyDescent="0.25">
      <c r="C26" s="1"/>
      <c r="D26" s="7"/>
      <c r="E26" s="8"/>
      <c r="F26" s="163"/>
      <c r="G26" s="163"/>
      <c r="H26" s="163"/>
      <c r="I26" s="163"/>
      <c r="J26" s="164"/>
      <c r="K26" s="45"/>
      <c r="L26" s="47"/>
      <c r="M26" s="6"/>
      <c r="N26" s="47"/>
    </row>
    <row r="27" spans="3:14" x14ac:dyDescent="0.25">
      <c r="C27" s="1"/>
      <c r="D27" s="7"/>
      <c r="E27" s="8"/>
      <c r="F27" s="8"/>
      <c r="G27" s="8"/>
      <c r="H27" s="8"/>
      <c r="I27" s="8"/>
      <c r="J27" s="4"/>
      <c r="K27" s="5"/>
      <c r="L27" s="5"/>
      <c r="M27" s="6"/>
      <c r="N27" s="6"/>
    </row>
    <row r="28" spans="3:14" ht="15.75" thickBot="1" x14ac:dyDescent="0.3">
      <c r="C28" s="1"/>
      <c r="D28" s="7"/>
      <c r="E28" s="15" t="s">
        <v>19</v>
      </c>
      <c r="F28" s="16"/>
      <c r="G28" s="16"/>
      <c r="H28" s="16"/>
      <c r="I28" s="16"/>
      <c r="J28" s="17"/>
      <c r="K28" s="18"/>
      <c r="L28" s="18"/>
      <c r="M28" s="19"/>
      <c r="N28" s="19"/>
    </row>
    <row r="29" spans="3:14" ht="15.75" thickTop="1" x14ac:dyDescent="0.25">
      <c r="C29" s="1"/>
      <c r="D29" s="7"/>
      <c r="E29" s="8"/>
      <c r="F29" s="8"/>
      <c r="G29" s="8"/>
      <c r="H29" s="8"/>
      <c r="I29" s="8"/>
      <c r="J29" s="4"/>
      <c r="K29" s="5"/>
      <c r="L29" s="5"/>
      <c r="M29" s="6"/>
      <c r="N29" s="6"/>
    </row>
    <row r="30" spans="3:14" x14ac:dyDescent="0.25">
      <c r="C30" s="1"/>
      <c r="D30" s="7"/>
      <c r="E30" s="20" t="s">
        <v>20</v>
      </c>
      <c r="F30" s="8"/>
      <c r="G30" s="8"/>
      <c r="H30" s="8"/>
      <c r="I30" s="8"/>
      <c r="J30" s="4"/>
      <c r="K30" s="5"/>
      <c r="L30" s="5"/>
      <c r="M30" s="6"/>
      <c r="N30" s="6"/>
    </row>
    <row r="31" spans="3:14" x14ac:dyDescent="0.25">
      <c r="C31" s="1"/>
      <c r="D31" s="7"/>
      <c r="E31" s="20"/>
      <c r="F31" s="8"/>
      <c r="G31" s="8"/>
      <c r="H31" s="8"/>
      <c r="I31" s="8"/>
      <c r="J31" s="4"/>
      <c r="K31" s="5"/>
      <c r="L31" s="5"/>
      <c r="M31" s="6"/>
      <c r="N31" s="6"/>
    </row>
    <row r="32" spans="3:14" ht="39" x14ac:dyDescent="0.25">
      <c r="C32" s="48" t="s">
        <v>21</v>
      </c>
      <c r="D32" s="76" t="s">
        <v>58</v>
      </c>
      <c r="E32" s="49" t="s">
        <v>22</v>
      </c>
      <c r="F32" s="50">
        <v>1</v>
      </c>
      <c r="G32" s="51"/>
      <c r="H32" s="50"/>
      <c r="I32" s="50">
        <v>48</v>
      </c>
      <c r="J32" s="52">
        <v>48</v>
      </c>
      <c r="K32" s="53">
        <v>1375</v>
      </c>
      <c r="L32" s="54">
        <f>ROUND(+K32*J32,2)</f>
        <v>66000</v>
      </c>
      <c r="M32" s="55">
        <v>1375</v>
      </c>
      <c r="N32" s="56">
        <f>ROUND(M32*J32,2)</f>
        <v>66000</v>
      </c>
    </row>
    <row r="33" spans="3:14" x14ac:dyDescent="0.25">
      <c r="C33" s="57"/>
      <c r="D33" s="39"/>
      <c r="E33" s="40"/>
      <c r="F33" s="58"/>
      <c r="G33" s="59"/>
      <c r="H33" s="58"/>
      <c r="I33" s="58"/>
      <c r="J33" s="60"/>
      <c r="K33" s="61"/>
      <c r="L33" s="43"/>
      <c r="M33" s="62"/>
      <c r="N33" s="63"/>
    </row>
    <row r="34" spans="3:14" x14ac:dyDescent="0.25">
      <c r="C34" s="36"/>
      <c r="D34" s="64"/>
      <c r="E34" s="65"/>
      <c r="F34" s="66"/>
      <c r="G34" s="67"/>
      <c r="H34" s="66"/>
      <c r="I34" s="66"/>
      <c r="J34" s="68" t="str">
        <f>+E30</f>
        <v>SUBCAPÍTULO 2.1.  PARTIDA MAQUINARIA LIGERA (PML)</v>
      </c>
      <c r="K34" s="69"/>
      <c r="L34" s="70">
        <f>+L32</f>
        <v>66000</v>
      </c>
      <c r="M34" s="71"/>
      <c r="N34" s="72">
        <f>+N32</f>
        <v>66000</v>
      </c>
    </row>
    <row r="35" spans="3:14" x14ac:dyDescent="0.25">
      <c r="C35" s="38"/>
      <c r="D35" s="39"/>
      <c r="E35" s="40"/>
      <c r="F35" s="58"/>
      <c r="G35" s="59"/>
      <c r="H35" s="58"/>
      <c r="I35" s="58"/>
      <c r="J35" s="73"/>
      <c r="K35" s="61"/>
      <c r="L35" s="44"/>
      <c r="M35" s="62"/>
      <c r="N35" s="44"/>
    </row>
    <row r="36" spans="3:14" x14ac:dyDescent="0.25">
      <c r="C36" s="1"/>
      <c r="D36" s="7"/>
      <c r="E36" s="8"/>
      <c r="F36" s="74"/>
      <c r="G36" s="75"/>
      <c r="H36" s="74"/>
      <c r="I36" s="74"/>
      <c r="J36" s="4"/>
      <c r="K36" s="5"/>
      <c r="L36" s="61"/>
      <c r="M36" s="6"/>
      <c r="N36" s="6"/>
    </row>
    <row r="37" spans="3:14" x14ac:dyDescent="0.25">
      <c r="C37" s="1"/>
      <c r="D37" s="7"/>
      <c r="E37" s="20" t="s">
        <v>23</v>
      </c>
      <c r="F37" s="74"/>
      <c r="G37" s="75"/>
      <c r="H37" s="74"/>
      <c r="I37" s="74"/>
      <c r="J37" s="4"/>
      <c r="K37" s="5"/>
      <c r="L37" s="61"/>
      <c r="M37" s="6"/>
      <c r="N37" s="22"/>
    </row>
    <row r="38" spans="3:14" ht="14.45" customHeight="1" x14ac:dyDescent="0.25">
      <c r="C38" s="1"/>
      <c r="D38" s="7"/>
      <c r="E38" s="20"/>
      <c r="F38" s="74"/>
      <c r="G38" s="75"/>
      <c r="H38" s="74"/>
      <c r="I38" s="74"/>
      <c r="J38" s="4"/>
      <c r="K38" s="5"/>
      <c r="L38" s="61"/>
      <c r="M38" s="6"/>
      <c r="N38" s="22"/>
    </row>
    <row r="39" spans="3:14" ht="25.5" x14ac:dyDescent="0.25">
      <c r="C39" s="23" t="s">
        <v>24</v>
      </c>
      <c r="D39" s="76" t="s">
        <v>58</v>
      </c>
      <c r="E39" s="77" t="s">
        <v>50</v>
      </c>
      <c r="F39" s="78">
        <v>0.8</v>
      </c>
      <c r="G39" s="33"/>
      <c r="H39" s="33"/>
      <c r="I39" s="79">
        <v>48</v>
      </c>
      <c r="J39" s="80">
        <f>+I39*F39</f>
        <v>38.400000000000006</v>
      </c>
      <c r="K39" s="81">
        <v>4696.33</v>
      </c>
      <c r="L39" s="34">
        <f>ROUND(+K39*J39,2)</f>
        <v>180339.07</v>
      </c>
      <c r="M39" s="82">
        <v>4696.33</v>
      </c>
      <c r="N39" s="83">
        <f>ROUND(M39*J39,2)</f>
        <v>180339.07</v>
      </c>
    </row>
    <row r="40" spans="3:14" ht="25.5" x14ac:dyDescent="0.25">
      <c r="C40" s="30" t="s">
        <v>56</v>
      </c>
      <c r="D40" s="76" t="s">
        <v>58</v>
      </c>
      <c r="E40" s="77" t="s">
        <v>51</v>
      </c>
      <c r="F40" s="78">
        <v>0.8</v>
      </c>
      <c r="G40" s="33"/>
      <c r="H40" s="33"/>
      <c r="I40" s="79">
        <v>48</v>
      </c>
      <c r="J40" s="84">
        <f t="shared" ref="J40:J41" si="4">+I40*F40</f>
        <v>38.400000000000006</v>
      </c>
      <c r="K40" s="85">
        <v>1188</v>
      </c>
      <c r="L40" s="34">
        <f t="shared" ref="L40:L42" si="5">ROUND(+K40*J40,2)</f>
        <v>45619.199999999997</v>
      </c>
      <c r="M40" s="82">
        <v>1188</v>
      </c>
      <c r="N40" s="83">
        <f t="shared" ref="N40:N42" si="6">ROUND(M40*J40,2)</f>
        <v>45619.199999999997</v>
      </c>
    </row>
    <row r="41" spans="3:14" ht="25.5" x14ac:dyDescent="0.25">
      <c r="C41" s="30" t="s">
        <v>64</v>
      </c>
      <c r="D41" s="76" t="s">
        <v>58</v>
      </c>
      <c r="E41" s="170" t="s">
        <v>57</v>
      </c>
      <c r="F41" s="167">
        <v>0.2</v>
      </c>
      <c r="G41" s="171"/>
      <c r="H41" s="171"/>
      <c r="I41" s="79">
        <v>48</v>
      </c>
      <c r="J41" s="84">
        <f t="shared" si="4"/>
        <v>9.6000000000000014</v>
      </c>
      <c r="K41" s="168">
        <v>3432</v>
      </c>
      <c r="L41" s="34">
        <f t="shared" si="5"/>
        <v>32947.199999999997</v>
      </c>
      <c r="M41" s="169">
        <v>3432</v>
      </c>
      <c r="N41" s="83">
        <f t="shared" si="6"/>
        <v>32947.199999999997</v>
      </c>
    </row>
    <row r="42" spans="3:14" x14ac:dyDescent="0.25">
      <c r="C42" s="86" t="s">
        <v>65</v>
      </c>
      <c r="D42" s="76" t="s">
        <v>58</v>
      </c>
      <c r="E42" s="87" t="s">
        <v>25</v>
      </c>
      <c r="F42" s="88">
        <v>1</v>
      </c>
      <c r="G42" s="89"/>
      <c r="H42" s="88"/>
      <c r="I42" s="88">
        <v>48</v>
      </c>
      <c r="J42" s="90">
        <f>I42*F42</f>
        <v>48</v>
      </c>
      <c r="K42" s="91">
        <v>414</v>
      </c>
      <c r="L42" s="34">
        <f t="shared" si="5"/>
        <v>19872</v>
      </c>
      <c r="M42" s="92">
        <v>414</v>
      </c>
      <c r="N42" s="83">
        <f t="shared" si="6"/>
        <v>19872</v>
      </c>
    </row>
    <row r="43" spans="3:14" x14ac:dyDescent="0.25">
      <c r="C43" s="36"/>
      <c r="D43" s="64"/>
      <c r="E43" s="65"/>
      <c r="F43" s="67"/>
      <c r="G43" s="67"/>
      <c r="H43" s="93"/>
      <c r="I43" s="93"/>
      <c r="J43" s="94" t="s">
        <v>23</v>
      </c>
      <c r="K43" s="95"/>
      <c r="L43" s="96">
        <f>SUM(L39:L42)</f>
        <v>278777.47000000003</v>
      </c>
      <c r="M43" s="71"/>
      <c r="N43" s="97">
        <f>SUM(N39:N42)</f>
        <v>278777.47000000003</v>
      </c>
    </row>
    <row r="44" spans="3:14" x14ac:dyDescent="0.25">
      <c r="C44" s="38"/>
      <c r="D44" s="39"/>
      <c r="E44" s="40"/>
      <c r="F44" s="59"/>
      <c r="G44" s="59"/>
      <c r="H44" s="98"/>
      <c r="I44" s="98"/>
      <c r="J44" s="99"/>
      <c r="K44" s="100"/>
      <c r="L44" s="101"/>
      <c r="M44" s="62"/>
      <c r="N44" s="101"/>
    </row>
    <row r="45" spans="3:14" x14ac:dyDescent="0.25">
      <c r="C45" s="1"/>
      <c r="D45" s="7"/>
      <c r="E45" s="102"/>
      <c r="F45" s="75"/>
      <c r="G45" s="75"/>
      <c r="H45" s="75"/>
      <c r="I45" s="75"/>
      <c r="J45" s="4"/>
      <c r="K45" s="22"/>
      <c r="L45" s="22"/>
      <c r="M45" s="6"/>
      <c r="N45" s="6"/>
    </row>
    <row r="46" spans="3:14" x14ac:dyDescent="0.25">
      <c r="C46" s="1"/>
      <c r="D46" s="7"/>
      <c r="E46" s="20" t="s">
        <v>26</v>
      </c>
      <c r="F46" s="75"/>
      <c r="G46" s="75"/>
      <c r="H46" s="75"/>
      <c r="I46" s="75"/>
      <c r="J46" s="75"/>
      <c r="K46" s="75"/>
      <c r="L46" s="22"/>
      <c r="M46" s="6"/>
      <c r="N46" s="6"/>
    </row>
    <row r="47" spans="3:14" x14ac:dyDescent="0.25">
      <c r="C47" s="1"/>
      <c r="D47" s="7"/>
      <c r="E47" s="103"/>
      <c r="F47" s="75"/>
      <c r="G47" s="75"/>
      <c r="H47" s="75"/>
      <c r="I47" s="75"/>
      <c r="J47" s="75"/>
      <c r="K47" s="75"/>
      <c r="L47" s="22"/>
      <c r="M47" s="6"/>
      <c r="N47" s="6"/>
    </row>
    <row r="48" spans="3:14" ht="25.5" x14ac:dyDescent="0.25">
      <c r="C48" s="104" t="s">
        <v>27</v>
      </c>
      <c r="D48" s="76" t="s">
        <v>58</v>
      </c>
      <c r="E48" s="106" t="s">
        <v>49</v>
      </c>
      <c r="F48" s="50">
        <v>2</v>
      </c>
      <c r="G48" s="50"/>
      <c r="H48" s="51"/>
      <c r="I48" s="107">
        <v>48</v>
      </c>
      <c r="J48" s="52">
        <f>+I48*F48</f>
        <v>96</v>
      </c>
      <c r="K48" s="108">
        <v>528</v>
      </c>
      <c r="L48" s="54">
        <f>ROUND(+K48*J48,2)</f>
        <v>50688</v>
      </c>
      <c r="M48" s="55">
        <v>528</v>
      </c>
      <c r="N48" s="56">
        <f>ROUND(M48*J48,2)</f>
        <v>50688</v>
      </c>
    </row>
    <row r="49" spans="3:14" x14ac:dyDescent="0.25">
      <c r="C49" s="57"/>
      <c r="D49" s="39"/>
      <c r="E49" s="109"/>
      <c r="F49" s="58"/>
      <c r="G49" s="58"/>
      <c r="H49" s="58"/>
      <c r="I49" s="58"/>
      <c r="J49" s="60"/>
      <c r="K49" s="61"/>
      <c r="L49" s="43"/>
      <c r="M49" s="62"/>
      <c r="N49" s="63"/>
    </row>
    <row r="50" spans="3:14" x14ac:dyDescent="0.25">
      <c r="C50" s="36"/>
      <c r="D50" s="64"/>
      <c r="E50" s="65"/>
      <c r="F50" s="66"/>
      <c r="G50" s="66"/>
      <c r="H50" s="66"/>
      <c r="I50" s="66"/>
      <c r="J50" s="68" t="s">
        <v>28</v>
      </c>
      <c r="K50" s="69"/>
      <c r="L50" s="70">
        <f>+L48</f>
        <v>50688</v>
      </c>
      <c r="M50" s="71"/>
      <c r="N50" s="72">
        <f t="shared" ref="N50" si="7">+N48</f>
        <v>50688</v>
      </c>
    </row>
    <row r="51" spans="3:14" ht="15.75" thickBot="1" x14ac:dyDescent="0.3">
      <c r="C51" s="1"/>
      <c r="D51" s="7"/>
      <c r="E51" s="8"/>
      <c r="F51" s="74"/>
      <c r="G51" s="75"/>
      <c r="H51" s="74"/>
      <c r="I51" s="74"/>
      <c r="J51" s="4"/>
      <c r="K51" s="5"/>
      <c r="L51" s="110"/>
      <c r="M51" s="6"/>
      <c r="N51" s="6"/>
    </row>
    <row r="52" spans="3:14" ht="15.75" thickBot="1" x14ac:dyDescent="0.3">
      <c r="C52" s="1"/>
      <c r="D52" s="7"/>
      <c r="E52" s="8"/>
      <c r="F52" s="188" t="str">
        <f>E28</f>
        <v>CAPÍTULO 2. MAQUINARIA (M)</v>
      </c>
      <c r="G52" s="188"/>
      <c r="H52" s="188"/>
      <c r="I52" s="188"/>
      <c r="J52" s="189"/>
      <c r="K52" s="5"/>
      <c r="L52" s="111">
        <f>ROUND(+L50+L43+L34,2)</f>
        <v>395465.47</v>
      </c>
      <c r="M52" s="112"/>
      <c r="N52" s="111">
        <f>+N50+N43+N34</f>
        <v>395465.47000000003</v>
      </c>
    </row>
    <row r="53" spans="3:14" x14ac:dyDescent="0.25">
      <c r="C53" s="1"/>
      <c r="D53" s="7"/>
      <c r="E53" s="8"/>
      <c r="F53" s="165"/>
      <c r="G53" s="165"/>
      <c r="H53" s="165"/>
      <c r="I53" s="165"/>
      <c r="J53" s="166"/>
      <c r="K53" s="5"/>
      <c r="L53" s="155"/>
      <c r="M53" s="112"/>
      <c r="N53" s="155"/>
    </row>
    <row r="54" spans="3:14" x14ac:dyDescent="0.25">
      <c r="C54" s="1"/>
      <c r="D54" s="7"/>
      <c r="E54" s="8"/>
      <c r="F54" s="165"/>
      <c r="G54" s="165"/>
      <c r="H54" s="165"/>
      <c r="I54" s="165"/>
      <c r="J54" s="166"/>
      <c r="K54" s="5"/>
      <c r="L54" s="155"/>
      <c r="M54" s="112"/>
      <c r="N54" s="155"/>
    </row>
    <row r="55" spans="3:14" ht="15.75" thickBot="1" x14ac:dyDescent="0.3">
      <c r="C55" s="1"/>
      <c r="D55" s="7"/>
      <c r="E55" s="114" t="s">
        <v>46</v>
      </c>
      <c r="F55" s="16"/>
      <c r="G55" s="16"/>
      <c r="H55" s="16"/>
      <c r="I55" s="16"/>
      <c r="J55" s="17"/>
      <c r="K55" s="18"/>
      <c r="L55" s="18"/>
      <c r="M55" s="19"/>
      <c r="N55" s="19"/>
    </row>
    <row r="56" spans="3:14" ht="15.75" thickTop="1" x14ac:dyDescent="0.25">
      <c r="C56" s="1"/>
      <c r="D56" s="7"/>
      <c r="E56" s="115"/>
      <c r="F56" s="40"/>
      <c r="G56" s="40"/>
      <c r="H56" s="40"/>
      <c r="I56" s="40"/>
      <c r="J56" s="60"/>
      <c r="K56" s="61"/>
      <c r="L56" s="61"/>
      <c r="M56" s="62"/>
      <c r="N56" s="62"/>
    </row>
    <row r="57" spans="3:14" x14ac:dyDescent="0.25">
      <c r="C57" s="1"/>
      <c r="D57" s="7"/>
      <c r="E57" s="8"/>
      <c r="F57" s="8"/>
      <c r="G57" s="8"/>
      <c r="H57" s="8"/>
      <c r="I57" s="8"/>
      <c r="J57" s="4"/>
      <c r="K57" s="5"/>
      <c r="L57" s="5"/>
      <c r="M57" s="6"/>
      <c r="N57" s="6"/>
    </row>
    <row r="58" spans="3:14" ht="25.5" x14ac:dyDescent="0.25">
      <c r="C58" s="104" t="s">
        <v>29</v>
      </c>
      <c r="D58" s="76" t="s">
        <v>58</v>
      </c>
      <c r="E58" s="116" t="s">
        <v>47</v>
      </c>
      <c r="F58" s="51">
        <v>1</v>
      </c>
      <c r="G58" s="117"/>
      <c r="H58" s="117"/>
      <c r="I58" s="51">
        <v>48</v>
      </c>
      <c r="J58" s="52">
        <v>48</v>
      </c>
      <c r="K58" s="108">
        <v>600</v>
      </c>
      <c r="L58" s="108">
        <f>ROUND(J58*K58,2)</f>
        <v>28800</v>
      </c>
      <c r="M58" s="112"/>
      <c r="N58" s="118">
        <v>28800</v>
      </c>
    </row>
    <row r="59" spans="3:14" x14ac:dyDescent="0.25">
      <c r="C59" s="57"/>
      <c r="D59" s="119"/>
      <c r="E59" s="40"/>
      <c r="F59" s="59"/>
      <c r="G59" s="40"/>
      <c r="H59" s="40"/>
      <c r="I59" s="59"/>
      <c r="J59" s="60"/>
      <c r="K59" s="43"/>
      <c r="L59" s="43"/>
      <c r="M59" s="43"/>
      <c r="N59" s="120"/>
    </row>
    <row r="60" spans="3:14" x14ac:dyDescent="0.25">
      <c r="C60" s="36"/>
      <c r="D60" s="121"/>
      <c r="E60" s="65"/>
      <c r="F60" s="67"/>
      <c r="G60" s="122"/>
      <c r="H60" s="65"/>
      <c r="I60" s="67"/>
      <c r="J60" s="68" t="str">
        <f>E55</f>
        <v>CAPÍTULO 3. PARTIDA DE MATERIALES (PM)</v>
      </c>
      <c r="K60" s="123"/>
      <c r="L60" s="70">
        <f>+L58</f>
        <v>28800</v>
      </c>
      <c r="M60" s="110"/>
      <c r="N60" s="72">
        <f t="shared" ref="N60" si="8">+N58</f>
        <v>28800</v>
      </c>
    </row>
    <row r="61" spans="3:14" x14ac:dyDescent="0.25">
      <c r="C61" s="38"/>
      <c r="D61" s="119"/>
      <c r="E61" s="40"/>
      <c r="F61" s="59"/>
      <c r="G61" s="40"/>
      <c r="H61" s="40"/>
      <c r="I61" s="59"/>
      <c r="J61" s="60"/>
      <c r="K61" s="124"/>
      <c r="L61" s="44"/>
      <c r="M61" s="43"/>
      <c r="N61" s="44"/>
    </row>
    <row r="62" spans="3:14" ht="15.75" thickBot="1" x14ac:dyDescent="0.3">
      <c r="C62" s="38"/>
      <c r="D62" s="119"/>
      <c r="E62" s="40"/>
      <c r="F62" s="59"/>
      <c r="G62" s="40"/>
      <c r="H62" s="40"/>
      <c r="I62" s="59"/>
      <c r="J62" s="60"/>
      <c r="K62" s="125"/>
      <c r="L62" s="43"/>
      <c r="M62" s="43"/>
      <c r="N62" s="126"/>
    </row>
    <row r="63" spans="3:14" ht="15.75" thickBot="1" x14ac:dyDescent="0.3">
      <c r="C63" s="38"/>
      <c r="D63" s="39"/>
      <c r="E63" s="40"/>
      <c r="F63" s="181"/>
      <c r="G63" s="181"/>
      <c r="H63" s="181"/>
      <c r="I63" s="181"/>
      <c r="J63" s="181"/>
      <c r="K63" s="61"/>
      <c r="L63" s="111">
        <f>+L60</f>
        <v>28800</v>
      </c>
      <c r="M63" s="127"/>
      <c r="N63" s="111">
        <f>N60</f>
        <v>28800</v>
      </c>
    </row>
    <row r="64" spans="3:14" x14ac:dyDescent="0.25">
      <c r="C64" s="1"/>
      <c r="D64" s="7"/>
      <c r="E64" s="8"/>
      <c r="F64" s="165"/>
      <c r="G64" s="165"/>
      <c r="H64" s="165"/>
      <c r="I64" s="165"/>
      <c r="J64" s="166"/>
      <c r="K64" s="5"/>
      <c r="L64" s="155"/>
      <c r="M64" s="112"/>
      <c r="N64" s="155"/>
    </row>
    <row r="65" spans="3:14" x14ac:dyDescent="0.25">
      <c r="C65" s="1"/>
      <c r="D65" s="7"/>
      <c r="E65" s="8"/>
      <c r="F65" s="165"/>
      <c r="G65" s="165"/>
      <c r="H65" s="165"/>
      <c r="I65" s="165"/>
      <c r="J65" s="166"/>
      <c r="K65" s="5"/>
      <c r="L65" s="155"/>
      <c r="M65" s="112"/>
      <c r="N65" s="155"/>
    </row>
    <row r="66" spans="3:14" x14ac:dyDescent="0.25">
      <c r="C66" s="1"/>
      <c r="D66" s="7"/>
      <c r="E66" s="8"/>
      <c r="F66" s="8"/>
      <c r="G66" s="8"/>
      <c r="H66" s="8"/>
      <c r="I66" s="8"/>
      <c r="J66" s="4"/>
      <c r="K66" s="5"/>
      <c r="L66" s="5"/>
      <c r="M66" s="6"/>
      <c r="N66" s="6"/>
    </row>
    <row r="67" spans="3:14" ht="15.75" thickBot="1" x14ac:dyDescent="0.3">
      <c r="C67" s="1"/>
      <c r="D67" s="7"/>
      <c r="E67" s="114" t="s">
        <v>44</v>
      </c>
      <c r="F67" s="16"/>
      <c r="G67" s="16"/>
      <c r="H67" s="16"/>
      <c r="I67" s="16"/>
      <c r="J67" s="17"/>
      <c r="K67" s="18"/>
      <c r="L67" s="18"/>
      <c r="M67" s="19"/>
      <c r="N67" s="19"/>
    </row>
    <row r="68" spans="3:14" ht="15.75" thickTop="1" x14ac:dyDescent="0.25">
      <c r="C68" s="1"/>
      <c r="D68" s="7"/>
      <c r="E68" s="115"/>
      <c r="F68" s="40"/>
      <c r="G68" s="40"/>
      <c r="H68" s="40"/>
      <c r="I68" s="40"/>
      <c r="J68" s="60"/>
      <c r="K68" s="61"/>
      <c r="L68" s="61"/>
      <c r="M68" s="62"/>
      <c r="N68" s="62"/>
    </row>
    <row r="69" spans="3:14" x14ac:dyDescent="0.25">
      <c r="C69" s="1"/>
      <c r="D69" s="7"/>
      <c r="E69" s="8"/>
      <c r="F69" s="8"/>
      <c r="G69" s="8"/>
      <c r="H69" s="8"/>
      <c r="I69" s="8"/>
      <c r="J69" s="4"/>
      <c r="K69" s="5"/>
      <c r="L69" s="5"/>
      <c r="M69" s="6"/>
      <c r="N69" s="6"/>
    </row>
    <row r="70" spans="3:14" ht="38.25" x14ac:dyDescent="0.25">
      <c r="C70" s="104" t="s">
        <v>45</v>
      </c>
      <c r="D70" s="105" t="s">
        <v>2</v>
      </c>
      <c r="E70" s="116" t="s">
        <v>30</v>
      </c>
      <c r="F70" s="51">
        <v>1</v>
      </c>
      <c r="G70" s="117"/>
      <c r="H70" s="117"/>
      <c r="I70" s="51"/>
      <c r="J70" s="52"/>
      <c r="K70" s="108"/>
      <c r="L70" s="108">
        <v>80091.39</v>
      </c>
      <c r="M70" s="108"/>
      <c r="N70" s="118">
        <f>L70</f>
        <v>80091.39</v>
      </c>
    </row>
    <row r="71" spans="3:14" x14ac:dyDescent="0.25">
      <c r="C71" s="57"/>
      <c r="D71" s="119"/>
      <c r="E71" s="40"/>
      <c r="F71" s="59"/>
      <c r="G71" s="40"/>
      <c r="H71" s="40"/>
      <c r="I71" s="59"/>
      <c r="J71" s="60"/>
      <c r="K71" s="43"/>
      <c r="L71" s="43"/>
      <c r="M71" s="43"/>
      <c r="N71" s="120"/>
    </row>
    <row r="72" spans="3:14" x14ac:dyDescent="0.25">
      <c r="C72" s="36"/>
      <c r="D72" s="121"/>
      <c r="E72" s="65"/>
      <c r="F72" s="67"/>
      <c r="G72" s="122"/>
      <c r="H72" s="65"/>
      <c r="I72" s="67"/>
      <c r="J72" s="68" t="s">
        <v>44</v>
      </c>
      <c r="K72" s="123"/>
      <c r="L72" s="70">
        <f>ROUND(L70,2)</f>
        <v>80091.39</v>
      </c>
      <c r="M72" s="110"/>
      <c r="N72" s="72">
        <f t="shared" ref="N72" si="9">+N70</f>
        <v>80091.39</v>
      </c>
    </row>
    <row r="73" spans="3:14" x14ac:dyDescent="0.25">
      <c r="C73" s="38"/>
      <c r="D73" s="119"/>
      <c r="E73" s="40"/>
      <c r="F73" s="59"/>
      <c r="G73" s="40"/>
      <c r="H73" s="40"/>
      <c r="I73" s="59"/>
      <c r="J73" s="60"/>
      <c r="K73" s="124"/>
      <c r="L73" s="44"/>
      <c r="M73" s="43"/>
      <c r="N73" s="44"/>
    </row>
    <row r="74" spans="3:14" ht="15.75" thickBot="1" x14ac:dyDescent="0.3">
      <c r="C74" s="38"/>
      <c r="D74" s="119"/>
      <c r="E74" s="40"/>
      <c r="F74" s="59"/>
      <c r="G74" s="40"/>
      <c r="H74" s="40"/>
      <c r="I74" s="59"/>
      <c r="J74" s="60"/>
      <c r="K74" s="125"/>
      <c r="L74" s="43"/>
      <c r="M74" s="43"/>
      <c r="N74" s="126"/>
    </row>
    <row r="75" spans="3:14" ht="15.75" thickBot="1" x14ac:dyDescent="0.3">
      <c r="C75" s="38"/>
      <c r="D75" s="39"/>
      <c r="E75" s="40"/>
      <c r="F75" s="181"/>
      <c r="G75" s="181"/>
      <c r="H75" s="181"/>
      <c r="I75" s="181"/>
      <c r="J75" s="181"/>
      <c r="K75" s="61"/>
      <c r="L75" s="111">
        <f>+L72</f>
        <v>80091.39</v>
      </c>
      <c r="M75" s="127"/>
      <c r="N75" s="111">
        <f>N72</f>
        <v>80091.39</v>
      </c>
    </row>
    <row r="76" spans="3:14" x14ac:dyDescent="0.25">
      <c r="C76" s="38"/>
      <c r="D76" s="39"/>
      <c r="E76" s="40"/>
      <c r="F76" s="41"/>
      <c r="G76" s="41"/>
      <c r="H76" s="41"/>
      <c r="I76" s="41"/>
      <c r="J76" s="73"/>
      <c r="K76" s="61"/>
      <c r="L76" s="113"/>
      <c r="M76" s="62"/>
      <c r="N76" s="113"/>
    </row>
    <row r="77" spans="3:14" x14ac:dyDescent="0.25">
      <c r="C77" s="1"/>
      <c r="D77" s="7"/>
      <c r="E77" s="8"/>
      <c r="F77" s="8"/>
      <c r="G77" s="8"/>
      <c r="H77" s="8"/>
      <c r="I77" s="8"/>
      <c r="J77" s="4"/>
      <c r="K77" s="5"/>
      <c r="L77" s="5"/>
      <c r="M77" s="6"/>
      <c r="N77" s="6"/>
    </row>
    <row r="78" spans="3:14" x14ac:dyDescent="0.25">
      <c r="C78" s="38"/>
      <c r="D78" s="39"/>
      <c r="E78" s="40"/>
      <c r="F78" s="128"/>
      <c r="G78" s="40"/>
      <c r="H78" s="40"/>
      <c r="I78" s="40"/>
      <c r="J78" s="73"/>
      <c r="K78" s="61"/>
      <c r="L78" s="113"/>
      <c r="M78" s="61"/>
      <c r="N78" s="113"/>
    </row>
    <row r="79" spans="3:14" x14ac:dyDescent="0.25">
      <c r="C79" s="1"/>
      <c r="D79" s="7"/>
      <c r="E79" s="8"/>
      <c r="F79" s="8"/>
      <c r="G79" s="8"/>
      <c r="H79" s="8"/>
      <c r="I79" s="8"/>
      <c r="J79" s="4"/>
      <c r="K79" s="5"/>
      <c r="L79" s="5"/>
      <c r="M79" s="6"/>
      <c r="N79" s="6"/>
    </row>
    <row r="80" spans="3:14" ht="15.75" thickBot="1" x14ac:dyDescent="0.3">
      <c r="C80" s="1"/>
      <c r="D80" s="7"/>
      <c r="E80" s="178" t="s">
        <v>61</v>
      </c>
      <c r="F80" s="178"/>
      <c r="G80" s="178"/>
      <c r="H80" s="178"/>
      <c r="I80" s="178"/>
      <c r="J80" s="178"/>
      <c r="K80" s="178"/>
      <c r="L80" s="178"/>
      <c r="M80" s="132"/>
      <c r="N80" s="133"/>
    </row>
    <row r="81" spans="3:14" ht="15.75" thickTop="1" x14ac:dyDescent="0.25">
      <c r="C81" s="1"/>
      <c r="D81" s="7"/>
      <c r="E81" s="8"/>
      <c r="F81" s="8"/>
      <c r="G81" s="8"/>
      <c r="H81" s="8"/>
      <c r="I81" s="8"/>
      <c r="J81" s="4"/>
      <c r="K81" s="5"/>
      <c r="L81" s="5"/>
      <c r="M81" s="6"/>
      <c r="N81" s="6"/>
    </row>
    <row r="82" spans="3:14" ht="18.600000000000001" customHeight="1" x14ac:dyDescent="0.25">
      <c r="C82" s="14"/>
      <c r="D82" s="7"/>
      <c r="E82" s="129" t="str">
        <f>F25</f>
        <v>CAPÍTULO 1. MANO DE OBRA (MO)</v>
      </c>
      <c r="F82" s="8"/>
      <c r="G82" s="8"/>
      <c r="H82" s="8"/>
      <c r="I82" s="8"/>
      <c r="J82" s="4"/>
      <c r="K82" s="5"/>
      <c r="L82" s="130">
        <f>L25</f>
        <v>814970.87999999989</v>
      </c>
      <c r="M82" s="130"/>
      <c r="N82" s="130">
        <f>N25</f>
        <v>814970.87999999989</v>
      </c>
    </row>
    <row r="83" spans="3:14" x14ac:dyDescent="0.25">
      <c r="C83" s="1"/>
      <c r="D83" s="7"/>
      <c r="E83" s="129"/>
      <c r="F83" s="8"/>
      <c r="G83" s="8"/>
      <c r="H83" s="8"/>
      <c r="I83" s="8"/>
      <c r="J83" s="4"/>
      <c r="K83" s="5"/>
      <c r="L83" s="130"/>
      <c r="M83" s="6"/>
      <c r="N83" s="6"/>
    </row>
    <row r="84" spans="3:14" x14ac:dyDescent="0.25">
      <c r="C84" s="1"/>
      <c r="D84" s="7"/>
      <c r="E84" s="129" t="str">
        <f>F52</f>
        <v>CAPÍTULO 2. MAQUINARIA (M)</v>
      </c>
      <c r="F84" s="8"/>
      <c r="G84" s="8"/>
      <c r="H84" s="8"/>
      <c r="I84" s="8"/>
      <c r="J84" s="4"/>
      <c r="K84" s="5"/>
      <c r="L84" s="130">
        <f>L52</f>
        <v>395465.47</v>
      </c>
      <c r="M84" s="130"/>
      <c r="N84" s="130">
        <f>N52</f>
        <v>395465.47000000003</v>
      </c>
    </row>
    <row r="85" spans="3:14" x14ac:dyDescent="0.25">
      <c r="C85" s="1"/>
      <c r="D85" s="7"/>
      <c r="E85" s="129"/>
      <c r="F85" s="8"/>
      <c r="G85" s="8"/>
      <c r="H85" s="8"/>
      <c r="I85" s="8"/>
      <c r="J85" s="4"/>
      <c r="K85" s="5"/>
      <c r="L85" s="130"/>
      <c r="M85" s="130"/>
      <c r="N85" s="130"/>
    </row>
    <row r="86" spans="3:14" x14ac:dyDescent="0.25">
      <c r="C86" s="1"/>
      <c r="D86" s="7"/>
      <c r="E86" s="129" t="str">
        <f>E55</f>
        <v>CAPÍTULO 3. PARTIDA DE MATERIALES (PM)</v>
      </c>
      <c r="F86" s="8"/>
      <c r="G86" s="8"/>
      <c r="H86" s="8"/>
      <c r="I86" s="8"/>
      <c r="J86" s="4"/>
      <c r="K86" s="5"/>
      <c r="L86" s="130">
        <f>L63</f>
        <v>28800</v>
      </c>
      <c r="M86" s="130"/>
      <c r="N86" s="130">
        <f>N63</f>
        <v>28800</v>
      </c>
    </row>
    <row r="87" spans="3:14" x14ac:dyDescent="0.25">
      <c r="C87" s="1"/>
      <c r="D87" s="7"/>
      <c r="E87" s="129"/>
      <c r="F87" s="8"/>
      <c r="G87" s="8"/>
      <c r="H87" s="8"/>
      <c r="I87" s="8"/>
      <c r="J87" s="4"/>
      <c r="K87" s="5"/>
      <c r="L87" s="130"/>
      <c r="M87" s="6"/>
      <c r="N87" s="6"/>
    </row>
    <row r="88" spans="3:14" x14ac:dyDescent="0.25">
      <c r="C88" s="1"/>
      <c r="D88" s="7"/>
      <c r="E88" s="129" t="str">
        <f>E67</f>
        <v>CAPÍTULO 4. PARTIDA ACTUACIONES COMPLEMENTARIAS (PAC)</v>
      </c>
      <c r="F88" s="8"/>
      <c r="G88" s="8"/>
      <c r="H88" s="8"/>
      <c r="I88" s="8"/>
      <c r="J88" s="4"/>
      <c r="K88" s="5"/>
      <c r="L88" s="44">
        <f>L75</f>
        <v>80091.39</v>
      </c>
      <c r="M88" s="44"/>
      <c r="N88" s="44">
        <f>N75</f>
        <v>80091.39</v>
      </c>
    </row>
    <row r="89" spans="3:14" x14ac:dyDescent="0.25">
      <c r="C89" s="1"/>
      <c r="D89" s="7"/>
      <c r="E89" s="129"/>
      <c r="F89" s="8"/>
      <c r="G89" s="8"/>
      <c r="H89" s="8"/>
      <c r="I89" s="8"/>
      <c r="J89" s="4"/>
      <c r="K89" s="5"/>
      <c r="L89" s="22"/>
      <c r="M89" s="6"/>
      <c r="N89" s="6"/>
    </row>
    <row r="90" spans="3:14" x14ac:dyDescent="0.25">
      <c r="C90" s="1"/>
      <c r="D90" s="7"/>
      <c r="E90" s="129"/>
      <c r="F90" s="8"/>
      <c r="G90" s="8"/>
      <c r="H90" s="8"/>
      <c r="I90" s="8"/>
      <c r="J90" s="4"/>
      <c r="K90" s="5"/>
      <c r="L90" s="22"/>
      <c r="M90" s="44"/>
      <c r="N90" s="6"/>
    </row>
    <row r="91" spans="3:14" x14ac:dyDescent="0.25">
      <c r="C91" s="1"/>
      <c r="D91" s="7"/>
      <c r="E91" s="165" t="s">
        <v>48</v>
      </c>
      <c r="F91" s="8"/>
      <c r="G91" s="8"/>
      <c r="H91" s="8"/>
      <c r="I91" s="8"/>
      <c r="J91" s="4"/>
      <c r="K91" s="5"/>
      <c r="L91" s="131">
        <f>SUM(L82:L89)</f>
        <v>1319327.7399999998</v>
      </c>
      <c r="M91" s="44"/>
      <c r="N91" s="131">
        <f>SUM(N82:N89)</f>
        <v>1319327.7399999998</v>
      </c>
    </row>
    <row r="92" spans="3:14" x14ac:dyDescent="0.25">
      <c r="C92" s="1"/>
      <c r="D92" s="7"/>
      <c r="E92" s="165"/>
      <c r="F92" s="8"/>
      <c r="G92" s="8"/>
      <c r="H92" s="8"/>
      <c r="I92" s="8"/>
      <c r="J92" s="4"/>
      <c r="K92" s="5"/>
      <c r="L92" s="131"/>
      <c r="M92" s="44"/>
      <c r="N92" s="131"/>
    </row>
    <row r="93" spans="3:14" x14ac:dyDescent="0.25">
      <c r="C93" s="1"/>
      <c r="D93" s="7"/>
      <c r="E93" s="134"/>
      <c r="F93" s="8"/>
      <c r="G93" s="8"/>
      <c r="H93" s="8"/>
      <c r="I93" s="8"/>
      <c r="J93" s="4"/>
      <c r="K93" s="5"/>
      <c r="L93" s="22"/>
      <c r="M93" s="44"/>
      <c r="N93" s="6"/>
    </row>
    <row r="94" spans="3:14" x14ac:dyDescent="0.25">
      <c r="C94" s="1"/>
      <c r="D94" s="7"/>
      <c r="E94" s="165" t="s">
        <v>31</v>
      </c>
      <c r="F94" s="8"/>
      <c r="G94" s="8"/>
      <c r="H94" s="8"/>
      <c r="I94" s="8"/>
      <c r="J94" s="4"/>
      <c r="K94" s="5"/>
      <c r="L94" s="130">
        <f>+ROUND($L$91*0.13,2)</f>
        <v>171512.61</v>
      </c>
      <c r="M94" s="156">
        <v>0.13</v>
      </c>
      <c r="N94" s="130">
        <f>+ROUND(N91*M94,2)</f>
        <v>171512.61</v>
      </c>
    </row>
    <row r="95" spans="3:14" x14ac:dyDescent="0.25">
      <c r="C95" s="1"/>
      <c r="D95" s="7"/>
      <c r="E95" s="165"/>
      <c r="F95" s="8"/>
      <c r="G95" s="8"/>
      <c r="H95" s="8"/>
      <c r="I95" s="8"/>
      <c r="J95" s="4"/>
      <c r="K95" s="5"/>
      <c r="L95" s="44"/>
      <c r="M95" s="44"/>
      <c r="N95" s="6"/>
    </row>
    <row r="96" spans="3:14" x14ac:dyDescent="0.25">
      <c r="C96" s="1"/>
      <c r="D96" s="7"/>
      <c r="E96" s="165" t="s">
        <v>32</v>
      </c>
      <c r="F96" s="8"/>
      <c r="G96" s="8"/>
      <c r="H96" s="8"/>
      <c r="I96" s="8"/>
      <c r="J96" s="4"/>
      <c r="K96" s="5"/>
      <c r="L96" s="130">
        <f>+ROUND($L$91*0.06,2)</f>
        <v>79159.66</v>
      </c>
      <c r="M96" s="156">
        <v>0.06</v>
      </c>
      <c r="N96" s="130">
        <f>+ROUND(N91*M96,2)</f>
        <v>79159.66</v>
      </c>
    </row>
    <row r="97" spans="3:14" ht="15.75" thickBot="1" x14ac:dyDescent="0.3">
      <c r="C97" s="1"/>
      <c r="D97" s="7"/>
      <c r="E97" s="165"/>
      <c r="F97" s="8"/>
      <c r="G97" s="8"/>
      <c r="H97" s="8"/>
      <c r="I97" s="8"/>
      <c r="J97" s="4"/>
      <c r="K97" s="5"/>
      <c r="L97" s="135"/>
      <c r="M97" s="44"/>
      <c r="N97" s="135"/>
    </row>
    <row r="98" spans="3:14" ht="15.75" thickBot="1" x14ac:dyDescent="0.3">
      <c r="C98" s="1"/>
      <c r="D98" s="7"/>
      <c r="E98" s="165" t="s">
        <v>33</v>
      </c>
      <c r="F98" s="8"/>
      <c r="G98" s="8"/>
      <c r="H98" s="8"/>
      <c r="I98" s="8"/>
      <c r="J98" s="4"/>
      <c r="K98" s="5"/>
      <c r="L98" s="137">
        <f>ROUND(+L94+L91+L96,2)</f>
        <v>1570000.01</v>
      </c>
      <c r="M98" s="44"/>
      <c r="N98" s="136">
        <f>ROUND(+N94+N91+N96,2)</f>
        <v>1570000.01</v>
      </c>
    </row>
    <row r="99" spans="3:14" x14ac:dyDescent="0.25">
      <c r="C99" s="1"/>
      <c r="D99" s="7"/>
      <c r="E99" s="165"/>
      <c r="F99" s="8"/>
      <c r="G99" s="8"/>
      <c r="H99" s="8"/>
      <c r="I99" s="8"/>
      <c r="J99" s="4"/>
      <c r="K99" s="5"/>
      <c r="L99" s="138"/>
      <c r="M99" s="44"/>
      <c r="N99" s="138"/>
    </row>
    <row r="100" spans="3:14" x14ac:dyDescent="0.25">
      <c r="C100" s="1"/>
      <c r="D100" s="7"/>
      <c r="E100" s="165"/>
      <c r="F100" s="8"/>
      <c r="G100" s="8"/>
      <c r="H100" s="8"/>
      <c r="I100" s="8"/>
      <c r="J100" s="4"/>
      <c r="K100" s="5"/>
      <c r="L100" s="139"/>
      <c r="M100" s="44"/>
      <c r="N100" s="138"/>
    </row>
    <row r="101" spans="3:14" x14ac:dyDescent="0.25">
      <c r="C101" s="1"/>
      <c r="D101" s="7"/>
      <c r="E101" s="165"/>
      <c r="F101" s="8"/>
      <c r="G101" s="8"/>
      <c r="H101" s="8"/>
      <c r="I101" s="8"/>
      <c r="J101" s="4"/>
      <c r="K101" s="5"/>
      <c r="L101" s="138"/>
      <c r="M101" s="44"/>
      <c r="N101" s="138"/>
    </row>
    <row r="102" spans="3:14" x14ac:dyDescent="0.25">
      <c r="C102" s="1"/>
      <c r="D102" s="7"/>
      <c r="E102" s="165"/>
      <c r="F102" s="8"/>
      <c r="G102" s="8"/>
      <c r="H102" s="8"/>
      <c r="I102" s="8"/>
      <c r="J102" s="4"/>
      <c r="K102" s="5"/>
      <c r="L102" s="130"/>
      <c r="M102" s="44"/>
      <c r="N102" s="6"/>
    </row>
    <row r="103" spans="3:14" x14ac:dyDescent="0.25">
      <c r="C103" s="1"/>
      <c r="D103" s="7"/>
      <c r="E103" s="165" t="s">
        <v>34</v>
      </c>
      <c r="F103" s="8"/>
      <c r="G103" s="8"/>
      <c r="H103" s="8"/>
      <c r="I103" s="8"/>
      <c r="J103" s="4"/>
      <c r="K103" s="5"/>
      <c r="L103" s="130">
        <f>+ROUND(L98*0.21,2)</f>
        <v>329700</v>
      </c>
      <c r="M103" s="130"/>
      <c r="N103" s="130">
        <f>+ROUND(N98*0.21,2)</f>
        <v>329700</v>
      </c>
    </row>
    <row r="104" spans="3:14" ht="15.75" thickBot="1" x14ac:dyDescent="0.3">
      <c r="C104" s="1"/>
      <c r="D104" s="7"/>
      <c r="E104" s="3"/>
      <c r="F104" s="8"/>
      <c r="G104" s="8"/>
      <c r="H104" s="8"/>
      <c r="I104" s="8"/>
      <c r="J104" s="4"/>
      <c r="K104" s="5"/>
      <c r="L104" s="140"/>
      <c r="M104" s="44"/>
      <c r="N104" s="140"/>
    </row>
    <row r="105" spans="3:14" ht="15.75" thickBot="1" x14ac:dyDescent="0.3">
      <c r="C105" s="1"/>
      <c r="D105" s="7"/>
      <c r="E105" s="141" t="s">
        <v>35</v>
      </c>
      <c r="F105" s="142"/>
      <c r="G105" s="142"/>
      <c r="H105" s="8"/>
      <c r="I105" s="8"/>
      <c r="J105" s="4"/>
      <c r="K105" s="5"/>
      <c r="L105" s="136">
        <f>+L103+L98</f>
        <v>1899700.01</v>
      </c>
      <c r="M105" s="131"/>
      <c r="N105" s="136">
        <f t="shared" ref="N105" si="10">+N103+N98</f>
        <v>1899700.01</v>
      </c>
    </row>
    <row r="106" spans="3:14" x14ac:dyDescent="0.25">
      <c r="C106" s="1"/>
      <c r="D106" s="7"/>
      <c r="E106" s="8"/>
      <c r="F106" s="8"/>
      <c r="G106" s="8"/>
      <c r="H106" s="8"/>
      <c r="I106" s="8"/>
      <c r="J106" s="4"/>
      <c r="K106" s="5"/>
      <c r="L106" s="5"/>
      <c r="M106" s="6"/>
      <c r="N106" s="6"/>
    </row>
    <row r="107" spans="3:14" x14ac:dyDescent="0.25">
      <c r="C107" s="6"/>
      <c r="D107" s="7"/>
      <c r="E107" s="8"/>
      <c r="F107" s="8"/>
      <c r="G107" s="8"/>
      <c r="H107" s="8"/>
      <c r="I107" s="8"/>
      <c r="J107" s="4"/>
      <c r="K107" s="5"/>
      <c r="L107" s="5"/>
      <c r="M107" s="6"/>
      <c r="N107" s="6"/>
    </row>
    <row r="108" spans="3:14" x14ac:dyDescent="0.25">
      <c r="C108" s="6"/>
      <c r="D108" s="7"/>
      <c r="E108" s="8"/>
      <c r="F108" s="8"/>
      <c r="G108" s="8"/>
      <c r="H108" s="8"/>
      <c r="I108" s="8"/>
      <c r="J108" s="4"/>
      <c r="K108" s="5"/>
      <c r="L108" s="179" t="s">
        <v>62</v>
      </c>
      <c r="M108" s="180"/>
      <c r="N108" s="143">
        <f>1-N105/L105</f>
        <v>0</v>
      </c>
    </row>
    <row r="109" spans="3:14" x14ac:dyDescent="0.25">
      <c r="C109" s="6"/>
      <c r="D109" s="7"/>
      <c r="E109" s="8"/>
      <c r="F109" s="8"/>
      <c r="G109" s="8"/>
      <c r="H109" s="8"/>
      <c r="I109" s="8"/>
      <c r="J109" s="4"/>
      <c r="K109" s="5"/>
      <c r="L109" s="5"/>
      <c r="M109" s="6"/>
      <c r="N109" s="144"/>
    </row>
    <row r="110" spans="3:14" x14ac:dyDescent="0.25">
      <c r="C110" s="6"/>
      <c r="D110" s="7"/>
      <c r="E110" s="8"/>
      <c r="F110" s="8"/>
      <c r="G110" s="8"/>
      <c r="H110" s="8"/>
      <c r="I110" s="8"/>
      <c r="J110" s="4"/>
      <c r="K110" s="5"/>
      <c r="L110" s="5"/>
      <c r="M110" s="6"/>
      <c r="N110" s="145" t="s">
        <v>63</v>
      </c>
    </row>
    <row r="111" spans="3:14" x14ac:dyDescent="0.25">
      <c r="C111" s="146" t="s">
        <v>36</v>
      </c>
      <c r="D111" s="7"/>
      <c r="E111" s="8"/>
      <c r="F111" s="8"/>
      <c r="G111" s="8"/>
      <c r="H111" s="8"/>
      <c r="I111" s="8"/>
      <c r="J111" s="4"/>
      <c r="K111" s="5"/>
      <c r="L111" s="5"/>
      <c r="M111" s="6"/>
      <c r="N111" s="6"/>
    </row>
    <row r="112" spans="3:14" x14ac:dyDescent="0.25">
      <c r="C112" s="146" t="s">
        <v>37</v>
      </c>
      <c r="D112" s="7"/>
      <c r="E112" s="8"/>
      <c r="F112" s="8"/>
      <c r="G112" s="8"/>
      <c r="H112" s="8"/>
      <c r="I112" s="8"/>
      <c r="J112" s="4"/>
      <c r="K112" s="5"/>
      <c r="L112" s="5"/>
      <c r="M112" s="6"/>
      <c r="N112" s="145"/>
    </row>
    <row r="113" spans="3:14" x14ac:dyDescent="0.25">
      <c r="C113" s="146" t="s">
        <v>59</v>
      </c>
      <c r="D113" s="7"/>
      <c r="E113" s="8"/>
      <c r="F113" s="8"/>
      <c r="G113" s="8"/>
      <c r="H113" s="8"/>
      <c r="I113" s="8"/>
      <c r="J113" s="4"/>
      <c r="K113" s="5"/>
      <c r="L113" s="5"/>
      <c r="M113" s="6"/>
      <c r="N113" s="6"/>
    </row>
    <row r="114" spans="3:14" x14ac:dyDescent="0.25">
      <c r="C114" s="148"/>
      <c r="D114" s="149"/>
      <c r="E114" s="150"/>
      <c r="F114" s="151"/>
      <c r="G114" s="151"/>
      <c r="H114" s="151"/>
      <c r="I114" s="151"/>
      <c r="J114" s="152"/>
      <c r="K114" s="152"/>
      <c r="L114" s="152"/>
      <c r="M114" s="147"/>
      <c r="N114" s="147"/>
    </row>
    <row r="117" spans="3:14" ht="36" customHeight="1" x14ac:dyDescent="0.25">
      <c r="C117" s="175" t="s">
        <v>38</v>
      </c>
      <c r="D117" s="176"/>
      <c r="E117" s="177"/>
      <c r="F117" s="177"/>
      <c r="J117" s="154" t="s">
        <v>41</v>
      </c>
      <c r="K117" s="172"/>
      <c r="L117" s="173"/>
      <c r="M117" s="173"/>
      <c r="N117" s="174"/>
    </row>
    <row r="118" spans="3:14" ht="36" customHeight="1" x14ac:dyDescent="0.25">
      <c r="C118" s="175" t="s">
        <v>39</v>
      </c>
      <c r="D118" s="176"/>
      <c r="E118" s="177"/>
      <c r="F118" s="177"/>
      <c r="J118" s="154" t="s">
        <v>42</v>
      </c>
      <c r="K118" s="172"/>
      <c r="L118" s="173"/>
      <c r="M118" s="173"/>
      <c r="N118" s="174"/>
    </row>
    <row r="119" spans="3:14" ht="36" customHeight="1" x14ac:dyDescent="0.25">
      <c r="C119" s="175" t="s">
        <v>40</v>
      </c>
      <c r="D119" s="176"/>
      <c r="E119" s="177"/>
      <c r="F119" s="177"/>
      <c r="J119" s="154" t="s">
        <v>43</v>
      </c>
      <c r="K119" s="172"/>
      <c r="L119" s="173"/>
      <c r="M119" s="173"/>
      <c r="N119" s="174"/>
    </row>
  </sheetData>
  <sheetProtection algorithmName="SHA-512" hashValue="BppTSq3gNqC83nvef9ElxDxYCmH/2F3/+zATPhjy5fz6V3zhrN+SjKCuqBASHVknrV1eh8ZGGSTnUSNYYBwlVg==" saltValue="Iefj/d1WJmVIaKXYGCG/Ww==" spinCount="100000" sheet="1" selectLockedCells="1"/>
  <mergeCells count="19">
    <mergeCell ref="F63:J63"/>
    <mergeCell ref="C2:N2"/>
    <mergeCell ref="F4:I4"/>
    <mergeCell ref="F22:J22"/>
    <mergeCell ref="F25:J25"/>
    <mergeCell ref="F52:J52"/>
    <mergeCell ref="F14:J14"/>
    <mergeCell ref="E80:L80"/>
    <mergeCell ref="L108:M108"/>
    <mergeCell ref="C117:D117"/>
    <mergeCell ref="K117:N117"/>
    <mergeCell ref="F75:J75"/>
    <mergeCell ref="K119:N119"/>
    <mergeCell ref="C119:D119"/>
    <mergeCell ref="E117:F117"/>
    <mergeCell ref="E118:F118"/>
    <mergeCell ref="E119:F119"/>
    <mergeCell ref="C118:D118"/>
    <mergeCell ref="K118:N118"/>
  </mergeCells>
  <dataValidations count="1">
    <dataValidation type="decimal" operator="lessThanOrEqual" allowBlank="1" showInputMessage="1" showErrorMessage="1" sqref="M32 M48 M39:M42 M19:M20 M12:M13" xr:uid="{C9F4E1CB-EF7D-4A6B-914D-23505B42187C}">
      <formula1>K12</formula1>
    </dataValidation>
  </dataValidations>
  <pageMargins left="0.7" right="0.7" top="0.75" bottom="0.75" header="0.3" footer="0.3"/>
  <pageSetup paperSize="9" scale="3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PBL LOTE 3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Marcos, Francisco Javier</dc:creator>
  <cp:lastModifiedBy>Cañete Mora, Francisco José</cp:lastModifiedBy>
  <dcterms:created xsi:type="dcterms:W3CDTF">2019-12-12T12:55:07Z</dcterms:created>
  <dcterms:modified xsi:type="dcterms:W3CDTF">2020-08-21T08:39:16Z</dcterms:modified>
</cp:coreProperties>
</file>