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Users\p15165\AppData\Local\Temp\"/>
    </mc:Choice>
  </mc:AlternateContent>
  <xr:revisionPtr revIDLastSave="0" documentId="13_ncr:1_{FB219759-1095-4116-8CC3-D08D2C5897BE}" xr6:coauthVersionLast="36" xr6:coauthVersionMax="36" xr10:uidLastSave="{00000000-0000-0000-0000-000000000000}"/>
  <bookViews>
    <workbookView xWindow="0" yWindow="0" windowWidth="26835" windowHeight="9495" xr2:uid="{00000000-000D-0000-FFFF-FFFF00000000}"/>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8" i="1" l="1"/>
  <c r="H90" i="1"/>
  <c r="F90" i="1"/>
  <c r="G33" i="1" l="1"/>
  <c r="G31" i="1" l="1"/>
  <c r="H64" i="1" l="1"/>
  <c r="H86" i="1" l="1"/>
  <c r="G34" i="1"/>
  <c r="G36" i="1"/>
  <c r="E83" i="1" l="1"/>
  <c r="H83" i="1" s="1"/>
  <c r="E82" i="1"/>
  <c r="H82" i="1" s="1"/>
  <c r="E81" i="1"/>
  <c r="H81" i="1" s="1"/>
  <c r="E80" i="1"/>
  <c r="H80" i="1" s="1"/>
  <c r="E74" i="1"/>
  <c r="H74" i="1" s="1"/>
  <c r="G75" i="1" s="1"/>
  <c r="H75" i="1" s="1"/>
  <c r="E66" i="1"/>
  <c r="E65" i="1"/>
  <c r="E64" i="1"/>
  <c r="E63" i="1"/>
  <c r="E59" i="1"/>
  <c r="H59" i="1" s="1"/>
  <c r="E58" i="1"/>
  <c r="E57" i="1"/>
  <c r="E56" i="1"/>
  <c r="H56" i="1" s="1"/>
  <c r="E55" i="1"/>
  <c r="E54" i="1"/>
  <c r="E53" i="1"/>
  <c r="E52" i="1"/>
  <c r="F52" i="1" s="1"/>
  <c r="E51" i="1"/>
  <c r="E43" i="1"/>
  <c r="E42" i="1"/>
  <c r="E32" i="1"/>
  <c r="E28" i="1"/>
  <c r="E24" i="1"/>
  <c r="E23" i="1"/>
  <c r="E19" i="1"/>
  <c r="E18" i="1"/>
  <c r="E17" i="1"/>
  <c r="F17" i="1" s="1"/>
  <c r="E10" i="1"/>
  <c r="E9" i="1"/>
  <c r="E8" i="1"/>
  <c r="E7" i="1"/>
  <c r="H7" i="1" l="1"/>
  <c r="G84" i="1"/>
  <c r="H84" i="1" s="1"/>
  <c r="H79" i="1" s="1"/>
  <c r="H17" i="1"/>
  <c r="H24" i="1"/>
  <c r="H43" i="1"/>
  <c r="H54" i="1"/>
  <c r="H58" i="1"/>
  <c r="H65" i="1"/>
  <c r="H23" i="1"/>
  <c r="H53" i="1"/>
  <c r="H8" i="1"/>
  <c r="H18" i="1"/>
  <c r="H28" i="1"/>
  <c r="H51" i="1"/>
  <c r="H55" i="1"/>
  <c r="H66" i="1"/>
  <c r="H10" i="1"/>
  <c r="H42" i="1"/>
  <c r="H57" i="1"/>
  <c r="H9" i="1"/>
  <c r="H19" i="1"/>
  <c r="H32" i="1"/>
  <c r="H52" i="1"/>
  <c r="H63" i="1"/>
  <c r="F86" i="1"/>
  <c r="D79" i="1"/>
  <c r="F83" i="1"/>
  <c r="F82" i="1"/>
  <c r="F81" i="1"/>
  <c r="F80" i="1"/>
  <c r="D39" i="1"/>
  <c r="D73" i="1"/>
  <c r="F74" i="1"/>
  <c r="D48" i="1"/>
  <c r="D49" i="1"/>
  <c r="D62" i="1"/>
  <c r="F66" i="1"/>
  <c r="F65" i="1"/>
  <c r="F64" i="1"/>
  <c r="F63" i="1"/>
  <c r="D50" i="1"/>
  <c r="F59" i="1"/>
  <c r="F58" i="1"/>
  <c r="F57" i="1"/>
  <c r="F56" i="1"/>
  <c r="F55" i="1"/>
  <c r="F54" i="1"/>
  <c r="F53" i="1"/>
  <c r="F51" i="1"/>
  <c r="D40" i="1"/>
  <c r="D41" i="1"/>
  <c r="F43" i="1"/>
  <c r="F42" i="1"/>
  <c r="D4" i="1"/>
  <c r="D15" i="1"/>
  <c r="D31" i="1"/>
  <c r="F32" i="1"/>
  <c r="D27" i="1"/>
  <c r="F28" i="1"/>
  <c r="D22" i="1"/>
  <c r="F24" i="1"/>
  <c r="F23" i="1"/>
  <c r="D16" i="1"/>
  <c r="F19" i="1"/>
  <c r="F18" i="1"/>
  <c r="D5" i="1"/>
  <c r="D6" i="1"/>
  <c r="F10" i="1"/>
  <c r="F9" i="1"/>
  <c r="F8" i="1"/>
  <c r="F7" i="1"/>
  <c r="G15" i="1" l="1"/>
  <c r="G67" i="1"/>
  <c r="H67" i="1" s="1"/>
  <c r="G11" i="1"/>
  <c r="H11" i="1" s="1"/>
  <c r="G60" i="1"/>
  <c r="G50" i="1" s="1"/>
  <c r="E60" i="1"/>
  <c r="E11" i="1"/>
  <c r="F11" i="1" s="1"/>
  <c r="G20" i="1"/>
  <c r="E25" i="1"/>
  <c r="F25" i="1" s="1"/>
  <c r="G25" i="1"/>
  <c r="E33" i="1"/>
  <c r="F33" i="1" s="1"/>
  <c r="E44" i="1"/>
  <c r="E41" i="1" s="1"/>
  <c r="G44" i="1"/>
  <c r="G41" i="1" s="1"/>
  <c r="F60" i="1"/>
  <c r="E75" i="1"/>
  <c r="F75" i="1" s="1"/>
  <c r="E29" i="1"/>
  <c r="F29" i="1" s="1"/>
  <c r="G29" i="1"/>
  <c r="E67" i="1"/>
  <c r="E62" i="1" s="1"/>
  <c r="E20" i="1"/>
  <c r="F20" i="1" s="1"/>
  <c r="E84" i="1"/>
  <c r="E79" i="1" s="1"/>
  <c r="E22" i="1"/>
  <c r="G6" i="1" l="1"/>
  <c r="H44" i="1"/>
  <c r="H41" i="1" s="1"/>
  <c r="G46" i="1" s="1"/>
  <c r="G40" i="1" s="1"/>
  <c r="G73" i="1"/>
  <c r="H73" i="1"/>
  <c r="G27" i="1"/>
  <c r="H29" i="1"/>
  <c r="H27" i="1" s="1"/>
  <c r="G79" i="1"/>
  <c r="H62" i="1"/>
  <c r="G62" i="1"/>
  <c r="G22" i="1"/>
  <c r="H25" i="1"/>
  <c r="H22" i="1" s="1"/>
  <c r="G16" i="1"/>
  <c r="H20" i="1"/>
  <c r="H16" i="1" s="1"/>
  <c r="H60" i="1"/>
  <c r="H50" i="1" s="1"/>
  <c r="E27" i="1"/>
  <c r="E73" i="1"/>
  <c r="F67" i="1"/>
  <c r="F62" i="1" s="1"/>
  <c r="E50" i="1"/>
  <c r="F44" i="1"/>
  <c r="F41" i="1" s="1"/>
  <c r="E46" i="1" s="1"/>
  <c r="E40" i="1" s="1"/>
  <c r="E31" i="1"/>
  <c r="E6" i="1"/>
  <c r="F16" i="1"/>
  <c r="F6" i="1"/>
  <c r="E13" i="1" s="1"/>
  <c r="F13" i="1" s="1"/>
  <c r="F31" i="1"/>
  <c r="F50" i="1"/>
  <c r="E16" i="1"/>
  <c r="F27" i="1"/>
  <c r="F73" i="1"/>
  <c r="F22" i="1"/>
  <c r="F84" i="1"/>
  <c r="E35" i="1" l="1"/>
  <c r="E15" i="1" s="1"/>
  <c r="G69" i="1"/>
  <c r="G49" i="1" s="1"/>
  <c r="H33" i="1"/>
  <c r="H31" i="1" s="1"/>
  <c r="G35" i="1" s="1"/>
  <c r="H46" i="1"/>
  <c r="E69" i="1"/>
  <c r="E49" i="1" s="1"/>
  <c r="F46" i="1"/>
  <c r="H6" i="1"/>
  <c r="G13" i="1" s="1"/>
  <c r="F5" i="1"/>
  <c r="F79" i="1"/>
  <c r="E5" i="1"/>
  <c r="H13" i="1" l="1"/>
  <c r="H5" i="1" s="1"/>
  <c r="G5" i="1"/>
  <c r="H69" i="1"/>
  <c r="F69" i="1"/>
  <c r="F49" i="1" s="1"/>
  <c r="E71" i="1" s="1"/>
  <c r="E48" i="1" s="1"/>
  <c r="F35" i="1"/>
  <c r="F15" i="1" s="1"/>
  <c r="E37" i="1" s="1"/>
  <c r="H40" i="1"/>
  <c r="F40" i="1"/>
  <c r="F71" i="1" l="1"/>
  <c r="F48" i="1" s="1"/>
  <c r="E77" i="1" s="1"/>
  <c r="H49" i="1"/>
  <c r="G71" i="1" s="1"/>
  <c r="H35" i="1"/>
  <c r="H15" i="1" s="1"/>
  <c r="G37" i="1" s="1"/>
  <c r="G4" i="1" s="1"/>
  <c r="E4" i="1"/>
  <c r="F37" i="1"/>
  <c r="F4" i="1" s="1"/>
  <c r="E39" i="1" l="1"/>
  <c r="F77" i="1"/>
  <c r="F39" i="1" s="1"/>
  <c r="E87" i="1" s="1"/>
  <c r="F87" i="1" s="1"/>
  <c r="G48" i="1"/>
  <c r="H71" i="1"/>
  <c r="H48" i="1" s="1"/>
  <c r="G77" i="1" s="1"/>
  <c r="G39" i="1" s="1"/>
  <c r="H37" i="1"/>
  <c r="H4" i="1" s="1"/>
  <c r="F91" i="1" l="1"/>
  <c r="F92" i="1" s="1"/>
  <c r="F89" i="1"/>
  <c r="F88" i="1"/>
  <c r="H77" i="1"/>
  <c r="H39" i="1" s="1"/>
  <c r="G87" i="1" s="1"/>
  <c r="H87" i="1" s="1"/>
  <c r="H89" i="1" l="1"/>
  <c r="H91" i="1" l="1"/>
  <c r="H9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Pérez Monje, David</author>
    <author>Zapata Fernández, Miguel Ángel</author>
  </authors>
  <commentList>
    <comment ref="A3" authorId="0" shapeId="0" xr:uid="{00000000-0006-0000-0000-000001000000}">
      <text>
        <r>
          <rPr>
            <b/>
            <sz val="9"/>
            <color indexed="81"/>
            <rFont val="Tahoma"/>
            <family val="2"/>
          </rPr>
          <t>Código del concepto. Ver colores en "Entorno de trabajo: Apariencia"</t>
        </r>
      </text>
    </comment>
    <comment ref="B3" authorId="0" shapeId="0" xr:uid="{00000000-0006-0000-0000-000002000000}">
      <text>
        <r>
          <rPr>
            <b/>
            <sz val="9"/>
            <color indexed="81"/>
            <rFont val="Tahoma"/>
            <family val="2"/>
          </rPr>
          <t>Unidad principal de medida del concepto</t>
        </r>
      </text>
    </comment>
    <comment ref="C3" authorId="0" shapeId="0" xr:uid="{00000000-0006-0000-0000-000003000000}">
      <text>
        <r>
          <rPr>
            <b/>
            <sz val="9"/>
            <color indexed="81"/>
            <rFont val="Tahoma"/>
            <family val="2"/>
          </rPr>
          <t>Descripción corta</t>
        </r>
      </text>
    </comment>
    <comment ref="D3" authorId="0" shapeId="0" xr:uid="{00000000-0006-0000-0000-000004000000}">
      <text>
        <r>
          <rPr>
            <b/>
            <sz val="9"/>
            <color indexed="81"/>
            <rFont val="Tahoma"/>
            <family val="2"/>
          </rPr>
          <t>Rendimiento o cantidad presupuestada</t>
        </r>
      </text>
    </comment>
    <comment ref="E3" authorId="0" shapeId="0" xr:uid="{00000000-0006-0000-0000-000005000000}">
      <text>
        <r>
          <rPr>
            <b/>
            <sz val="9"/>
            <color indexed="81"/>
            <rFont val="Tahoma"/>
            <family val="2"/>
          </rPr>
          <t>Precio unitario en el presupuesto</t>
        </r>
      </text>
    </comment>
    <comment ref="F3" authorId="0" shapeId="0" xr:uid="{00000000-0006-0000-0000-000006000000}">
      <text>
        <r>
          <rPr>
            <b/>
            <sz val="9"/>
            <color indexed="81"/>
            <rFont val="Tahoma"/>
            <family val="2"/>
          </rPr>
          <t>Importe del presupuesto</t>
        </r>
      </text>
    </comment>
    <comment ref="G86" authorId="0" shapeId="0" xr:uid="{00000000-0006-0000-0000-000007000000}">
      <text>
        <r>
          <rPr>
            <b/>
            <sz val="9"/>
            <color indexed="81"/>
            <rFont val="Tahoma"/>
            <charset val="1"/>
          </rPr>
          <t>El importe debe ser igual o superior para esta unidad específica</t>
        </r>
      </text>
    </comment>
    <comment ref="A93" authorId="1" shapeId="0" xr:uid="{00000000-0006-0000-0000-000008000000}">
      <text>
        <r>
          <rPr>
            <b/>
            <sz val="12"/>
            <color indexed="81"/>
            <rFont val="Calibri"/>
            <family val="2"/>
            <scheme val="minor"/>
          </rPr>
          <t>RELLENE ESTE APARTADO</t>
        </r>
      </text>
    </comment>
    <comment ref="D93" authorId="1" shapeId="0" xr:uid="{00000000-0006-0000-0000-000009000000}">
      <text>
        <r>
          <rPr>
            <b/>
            <sz val="12"/>
            <color indexed="81"/>
            <rFont val="Calibri"/>
            <family val="2"/>
            <scheme val="minor"/>
          </rPr>
          <t>RELLENE ESTE APARTADO</t>
        </r>
      </text>
    </comment>
    <comment ref="A94" authorId="1" shapeId="0" xr:uid="{00000000-0006-0000-0000-00000A000000}">
      <text>
        <r>
          <rPr>
            <b/>
            <sz val="12"/>
            <color indexed="81"/>
            <rFont val="Calibri"/>
            <family val="2"/>
            <scheme val="minor"/>
          </rPr>
          <t>RELLENE ESTE APARTADO</t>
        </r>
      </text>
    </comment>
    <comment ref="D94" authorId="1" shapeId="0" xr:uid="{00000000-0006-0000-0000-00000B000000}">
      <text>
        <r>
          <rPr>
            <b/>
            <sz val="12"/>
            <color indexed="81"/>
            <rFont val="Calibri"/>
            <family val="2"/>
            <scheme val="minor"/>
          </rPr>
          <t>RELLENE ESTE APARTADO</t>
        </r>
      </text>
    </comment>
    <comment ref="A95" authorId="1" shapeId="0" xr:uid="{00000000-0006-0000-0000-00000C000000}">
      <text>
        <r>
          <rPr>
            <b/>
            <sz val="12"/>
            <color indexed="81"/>
            <rFont val="Calibri"/>
            <family val="2"/>
            <scheme val="minor"/>
          </rPr>
          <t>RELLENE ESTE APARTADO</t>
        </r>
      </text>
    </comment>
    <comment ref="D95" authorId="1" shapeId="0" xr:uid="{00000000-0006-0000-0000-00000D000000}">
      <text>
        <r>
          <rPr>
            <b/>
            <sz val="12"/>
            <color indexed="81"/>
            <rFont val="Calibri"/>
            <family val="2"/>
            <scheme val="minor"/>
          </rPr>
          <t>RELLENE ESTE APARTADO</t>
        </r>
      </text>
    </comment>
  </commentList>
</comments>
</file>

<file path=xl/sharedStrings.xml><?xml version="1.0" encoding="utf-8"?>
<sst xmlns="http://schemas.openxmlformats.org/spreadsheetml/2006/main" count="193" uniqueCount="149">
  <si>
    <t>Código</t>
  </si>
  <si>
    <t>Ud</t>
  </si>
  <si>
    <t>Resumen</t>
  </si>
  <si>
    <t>01</t>
  </si>
  <si>
    <t/>
  </si>
  <si>
    <t>TRABAJOS PREVIOS Y AUXILIARES</t>
  </si>
  <si>
    <t>01.01</t>
  </si>
  <si>
    <t>POZOS DE VENTILACIÓN</t>
  </si>
  <si>
    <t>01.01.02</t>
  </si>
  <si>
    <t>ACTUACIONES EN POZOS DE VENTILACIÓN (TIPOLOGÍA "A")</t>
  </si>
  <si>
    <t>01.01.02.01</t>
  </si>
  <si>
    <t>ud</t>
  </si>
  <si>
    <t>REVISIÓN COMPLETA DEL ESTADO ACTUAL DE LAS INSTALACIONES DEL POZO DE VENTILACIÓN</t>
  </si>
  <si>
    <t>01.01.02.02</t>
  </si>
  <si>
    <t>ELEMENTOS DE SEÑALIZACIÓN Y PROTECCIÓN PARA C.G.M.P. DE VENTILADORES Y OTROS COMPONENTES</t>
  </si>
  <si>
    <t>01.01.02.03</t>
  </si>
  <si>
    <t>REVISIÓN, LIMPIEZA, ENGRASE Y PUESTA A PUNTO DE EQUIPOS DE VENTILACIÓN Y ELEMENTOS AUXILIARES</t>
  </si>
  <si>
    <t>01.01.02.04</t>
  </si>
  <si>
    <t>REVISIÓN COMPLETA DEL ESTADO FINAL DE LAS INSTALACIONES DEL POZO DE VENTILACIÓN, REALIZACIÓN DE PRUEBAS Y PUESTA EN SERVICIO</t>
  </si>
  <si>
    <t>Total 01.01.02</t>
  </si>
  <si>
    <t>Total 01.01</t>
  </si>
  <si>
    <t>01.02</t>
  </si>
  <si>
    <t>INSTALACIÓN ELÉCTRICA DE OBRA</t>
  </si>
  <si>
    <t>01.02.01</t>
  </si>
  <si>
    <t>CABLEADO</t>
  </si>
  <si>
    <t>01.02.01.01</t>
  </si>
  <si>
    <t>m</t>
  </si>
  <si>
    <t>Cable de Cu. de 2 x 2,5 mm². + T de 0.6/1 KV.</t>
  </si>
  <si>
    <t>01.02.01.02</t>
  </si>
  <si>
    <t>Cable de Cu. de 4 x 16 mm². + T, RZ1 (AS)- 0.6/1 KV.  (Horario nocturno en túnel).</t>
  </si>
  <si>
    <t>01.02.01.03</t>
  </si>
  <si>
    <t>Cable de Cu. de 4 x 25 mm². + T, RZ1 (AS)- 0.6/1 KV. (Horario nocturno en túnel).</t>
  </si>
  <si>
    <t>Total 01.02.01</t>
  </si>
  <si>
    <t>01.02.02</t>
  </si>
  <si>
    <t>SUBCUADROS DE FUERZA</t>
  </si>
  <si>
    <t>01.02.02.01</t>
  </si>
  <si>
    <t>u</t>
  </si>
  <si>
    <t>Cofret estanco  3P+N para tomas de corriente provisionales en túnel con seta de disparo + enchufes.</t>
  </si>
  <si>
    <t>01.02.02.02</t>
  </si>
  <si>
    <t>Cofret estanco 1P+N para tomas de corriente provisionales en túnel con seta de disparo + enchufes</t>
  </si>
  <si>
    <t>Total 01.02.02</t>
  </si>
  <si>
    <t>01.02.03</t>
  </si>
  <si>
    <t>PROTECCIONES EN CGBT</t>
  </si>
  <si>
    <t>01.02.03.01</t>
  </si>
  <si>
    <t>Protecciones en CGBT para subcuadro de obra en túnel</t>
  </si>
  <si>
    <t>Total 01.02.03</t>
  </si>
  <si>
    <t>01.02.04</t>
  </si>
  <si>
    <t>DOCUMENTACIÓN FINAL DE OBRA</t>
  </si>
  <si>
    <t>01.02.04.01</t>
  </si>
  <si>
    <t>Documentación final de la obra de las instalaciones realizadas</t>
  </si>
  <si>
    <t>Total 01.02.04</t>
  </si>
  <si>
    <t>Total 01.02</t>
  </si>
  <si>
    <t>Total 01</t>
  </si>
  <si>
    <t>02</t>
  </si>
  <si>
    <t>REPARACIÓN EN SUPERESTRUCTURA DE VÍA</t>
  </si>
  <si>
    <t>02.01</t>
  </si>
  <si>
    <t>LEVANTADOS, DESGUARNECIDOS Y DEMOLICIONES</t>
  </si>
  <si>
    <t>02.01.01</t>
  </si>
  <si>
    <t>DEMOLICIONES, DESGUARNECIDOS Y DESGRAVADOS</t>
  </si>
  <si>
    <t>02.01.01.01</t>
  </si>
  <si>
    <t>EXTRACCIÓN DE TACO ELÁSTICO (DADO Y CAZOLETA). JORNADA 2:30 - 5:00 A.M.</t>
  </si>
  <si>
    <t>02.01.01.02</t>
  </si>
  <si>
    <t>m3</t>
  </si>
  <si>
    <t>RETIRADA, CARGA Y TRANSPORTE DE ESCOMBROS A DEPÓSITO. JORNADA 2:30 - 5:00 A.M.</t>
  </si>
  <si>
    <t>Total 02.01.01</t>
  </si>
  <si>
    <t>Total 02.01</t>
  </si>
  <si>
    <t>02.02</t>
  </si>
  <si>
    <t>MONTAJE DE VÍA Y FORMACIÓN DE PLATAFORMA</t>
  </si>
  <si>
    <t>02.02.01</t>
  </si>
  <si>
    <t>MONTAJE DE VÍA, APARATOS Y ELEMENTOS AUXILIARES</t>
  </si>
  <si>
    <t>02.02.01.02</t>
  </si>
  <si>
    <t>MONTAJE DE ELEMENTOS DE SUJECIÓN</t>
  </si>
  <si>
    <t>02.02.01.02.01</t>
  </si>
  <si>
    <t>SUMINISTRO PLACA DE FIJACIÓN DIRECTA DFF/ADH CON SKL-3 O EQUIVALENTE PARA CARRIL 54E1 PARA MONTAJE BOTTOM-UP</t>
  </si>
  <si>
    <t>02.02.01.02.02</t>
  </si>
  <si>
    <t>CARGA, TRANSPORTE Y DESCARGA DE TACOS/PLACAS. JORNADA 2:30 - 5:00 A.M.</t>
  </si>
  <si>
    <t>02.02.01.02.03</t>
  </si>
  <si>
    <t>CORTE CON DISCO DE PERNOS. JORNADA 2:30  - 5:00 A.M.</t>
  </si>
  <si>
    <t>02.02.01.02.04</t>
  </si>
  <si>
    <t>PREPARACIÓN DE SUELO DE HORMIGÓN PARA COLOCACIÓN DE PLACA. JORNADA 2:30 - 5:00 A.M.</t>
  </si>
  <si>
    <t>02.02.01.02.05</t>
  </si>
  <si>
    <t>FORMACIÓN DE DADO DE MORTERO PARA INSTALACIÓN DE PLACA EN HUECO DE TACO. JORNADA 2:30 - 5:00 A.M.</t>
  </si>
  <si>
    <t>02.02.01.02.06</t>
  </si>
  <si>
    <t>FORMACIÓN DE DADO DE MORTERO PARA INSTALACIÓN DE PLACA EN PLATAFORMA. JORNADA 2:30 - 5:00 A.M.</t>
  </si>
  <si>
    <t>02.02.01.02.07</t>
  </si>
  <si>
    <t>MONTAJE DE PLACA DE FIJACION DIRECTA DFF/ADH O EQUIVALENTE CON MONTAJE BOTTOM-UP EN SUPERFICIE PREPARADA. JORNADA 2:30 - 5:00 A.</t>
  </si>
  <si>
    <t>02.02.01.02.08</t>
  </si>
  <si>
    <t>DESMONTAJE DE PLACA DE FIJACIÓN DIRECTA CON LEVANTE Y BAJADA DE CARRIL. JORNADA 2:30 - 5:00 A.M.</t>
  </si>
  <si>
    <t>02.02.01.02.09</t>
  </si>
  <si>
    <t>PA</t>
  </si>
  <si>
    <t>PARTIDA ALZADA POSIBLES REUBICACIONES DE PLACAS. A JUSTIFICAR</t>
  </si>
  <si>
    <t>Total 02.02.01.02</t>
  </si>
  <si>
    <t>02.02.01.01</t>
  </si>
  <si>
    <t>MONTAJE DE VÍA</t>
  </si>
  <si>
    <t>02.02.01.01.01</t>
  </si>
  <si>
    <t>SUMINISTRO DE CARRIL 54E1</t>
  </si>
  <si>
    <t>02.02.01.01.02</t>
  </si>
  <si>
    <t>CARGA, TRANSPORTE Y DESCARGA DE JUNTAS Y CARRIL EN VÍA DOBLE. JORNADA 2:30 - 5:00 A.M.</t>
  </si>
  <si>
    <t>02.02.01.01.03</t>
  </si>
  <si>
    <t>MONTAJE Y ENGRAPADO DE CARRIL DE VÍA DOBLE. JORNADA 2:30 - 5:00 A.M.</t>
  </si>
  <si>
    <t>02.02.01.01.04</t>
  </si>
  <si>
    <t>EJECUCIÓN DE SOLDADURA ALUMINOTÉRMICA EN CARRIL 54E1 O 60E1. JORNADA 2:30 - 5:00 A.M.</t>
  </si>
  <si>
    <t>Total 02.02.01.01</t>
  </si>
  <si>
    <t>Total 02.02.01</t>
  </si>
  <si>
    <t>Total 02.02</t>
  </si>
  <si>
    <t>02.03</t>
  </si>
  <si>
    <t>LIMPIEZA Y DESATRANCOS</t>
  </si>
  <si>
    <t>02.03.02</t>
  </si>
  <si>
    <t>LIMPIEZA FINAL DE LA ZONA DE OBRAS. JORNADA 2:30 - 5:00 A.M.</t>
  </si>
  <si>
    <t>Total 02.03</t>
  </si>
  <si>
    <t>Total 02</t>
  </si>
  <si>
    <t>03</t>
  </si>
  <si>
    <t>GESTIÓN DE MEDIOAMBIENTE</t>
  </si>
  <si>
    <t>03.01</t>
  </si>
  <si>
    <t>CONTENEDOR DE 6 M3 Y TRANSPORTE A VERTEDERO</t>
  </si>
  <si>
    <t>03.02</t>
  </si>
  <si>
    <t>t</t>
  </si>
  <si>
    <t>COSTE DE GESTIÓN DE ESCOMBROS DE CONSTRUCCIÓN</t>
  </si>
  <si>
    <t>03.03</t>
  </si>
  <si>
    <t>CARGA Y TRANSPORTE DE CHATARRA FÉRRICA A GESTOR DE RESIDUOS</t>
  </si>
  <si>
    <t>03.04</t>
  </si>
  <si>
    <t>COSTE DE GESTIÓN DE CHATARRA FÉRRICA</t>
  </si>
  <si>
    <t>Total 03</t>
  </si>
  <si>
    <t>04</t>
  </si>
  <si>
    <t>SEGURIDAD Y SALUD</t>
  </si>
  <si>
    <t>NOMBRE EMPRESA /
RAZÓN SOCIAL</t>
  </si>
  <si>
    <t>FECHA</t>
  </si>
  <si>
    <t>DOMICILIO FISCAL</t>
  </si>
  <si>
    <t>SELLO</t>
  </si>
  <si>
    <t>CIF</t>
  </si>
  <si>
    <t>FIRMA</t>
  </si>
  <si>
    <t xml:space="preserve">IMPORTE DE LA OFERTA </t>
  </si>
  <si>
    <t>PREC</t>
  </si>
  <si>
    <t>IMP</t>
  </si>
  <si>
    <t>CANT</t>
  </si>
  <si>
    <t xml:space="preserve">BASE IMPONIBLE </t>
  </si>
  <si>
    <t xml:space="preserve"> </t>
  </si>
  <si>
    <t xml:space="preserve"> % GASTOS GENERALES</t>
  </si>
  <si>
    <t xml:space="preserve"> % BENEFICIOS INDUSTRIALES</t>
  </si>
  <si>
    <t>IMPORTE OFERTA SIN I.V.A.</t>
  </si>
  <si>
    <t>IMPORTE OFERTA CON I.V.A.</t>
  </si>
  <si>
    <t>IMPORTE DEL I.V.A.</t>
  </si>
  <si>
    <t>NOTAS</t>
  </si>
  <si>
    <t>TOTAL PRESUPUESTO DE EJECUCIÓN MATERIAL</t>
  </si>
  <si>
    <r>
      <rPr>
        <b/>
        <i/>
        <sz val="9"/>
        <color rgb="FFFF0000"/>
        <rFont val="Calibri"/>
        <family val="2"/>
        <scheme val="minor"/>
      </rPr>
      <t>*</t>
    </r>
    <r>
      <rPr>
        <b/>
        <i/>
        <sz val="9"/>
        <color theme="1"/>
        <rFont val="Calibri"/>
        <family val="2"/>
        <scheme val="minor"/>
      </rPr>
      <t xml:space="preserve">  El importe de las partidas alzadas no podrá verse modificado en la oferta presentada respecto al importe de licitación.</t>
    </r>
  </si>
  <si>
    <r>
      <rPr>
        <b/>
        <i/>
        <sz val="9"/>
        <color rgb="FFFF0000"/>
        <rFont val="Calibri"/>
        <family val="2"/>
        <scheme val="minor"/>
      </rPr>
      <t xml:space="preserve">** </t>
    </r>
    <r>
      <rPr>
        <b/>
        <i/>
        <sz val="9"/>
        <color theme="1"/>
        <rFont val="Calibri"/>
        <family val="2"/>
        <scheme val="minor"/>
      </rPr>
      <t>El precio ofertado en cada una de las unidades no puede superar el precio unitario de licitación, a excepción del importe correspondiente al capítulo de Seguridad y Salud que solo podrá modificarse según R.D. 1627/97.   </t>
    </r>
  </si>
  <si>
    <r>
      <rPr>
        <b/>
        <i/>
        <sz val="9"/>
        <color rgb="FFFF0000"/>
        <rFont val="Calibri"/>
        <family val="2"/>
        <scheme val="minor"/>
      </rPr>
      <t xml:space="preserve">*** </t>
    </r>
    <r>
      <rPr>
        <b/>
        <i/>
        <sz val="9"/>
        <color theme="1"/>
        <rFont val="Calibri"/>
        <family val="2"/>
        <scheme val="minor"/>
      </rPr>
      <t>El sumatorio del total correspondiente a la celda presupuesto total de la oferta no puede superar el valor del presupuesto total de licitación.</t>
    </r>
  </si>
  <si>
    <t xml:space="preserve">SUSTITUCIÓN DE TACO POR PLACA EN ZONAS DE SOLDADURA Y CANALETAS TRANSVERSALES EN LÍNEA 10. TRAMO: COLONIA JARDÍN-JOAQUÍN VILUMBRALES. </t>
  </si>
  <si>
    <r>
      <t xml:space="preserve">**** </t>
    </r>
    <r>
      <rPr>
        <b/>
        <i/>
        <sz val="9"/>
        <color theme="1"/>
        <rFont val="Calibri"/>
        <family val="2"/>
        <scheme val="minor"/>
      </rPr>
      <t>El importe de la celda “IMPORTE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</si>
</sst>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F800]dddd\,\ mmmm\ dd\,\ yyyy"/>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sz val="8"/>
      <color theme="1"/>
      <name val="Calibri"/>
      <family val="2"/>
      <scheme val="minor"/>
    </font>
    <font>
      <b/>
      <sz val="12"/>
      <name val="Calibri"/>
      <family val="2"/>
      <scheme val="minor"/>
    </font>
    <font>
      <b/>
      <sz val="14"/>
      <name val="Calibri"/>
      <family val="2"/>
      <scheme val="minor"/>
    </font>
    <font>
      <b/>
      <sz val="8"/>
      <name val="Calibri"/>
      <family val="2"/>
      <scheme val="minor"/>
    </font>
    <font>
      <b/>
      <sz val="16"/>
      <color rgb="FF0070C0"/>
      <name val="Calibri"/>
      <family val="2"/>
      <scheme val="minor"/>
    </font>
    <font>
      <b/>
      <sz val="15"/>
      <color rgb="FF0070C0"/>
      <name val="Calibri"/>
      <family val="2"/>
      <scheme val="minor"/>
    </font>
    <font>
      <b/>
      <sz val="12"/>
      <color rgb="FF0070C0"/>
      <name val="Calibri"/>
      <family val="2"/>
      <scheme val="minor"/>
    </font>
    <font>
      <b/>
      <sz val="14"/>
      <color rgb="FF0070C0"/>
      <name val="Calibri"/>
      <family val="2"/>
      <scheme val="minor"/>
    </font>
    <font>
      <b/>
      <sz val="12"/>
      <color indexed="81"/>
      <name val="Calibri"/>
      <family val="2"/>
      <scheme val="minor"/>
    </font>
    <font>
      <b/>
      <sz val="10"/>
      <color rgb="FF0070C0"/>
      <name val="Calibri"/>
      <family val="2"/>
      <scheme val="minor"/>
    </font>
    <font>
      <sz val="12"/>
      <color rgb="FF0070C0"/>
      <name val="Calibri"/>
      <family val="2"/>
      <scheme val="minor"/>
    </font>
    <font>
      <b/>
      <sz val="13"/>
      <color rgb="FF0070C0"/>
      <name val="Calibri"/>
      <family val="2"/>
      <scheme val="minor"/>
    </font>
    <font>
      <b/>
      <sz val="8"/>
      <color rgb="FF0070C0"/>
      <name val="Calibri"/>
      <family val="2"/>
      <scheme val="minor"/>
    </font>
    <font>
      <b/>
      <sz val="9"/>
      <color rgb="FF0070C0"/>
      <name val="Calibri"/>
      <family val="2"/>
      <scheme val="minor"/>
    </font>
    <font>
      <b/>
      <sz val="12"/>
      <color theme="1"/>
      <name val="Calibri"/>
      <family val="2"/>
      <scheme val="minor"/>
    </font>
    <font>
      <b/>
      <i/>
      <sz val="9"/>
      <color theme="1"/>
      <name val="Calibri"/>
      <family val="2"/>
      <scheme val="minor"/>
    </font>
    <font>
      <b/>
      <i/>
      <sz val="9"/>
      <color rgb="FFFF0000"/>
      <name val="Calibri"/>
      <family val="2"/>
      <scheme val="minor"/>
    </font>
    <font>
      <b/>
      <sz val="12"/>
      <color theme="8" tint="0.79998168889431442"/>
      <name val="Calibri Light"/>
      <family val="2"/>
      <scheme val="major"/>
    </font>
    <font>
      <b/>
      <sz val="8"/>
      <color theme="4" tint="-0.249977111117893"/>
      <name val="Calibri"/>
      <family val="2"/>
      <scheme val="minor"/>
    </font>
    <font>
      <b/>
      <sz val="9"/>
      <color indexed="81"/>
      <name val="Tahoma"/>
      <charset val="1"/>
    </font>
  </fonts>
  <fills count="14">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rgb="FFE2E9F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rgb="FF0070C0"/>
        <bgColor indexed="64"/>
      </patternFill>
    </fill>
    <fill>
      <patternFill patternType="lightGray">
        <fgColor indexed="26"/>
        <bgColor theme="0" tint="-0.14999847407452621"/>
      </patternFill>
    </fill>
    <fill>
      <patternFill patternType="solid">
        <fgColor theme="0" tint="-4.9989318521683403E-2"/>
        <bgColor indexed="64"/>
      </patternFill>
    </fill>
  </fills>
  <borders count="39">
    <border>
      <left/>
      <right/>
      <top/>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style="thick">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40">
    <xf numFmtId="0" fontId="0" fillId="0" borderId="0" xfId="0"/>
    <xf numFmtId="0" fontId="4" fillId="0" borderId="15" xfId="0" applyFont="1" applyBorder="1" applyAlignment="1">
      <alignment vertical="top"/>
    </xf>
    <xf numFmtId="0" fontId="4" fillId="0" borderId="16" xfId="0" applyFont="1" applyBorder="1" applyAlignment="1">
      <alignment vertical="top"/>
    </xf>
    <xf numFmtId="0" fontId="4" fillId="0" borderId="17" xfId="0" applyFont="1" applyBorder="1" applyAlignment="1">
      <alignment vertical="top" wrapText="1"/>
    </xf>
    <xf numFmtId="0" fontId="4" fillId="0" borderId="2" xfId="0" applyFont="1" applyBorder="1" applyAlignment="1">
      <alignment vertical="top"/>
    </xf>
    <xf numFmtId="0" fontId="4" fillId="0" borderId="18" xfId="0" applyFont="1" applyBorder="1" applyAlignment="1">
      <alignment vertical="top"/>
    </xf>
    <xf numFmtId="0" fontId="4" fillId="0" borderId="19" xfId="0" applyFont="1" applyBorder="1" applyAlignment="1">
      <alignment vertical="top"/>
    </xf>
    <xf numFmtId="0" fontId="4" fillId="0" borderId="20" xfId="0" applyFont="1" applyBorder="1" applyAlignment="1">
      <alignment vertical="top"/>
    </xf>
    <xf numFmtId="4" fontId="10" fillId="12" borderId="17" xfId="0" applyNumberFormat="1" applyFont="1" applyFill="1" applyBorder="1" applyAlignment="1" applyProtection="1">
      <alignment horizontal="center" vertical="center" wrapText="1"/>
      <protection locked="0"/>
    </xf>
    <xf numFmtId="0" fontId="7" fillId="9" borderId="2" xfId="0" applyFont="1" applyFill="1" applyBorder="1" applyAlignment="1" applyProtection="1">
      <alignment horizontal="center" vertical="center" wrapText="1"/>
    </xf>
    <xf numFmtId="4" fontId="12" fillId="12" borderId="17" xfId="0" applyNumberFormat="1" applyFont="1" applyFill="1" applyBorder="1" applyAlignment="1" applyProtection="1">
      <alignment horizontal="center" vertical="center" wrapText="1"/>
      <protection locked="0"/>
    </xf>
    <xf numFmtId="0" fontId="13" fillId="12" borderId="17" xfId="0" applyNumberFormat="1" applyFont="1" applyFill="1" applyBorder="1" applyAlignment="1" applyProtection="1">
      <alignment horizontal="center" vertical="center" wrapText="1"/>
      <protection locked="0"/>
    </xf>
    <xf numFmtId="0" fontId="15" fillId="10" borderId="12" xfId="0" applyFont="1" applyFill="1" applyBorder="1" applyAlignment="1" applyProtection="1">
      <alignment horizontal="center" vertical="center"/>
    </xf>
    <xf numFmtId="0" fontId="15" fillId="10" borderId="28" xfId="0" applyFont="1" applyFill="1" applyBorder="1" applyAlignment="1" applyProtection="1">
      <alignment horizontal="center" vertical="center"/>
    </xf>
    <xf numFmtId="0" fontId="15" fillId="10" borderId="24" xfId="0" applyFont="1" applyFill="1" applyBorder="1" applyAlignment="1" applyProtection="1">
      <alignment horizontal="center" vertical="center"/>
    </xf>
    <xf numFmtId="0" fontId="15" fillId="10" borderId="9" xfId="0" applyFont="1" applyFill="1" applyBorder="1" applyAlignment="1" applyProtection="1">
      <alignment horizontal="center" vertical="center"/>
    </xf>
    <xf numFmtId="0" fontId="16" fillId="8" borderId="12" xfId="0" applyFont="1" applyFill="1" applyBorder="1" applyAlignment="1" applyProtection="1">
      <alignment horizontal="center" vertical="center"/>
    </xf>
    <xf numFmtId="0" fontId="16" fillId="8" borderId="28" xfId="0" applyFont="1" applyFill="1" applyBorder="1" applyAlignment="1" applyProtection="1">
      <alignment horizontal="center" vertical="center"/>
    </xf>
    <xf numFmtId="4" fontId="17" fillId="8" borderId="28" xfId="0" applyNumberFormat="1" applyFont="1" applyFill="1" applyBorder="1" applyAlignment="1" applyProtection="1">
      <alignment horizontal="center" vertical="center"/>
    </xf>
    <xf numFmtId="0" fontId="17" fillId="8" borderId="28" xfId="0" applyFont="1" applyFill="1" applyBorder="1" applyAlignment="1" applyProtection="1">
      <alignment horizontal="center" vertical="center"/>
    </xf>
    <xf numFmtId="4" fontId="17" fillId="8" borderId="12" xfId="0" applyNumberFormat="1" applyFont="1" applyFill="1" applyBorder="1" applyAlignment="1" applyProtection="1">
      <alignment horizontal="center" vertical="center"/>
    </xf>
    <xf numFmtId="0" fontId="16" fillId="10" borderId="12" xfId="0" applyFont="1" applyFill="1" applyBorder="1" applyAlignment="1" applyProtection="1">
      <alignment horizontal="center" vertical="center"/>
    </xf>
    <xf numFmtId="0" fontId="16" fillId="10" borderId="28" xfId="0" applyFont="1" applyFill="1" applyBorder="1" applyAlignment="1" applyProtection="1">
      <alignment horizontal="center" vertical="center"/>
    </xf>
    <xf numFmtId="4" fontId="17" fillId="10" borderId="28" xfId="0" applyNumberFormat="1" applyFont="1" applyFill="1" applyBorder="1" applyAlignment="1" applyProtection="1">
      <alignment horizontal="center" vertical="center"/>
    </xf>
    <xf numFmtId="0" fontId="17" fillId="10" borderId="28" xfId="0" applyFont="1" applyFill="1" applyBorder="1" applyAlignment="1" applyProtection="1">
      <alignment horizontal="center" vertical="center"/>
    </xf>
    <xf numFmtId="4" fontId="17" fillId="10" borderId="12" xfId="0" applyNumberFormat="1" applyFont="1" applyFill="1" applyBorder="1" applyAlignment="1" applyProtection="1">
      <alignment horizontal="center" vertical="center"/>
    </xf>
    <xf numFmtId="0" fontId="16" fillId="10" borderId="24" xfId="0" applyFont="1" applyFill="1" applyBorder="1" applyAlignment="1" applyProtection="1">
      <alignment horizontal="center" vertical="center"/>
    </xf>
    <xf numFmtId="0" fontId="16" fillId="10" borderId="9" xfId="0" applyFont="1" applyFill="1" applyBorder="1" applyAlignment="1" applyProtection="1">
      <alignment horizontal="center" vertical="center"/>
    </xf>
    <xf numFmtId="4" fontId="17" fillId="10" borderId="9" xfId="0" applyNumberFormat="1" applyFont="1" applyFill="1" applyBorder="1" applyAlignment="1" applyProtection="1">
      <alignment horizontal="center" vertical="center"/>
    </xf>
    <xf numFmtId="0" fontId="17" fillId="10" borderId="9" xfId="0" applyFont="1" applyFill="1" applyBorder="1" applyAlignment="1" applyProtection="1">
      <alignment horizontal="center" vertical="center"/>
    </xf>
    <xf numFmtId="4" fontId="17" fillId="10" borderId="24" xfId="0" applyNumberFormat="1" applyFont="1" applyFill="1" applyBorder="1" applyAlignment="1" applyProtection="1">
      <alignment horizontal="center" vertical="center"/>
    </xf>
    <xf numFmtId="9" fontId="19" fillId="10" borderId="22" xfId="0" applyNumberFormat="1" applyFont="1" applyFill="1" applyBorder="1" applyAlignment="1" applyProtection="1">
      <alignment vertical="center" wrapText="1"/>
    </xf>
    <xf numFmtId="9" fontId="19" fillId="10" borderId="23" xfId="0" applyNumberFormat="1" applyFont="1" applyFill="1" applyBorder="1" applyAlignment="1" applyProtection="1">
      <alignment vertical="center" wrapText="1"/>
    </xf>
    <xf numFmtId="0" fontId="19" fillId="10" borderId="28" xfId="0" applyFont="1" applyFill="1" applyBorder="1" applyAlignment="1" applyProtection="1">
      <alignment vertical="center"/>
    </xf>
    <xf numFmtId="0" fontId="19" fillId="10" borderId="9" xfId="0" applyFont="1" applyFill="1" applyBorder="1" applyAlignment="1" applyProtection="1">
      <alignment vertical="center"/>
    </xf>
    <xf numFmtId="4" fontId="18" fillId="10" borderId="11" xfId="0" applyNumberFormat="1" applyFont="1" applyFill="1" applyBorder="1" applyAlignment="1" applyProtection="1">
      <alignment horizontal="center" vertical="center"/>
    </xf>
    <xf numFmtId="164" fontId="18" fillId="10" borderId="14" xfId="0" applyNumberFormat="1" applyFont="1" applyFill="1" applyBorder="1" applyAlignment="1" applyProtection="1">
      <alignment horizontal="center" vertical="center"/>
    </xf>
    <xf numFmtId="164" fontId="18" fillId="10" borderId="22" xfId="0" applyNumberFormat="1" applyFont="1" applyFill="1" applyBorder="1" applyAlignment="1" applyProtection="1">
      <alignment horizontal="center" vertical="center"/>
    </xf>
    <xf numFmtId="4" fontId="18" fillId="10" borderId="13" xfId="0" applyNumberFormat="1" applyFont="1" applyFill="1" applyBorder="1" applyAlignment="1" applyProtection="1">
      <alignment horizontal="center" vertical="center"/>
    </xf>
    <xf numFmtId="164" fontId="18" fillId="10" borderId="23" xfId="0" applyNumberFormat="1" applyFont="1" applyFill="1" applyBorder="1" applyAlignment="1" applyProtection="1">
      <alignment horizontal="center" vertical="center"/>
    </xf>
    <xf numFmtId="164" fontId="19" fillId="9" borderId="22" xfId="0" applyNumberFormat="1" applyFont="1" applyFill="1" applyBorder="1" applyAlignment="1" applyProtection="1">
      <alignment horizontal="center" vertical="center"/>
    </xf>
    <xf numFmtId="164" fontId="19" fillId="10" borderId="22" xfId="0" applyNumberFormat="1" applyFont="1" applyFill="1" applyBorder="1" applyAlignment="1" applyProtection="1">
      <alignment horizontal="center" vertical="center"/>
    </xf>
    <xf numFmtId="164" fontId="19" fillId="10" borderId="23" xfId="0" applyNumberFormat="1" applyFont="1" applyFill="1" applyBorder="1" applyAlignment="1" applyProtection="1">
      <alignment horizontal="center" vertical="center"/>
    </xf>
    <xf numFmtId="0" fontId="0" fillId="0" borderId="0" xfId="0" applyProtection="1"/>
    <xf numFmtId="49" fontId="5" fillId="2" borderId="3" xfId="0" applyNumberFormat="1" applyFont="1" applyFill="1" applyBorder="1" applyAlignment="1">
      <alignment vertical="top"/>
    </xf>
    <xf numFmtId="49" fontId="5" fillId="2" borderId="27" xfId="0" applyNumberFormat="1" applyFont="1" applyFill="1" applyBorder="1" applyAlignment="1">
      <alignment vertical="top"/>
    </xf>
    <xf numFmtId="49" fontId="5" fillId="2" borderId="27" xfId="0" applyNumberFormat="1" applyFont="1" applyFill="1" applyBorder="1" applyAlignment="1">
      <alignment vertical="top" wrapText="1"/>
    </xf>
    <xf numFmtId="3" fontId="5" fillId="2" borderId="5" xfId="0" applyNumberFormat="1" applyFont="1" applyFill="1" applyBorder="1" applyAlignment="1">
      <alignment horizontal="center" vertical="center"/>
    </xf>
    <xf numFmtId="4" fontId="5" fillId="2" borderId="4" xfId="0" applyNumberFormat="1" applyFont="1" applyFill="1" applyBorder="1" applyAlignment="1">
      <alignment horizontal="center" vertical="center"/>
    </xf>
    <xf numFmtId="49" fontId="5" fillId="3" borderId="29" xfId="0" applyNumberFormat="1" applyFont="1" applyFill="1" applyBorder="1" applyAlignment="1">
      <alignment vertical="top"/>
    </xf>
    <xf numFmtId="49" fontId="5" fillId="3" borderId="1" xfId="0" applyNumberFormat="1" applyFont="1" applyFill="1" applyBorder="1" applyAlignment="1">
      <alignment vertical="top"/>
    </xf>
    <xf numFmtId="49" fontId="5" fillId="3" borderId="1" xfId="0" applyNumberFormat="1" applyFont="1" applyFill="1" applyBorder="1" applyAlignment="1">
      <alignment vertical="top" wrapText="1"/>
    </xf>
    <xf numFmtId="4" fontId="5" fillId="3" borderId="6" xfId="0" applyNumberFormat="1" applyFont="1" applyFill="1" applyBorder="1" applyAlignment="1">
      <alignment horizontal="center" vertical="center"/>
    </xf>
    <xf numFmtId="4" fontId="5" fillId="3" borderId="30" xfId="0" applyNumberFormat="1" applyFont="1" applyFill="1" applyBorder="1" applyAlignment="1">
      <alignment horizontal="center" vertical="center"/>
    </xf>
    <xf numFmtId="49" fontId="5" fillId="4" borderId="29" xfId="0" applyNumberFormat="1" applyFont="1" applyFill="1" applyBorder="1" applyAlignment="1">
      <alignment vertical="top"/>
    </xf>
    <xf numFmtId="49" fontId="5" fillId="4" borderId="1" xfId="0" applyNumberFormat="1" applyFont="1" applyFill="1" applyBorder="1" applyAlignment="1">
      <alignment vertical="top"/>
    </xf>
    <xf numFmtId="49" fontId="5" fillId="4" borderId="1" xfId="0" applyNumberFormat="1" applyFont="1" applyFill="1" applyBorder="1" applyAlignment="1">
      <alignment vertical="top" wrapText="1"/>
    </xf>
    <xf numFmtId="4" fontId="5" fillId="4" borderId="6" xfId="0" applyNumberFormat="1" applyFont="1" applyFill="1" applyBorder="1" applyAlignment="1">
      <alignment horizontal="center" vertical="center"/>
    </xf>
    <xf numFmtId="4" fontId="5" fillId="4" borderId="30" xfId="0" applyNumberFormat="1" applyFont="1" applyFill="1" applyBorder="1" applyAlignment="1">
      <alignment horizontal="center" vertical="center"/>
    </xf>
    <xf numFmtId="49" fontId="6" fillId="5" borderId="29" xfId="0" applyNumberFormat="1" applyFont="1" applyFill="1" applyBorder="1" applyAlignment="1">
      <alignment vertical="top"/>
    </xf>
    <xf numFmtId="49" fontId="6" fillId="0" borderId="1" xfId="0" applyNumberFormat="1" applyFont="1" applyBorder="1" applyAlignment="1">
      <alignment vertical="top"/>
    </xf>
    <xf numFmtId="49" fontId="6" fillId="0" borderId="1" xfId="0" applyNumberFormat="1" applyFont="1" applyBorder="1" applyAlignment="1">
      <alignment vertical="top" wrapText="1"/>
    </xf>
    <xf numFmtId="4" fontId="6" fillId="0" borderId="6" xfId="0" applyNumberFormat="1" applyFont="1" applyBorder="1" applyAlignment="1">
      <alignment horizontal="center" vertical="center"/>
    </xf>
    <xf numFmtId="4" fontId="6" fillId="0" borderId="30" xfId="0" applyNumberFormat="1" applyFont="1" applyBorder="1" applyAlignment="1">
      <alignment horizontal="center" vertical="center"/>
    </xf>
    <xf numFmtId="0" fontId="6" fillId="0" borderId="29" xfId="0" applyFont="1" applyBorder="1" applyAlignment="1">
      <alignment vertical="top"/>
    </xf>
    <xf numFmtId="0" fontId="6" fillId="0" borderId="1" xfId="0" applyFont="1" applyBorder="1" applyAlignment="1">
      <alignment vertical="top"/>
    </xf>
    <xf numFmtId="49" fontId="5" fillId="0" borderId="1" xfId="0" applyNumberFormat="1" applyFont="1" applyBorder="1" applyAlignment="1">
      <alignment vertical="top" wrapText="1"/>
    </xf>
    <xf numFmtId="4" fontId="5" fillId="0" borderId="30" xfId="0" applyNumberFormat="1" applyFont="1" applyBorder="1" applyAlignment="1">
      <alignment horizontal="center" vertical="center"/>
    </xf>
    <xf numFmtId="0" fontId="6" fillId="6" borderId="29" xfId="0" applyFont="1" applyFill="1" applyBorder="1" applyAlignment="1">
      <alignment vertical="top"/>
    </xf>
    <xf numFmtId="0" fontId="6" fillId="6" borderId="1" xfId="0" applyFont="1" applyFill="1" applyBorder="1" applyAlignment="1">
      <alignment vertical="top"/>
    </xf>
    <xf numFmtId="0" fontId="6" fillId="6" borderId="1" xfId="0" applyFont="1" applyFill="1" applyBorder="1" applyAlignment="1">
      <alignment vertical="top" wrapText="1"/>
    </xf>
    <xf numFmtId="0" fontId="6" fillId="6" borderId="6" xfId="0" applyFont="1" applyFill="1" applyBorder="1" applyAlignment="1">
      <alignment horizontal="center" vertical="center"/>
    </xf>
    <xf numFmtId="0" fontId="6" fillId="6" borderId="30" xfId="0" applyFont="1" applyFill="1" applyBorder="1" applyAlignment="1">
      <alignment horizontal="center" vertical="center"/>
    </xf>
    <xf numFmtId="3" fontId="6" fillId="0" borderId="6" xfId="0" applyNumberFormat="1" applyFont="1" applyBorder="1" applyAlignment="1">
      <alignment horizontal="center" vertical="center"/>
    </xf>
    <xf numFmtId="49" fontId="5" fillId="2" borderId="29" xfId="0" applyNumberFormat="1" applyFont="1" applyFill="1" applyBorder="1" applyAlignment="1">
      <alignment vertical="top"/>
    </xf>
    <xf numFmtId="49" fontId="5" fillId="2" borderId="1" xfId="0" applyNumberFormat="1" applyFont="1" applyFill="1" applyBorder="1" applyAlignment="1">
      <alignment vertical="top"/>
    </xf>
    <xf numFmtId="49" fontId="5" fillId="2" borderId="1" xfId="0" applyNumberFormat="1" applyFont="1" applyFill="1" applyBorder="1" applyAlignment="1">
      <alignment vertical="top" wrapText="1"/>
    </xf>
    <xf numFmtId="3" fontId="5" fillId="2" borderId="6" xfId="0" applyNumberFormat="1" applyFont="1" applyFill="1" applyBorder="1" applyAlignment="1">
      <alignment horizontal="center" vertical="center"/>
    </xf>
    <xf numFmtId="4" fontId="5" fillId="2" borderId="30" xfId="0" applyNumberFormat="1" applyFont="1" applyFill="1" applyBorder="1" applyAlignment="1">
      <alignment horizontal="center" vertical="center"/>
    </xf>
    <xf numFmtId="49" fontId="5" fillId="7" borderId="29" xfId="0" applyNumberFormat="1" applyFont="1" applyFill="1" applyBorder="1" applyAlignment="1">
      <alignment vertical="top"/>
    </xf>
    <xf numFmtId="49" fontId="5" fillId="7" borderId="1" xfId="0" applyNumberFormat="1" applyFont="1" applyFill="1" applyBorder="1" applyAlignment="1">
      <alignment vertical="top"/>
    </xf>
    <xf numFmtId="49" fontId="5" fillId="7" borderId="1" xfId="0" applyNumberFormat="1" applyFont="1" applyFill="1" applyBorder="1" applyAlignment="1">
      <alignment vertical="top" wrapText="1"/>
    </xf>
    <xf numFmtId="4" fontId="5" fillId="7" borderId="6" xfId="0" applyNumberFormat="1" applyFont="1" applyFill="1" applyBorder="1" applyAlignment="1">
      <alignment horizontal="center" vertical="center"/>
    </xf>
    <xf numFmtId="4" fontId="5" fillId="7" borderId="30" xfId="0" applyNumberFormat="1" applyFont="1" applyFill="1" applyBorder="1" applyAlignment="1">
      <alignment horizontal="center" vertical="center"/>
    </xf>
    <xf numFmtId="0" fontId="6" fillId="0" borderId="31" xfId="0" applyFont="1" applyBorder="1" applyAlignment="1">
      <alignment vertical="top"/>
    </xf>
    <xf numFmtId="0" fontId="6" fillId="0" borderId="32" xfId="0" applyFont="1" applyBorder="1" applyAlignment="1">
      <alignment vertical="top"/>
    </xf>
    <xf numFmtId="49" fontId="5" fillId="0" borderId="33" xfId="0" applyNumberFormat="1" applyFont="1" applyBorder="1" applyAlignment="1">
      <alignment vertical="top" wrapText="1"/>
    </xf>
    <xf numFmtId="3" fontId="6" fillId="0" borderId="7" xfId="0" applyNumberFormat="1" applyFont="1" applyBorder="1" applyAlignment="1">
      <alignment horizontal="center" vertical="center"/>
    </xf>
    <xf numFmtId="4" fontId="5" fillId="0" borderId="33" xfId="0" applyNumberFormat="1" applyFont="1" applyBorder="1" applyAlignment="1">
      <alignment horizontal="center" vertical="center"/>
    </xf>
    <xf numFmtId="0" fontId="6" fillId="0" borderId="0" xfId="0" applyFont="1" applyAlignment="1">
      <alignment horizontal="center" vertical="center"/>
    </xf>
    <xf numFmtId="4" fontId="5" fillId="2" borderId="34" xfId="0" applyNumberFormat="1" applyFont="1" applyFill="1" applyBorder="1" applyAlignment="1">
      <alignment horizontal="center" vertical="center"/>
    </xf>
    <xf numFmtId="4" fontId="5" fillId="3" borderId="35" xfId="0" applyNumberFormat="1" applyFont="1" applyFill="1" applyBorder="1" applyAlignment="1">
      <alignment horizontal="center" vertical="center"/>
    </xf>
    <xf numFmtId="4" fontId="5" fillId="4" borderId="35" xfId="0" applyNumberFormat="1" applyFont="1" applyFill="1" applyBorder="1" applyAlignment="1">
      <alignment horizontal="center" vertical="center"/>
    </xf>
    <xf numFmtId="4" fontId="6" fillId="0" borderId="35" xfId="0" applyNumberFormat="1" applyFont="1" applyBorder="1" applyAlignment="1">
      <alignment horizontal="center" vertical="center"/>
    </xf>
    <xf numFmtId="4" fontId="5" fillId="0" borderId="35" xfId="0" applyNumberFormat="1" applyFont="1" applyBorder="1" applyAlignment="1">
      <alignment horizontal="center" vertical="center"/>
    </xf>
    <xf numFmtId="0" fontId="6" fillId="6" borderId="35" xfId="0" applyFont="1" applyFill="1" applyBorder="1" applyAlignment="1">
      <alignment horizontal="center" vertical="center"/>
    </xf>
    <xf numFmtId="4" fontId="5" fillId="2" borderId="35" xfId="0" applyNumberFormat="1" applyFont="1" applyFill="1" applyBorder="1" applyAlignment="1">
      <alignment horizontal="center" vertical="center"/>
    </xf>
    <xf numFmtId="4" fontId="5" fillId="7" borderId="35" xfId="0" applyNumberFormat="1" applyFont="1" applyFill="1" applyBorder="1" applyAlignment="1">
      <alignment horizontal="center" vertical="center"/>
    </xf>
    <xf numFmtId="4" fontId="5" fillId="0" borderId="36" xfId="0" applyNumberFormat="1" applyFont="1" applyBorder="1" applyAlignment="1">
      <alignment horizontal="center" vertical="center"/>
    </xf>
    <xf numFmtId="10" fontId="18" fillId="10" borderId="37" xfId="0" applyNumberFormat="1" applyFont="1" applyFill="1" applyBorder="1" applyAlignment="1" applyProtection="1">
      <alignment horizontal="center" vertical="center" wrapText="1"/>
    </xf>
    <xf numFmtId="10" fontId="18" fillId="10" borderId="38" xfId="1" applyNumberFormat="1" applyFont="1" applyFill="1" applyBorder="1" applyAlignment="1" applyProtection="1">
      <alignment horizontal="center" vertical="center"/>
    </xf>
    <xf numFmtId="0" fontId="4" fillId="0" borderId="21" xfId="0" applyFont="1" applyBorder="1" applyAlignment="1">
      <alignment vertical="top"/>
    </xf>
    <xf numFmtId="4" fontId="6" fillId="13" borderId="35" xfId="0" applyNumberFormat="1" applyFont="1" applyFill="1" applyBorder="1" applyAlignment="1">
      <alignment horizontal="center" vertical="center"/>
    </xf>
    <xf numFmtId="0" fontId="6" fillId="13" borderId="35" xfId="0" applyFont="1" applyFill="1" applyBorder="1" applyAlignment="1">
      <alignment horizontal="center" vertical="center"/>
    </xf>
    <xf numFmtId="164" fontId="9" fillId="8" borderId="35" xfId="0" applyNumberFormat="1" applyFont="1" applyFill="1" applyBorder="1" applyAlignment="1" applyProtection="1">
      <alignment horizontal="center" vertical="center"/>
    </xf>
    <xf numFmtId="164" fontId="9" fillId="10" borderId="35" xfId="0" applyNumberFormat="1" applyFont="1" applyFill="1" applyBorder="1" applyAlignment="1" applyProtection="1">
      <alignment horizontal="center" vertical="center"/>
    </xf>
    <xf numFmtId="4" fontId="6" fillId="0" borderId="35" xfId="0" applyNumberFormat="1" applyFont="1" applyBorder="1" applyAlignment="1" applyProtection="1">
      <alignment horizontal="center" vertical="center"/>
      <protection locked="0"/>
    </xf>
    <xf numFmtId="4" fontId="6" fillId="0" borderId="35" xfId="0" applyNumberFormat="1" applyFont="1" applyBorder="1" applyAlignment="1" applyProtection="1">
      <alignment horizontal="center" vertical="center"/>
    </xf>
    <xf numFmtId="4" fontId="5" fillId="2" borderId="35" xfId="0" applyNumberFormat="1" applyFont="1" applyFill="1" applyBorder="1" applyAlignment="1" applyProtection="1">
      <alignment horizontal="center" vertical="center"/>
      <protection locked="0"/>
    </xf>
    <xf numFmtId="4" fontId="5" fillId="0" borderId="35" xfId="0" applyNumberFormat="1" applyFont="1" applyBorder="1" applyAlignment="1" applyProtection="1">
      <alignment horizontal="center" vertical="center"/>
    </xf>
    <xf numFmtId="10" fontId="24" fillId="0" borderId="37" xfId="0" applyNumberFormat="1" applyFont="1" applyBorder="1" applyAlignment="1" applyProtection="1">
      <alignment horizontal="center" vertical="center"/>
      <protection locked="0"/>
    </xf>
    <xf numFmtId="10" fontId="24" fillId="0" borderId="38" xfId="0" applyNumberFormat="1" applyFont="1" applyBorder="1" applyAlignment="1" applyProtection="1">
      <alignment horizontal="center" vertical="center"/>
      <protection locked="0"/>
    </xf>
    <xf numFmtId="0" fontId="23" fillId="11" borderId="25" xfId="0" applyFont="1" applyFill="1" applyBorder="1" applyAlignment="1" applyProtection="1">
      <alignment horizontal="left" vertical="center" wrapText="1" indent="1"/>
    </xf>
    <xf numFmtId="0" fontId="23" fillId="11" borderId="26" xfId="0" applyFont="1" applyFill="1" applyBorder="1" applyAlignment="1" applyProtection="1">
      <alignment horizontal="left" vertical="center" wrapText="1" indent="1"/>
    </xf>
    <xf numFmtId="0" fontId="23" fillId="11" borderId="21" xfId="0" applyFont="1" applyFill="1" applyBorder="1" applyAlignment="1" applyProtection="1">
      <alignment horizontal="left" vertical="center" wrapText="1" indent="1"/>
    </xf>
    <xf numFmtId="0" fontId="2" fillId="0" borderId="8" xfId="0" applyFont="1" applyBorder="1" applyAlignment="1">
      <alignment wrapText="1"/>
    </xf>
    <xf numFmtId="0" fontId="2" fillId="0" borderId="14" xfId="0" applyFont="1" applyBorder="1" applyAlignment="1">
      <alignment wrapText="1"/>
    </xf>
    <xf numFmtId="0" fontId="0" fillId="0" borderId="10" xfId="0" applyBorder="1" applyAlignment="1">
      <alignment wrapText="1"/>
    </xf>
    <xf numFmtId="0" fontId="0" fillId="0" borderId="0" xfId="0" applyBorder="1" applyAlignment="1">
      <alignment wrapText="1"/>
    </xf>
    <xf numFmtId="0" fontId="8" fillId="9" borderId="20" xfId="0" applyFont="1" applyFill="1" applyBorder="1" applyAlignment="1" applyProtection="1">
      <alignment horizontal="center" vertical="center" wrapText="1"/>
    </xf>
    <xf numFmtId="0" fontId="8" fillId="9" borderId="16" xfId="0" applyFont="1" applyFill="1" applyBorder="1" applyAlignment="1" applyProtection="1">
      <alignment horizontal="center" vertical="center" wrapText="1"/>
    </xf>
    <xf numFmtId="4" fontId="11" fillId="12" borderId="25" xfId="0" applyNumberFormat="1" applyFont="1" applyFill="1" applyBorder="1" applyAlignment="1" applyProtection="1">
      <alignment horizontal="center" vertical="center" wrapText="1"/>
      <protection locked="0"/>
    </xf>
    <xf numFmtId="4" fontId="11" fillId="12" borderId="26" xfId="0" applyNumberFormat="1" applyFont="1" applyFill="1" applyBorder="1" applyAlignment="1" applyProtection="1">
      <alignment horizontal="center" vertical="center" wrapText="1"/>
      <protection locked="0"/>
    </xf>
    <xf numFmtId="4" fontId="11" fillId="12" borderId="21" xfId="0" applyNumberFormat="1" applyFont="1" applyFill="1" applyBorder="1" applyAlignment="1" applyProtection="1">
      <alignment horizontal="center" vertical="center" wrapText="1"/>
      <protection locked="0"/>
    </xf>
    <xf numFmtId="165" fontId="11" fillId="12" borderId="25" xfId="0" applyNumberFormat="1" applyFont="1" applyFill="1" applyBorder="1" applyAlignment="1" applyProtection="1">
      <alignment horizontal="center" vertical="center" wrapText="1"/>
      <protection locked="0"/>
    </xf>
    <xf numFmtId="165" fontId="11" fillId="12" borderId="26" xfId="0" applyNumberFormat="1" applyFont="1" applyFill="1" applyBorder="1" applyAlignment="1" applyProtection="1">
      <alignment horizontal="center" vertical="center" wrapText="1"/>
      <protection locked="0"/>
    </xf>
    <xf numFmtId="165" fontId="11" fillId="12" borderId="21" xfId="0" applyNumberFormat="1" applyFont="1" applyFill="1" applyBorder="1" applyAlignment="1" applyProtection="1">
      <alignment horizontal="center" vertical="center" wrapText="1"/>
      <protection locked="0"/>
    </xf>
    <xf numFmtId="0" fontId="21" fillId="8" borderId="0" xfId="0" applyFont="1" applyFill="1" applyBorder="1" applyAlignment="1" applyProtection="1">
      <alignment horizontal="left" vertical="center" wrapText="1"/>
    </xf>
    <xf numFmtId="0" fontId="21" fillId="8" borderId="14" xfId="0" applyFont="1" applyFill="1" applyBorder="1" applyAlignment="1" applyProtection="1">
      <alignment horizontal="left" vertical="center" wrapText="1"/>
    </xf>
    <xf numFmtId="0" fontId="20" fillId="9" borderId="12" xfId="0" applyFont="1" applyFill="1" applyBorder="1" applyAlignment="1" applyProtection="1">
      <alignment horizontal="center" vertical="center" wrapText="1"/>
    </xf>
    <xf numFmtId="0" fontId="20" fillId="9" borderId="28" xfId="0" applyFont="1" applyFill="1" applyBorder="1" applyAlignment="1" applyProtection="1">
      <alignment horizontal="center" vertical="center" wrapText="1"/>
    </xf>
    <xf numFmtId="0" fontId="20" fillId="9" borderId="8" xfId="0" applyFont="1" applyFill="1" applyBorder="1" applyAlignment="1" applyProtection="1">
      <alignment horizontal="center" vertical="center" wrapText="1"/>
    </xf>
    <xf numFmtId="0" fontId="20" fillId="9" borderId="0" xfId="0" applyFont="1" applyFill="1" applyBorder="1" applyAlignment="1" applyProtection="1">
      <alignment horizontal="center" vertical="center" wrapText="1"/>
    </xf>
    <xf numFmtId="0" fontId="20" fillId="9" borderId="24" xfId="0" applyFont="1" applyFill="1" applyBorder="1" applyAlignment="1" applyProtection="1">
      <alignment horizontal="center" vertical="center" wrapText="1"/>
    </xf>
    <xf numFmtId="0" fontId="20" fillId="9" borderId="9" xfId="0" applyFont="1" applyFill="1" applyBorder="1" applyAlignment="1" applyProtection="1">
      <alignment horizontal="center" vertical="center" wrapText="1"/>
    </xf>
    <xf numFmtId="0" fontId="21" fillId="8" borderId="28" xfId="0" applyFont="1" applyFill="1" applyBorder="1" applyAlignment="1" applyProtection="1">
      <alignment horizontal="left" vertical="center" wrapText="1"/>
    </xf>
    <xf numFmtId="0" fontId="21" fillId="8" borderId="22" xfId="0" applyFont="1" applyFill="1" applyBorder="1" applyAlignment="1" applyProtection="1">
      <alignment horizontal="left" vertical="center" wrapText="1"/>
    </xf>
    <xf numFmtId="0" fontId="22" fillId="8" borderId="9" xfId="0" applyFont="1" applyFill="1" applyBorder="1" applyAlignment="1" applyProtection="1">
      <alignment horizontal="left" vertical="center" wrapText="1"/>
    </xf>
    <xf numFmtId="0" fontId="21" fillId="8" borderId="9" xfId="0" applyFont="1" applyFill="1" applyBorder="1" applyAlignment="1" applyProtection="1">
      <alignment horizontal="left" vertical="center" wrapText="1"/>
    </xf>
    <xf numFmtId="0" fontId="21" fillId="8" borderId="23" xfId="0" applyFont="1" applyFill="1" applyBorder="1" applyAlignment="1" applyProtection="1">
      <alignment horizontal="left" vertical="center" wrapText="1"/>
    </xf>
  </cellXfs>
  <cellStyles count="2">
    <cellStyle name="Normal" xfId="0" builtinId="0"/>
    <cellStyle name="Porcentaje" xfId="1" builtinId="5"/>
  </cellStyles>
  <dxfs count="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0"/>
  <sheetViews>
    <sheetView tabSelected="1" topLeftCell="A79" zoomScaleNormal="100" workbookViewId="0">
      <selection activeCell="H89" sqref="H89"/>
    </sheetView>
  </sheetViews>
  <sheetFormatPr baseColWidth="10" defaultRowHeight="15" x14ac:dyDescent="0.25"/>
  <cols>
    <col min="1" max="1" width="9.85546875" customWidth="1"/>
    <col min="2" max="2" width="3.85546875" customWidth="1"/>
    <col min="3" max="3" width="35.28515625" customWidth="1"/>
    <col min="4" max="4" width="10.85546875" customWidth="1"/>
    <col min="5" max="5" width="12.140625" customWidth="1"/>
    <col min="6" max="6" width="14.42578125" customWidth="1"/>
    <col min="7" max="7" width="14" customWidth="1"/>
    <col min="8" max="8" width="14.42578125" customWidth="1"/>
  </cols>
  <sheetData>
    <row r="1" spans="1:8" ht="30" customHeight="1" thickBot="1" x14ac:dyDescent="0.3">
      <c r="A1" s="112" t="s">
        <v>147</v>
      </c>
      <c r="B1" s="113"/>
      <c r="C1" s="113"/>
      <c r="D1" s="113"/>
      <c r="E1" s="113"/>
      <c r="F1" s="113"/>
      <c r="G1" s="113"/>
      <c r="H1" s="114"/>
    </row>
    <row r="2" spans="1:8" ht="15.75" thickBot="1" x14ac:dyDescent="0.3">
      <c r="A2" s="117"/>
      <c r="B2" s="118"/>
      <c r="C2" s="118"/>
      <c r="D2" s="118"/>
      <c r="E2" s="115" t="s">
        <v>135</v>
      </c>
      <c r="F2" s="116"/>
      <c r="G2" s="115" t="s">
        <v>131</v>
      </c>
      <c r="H2" s="116"/>
    </row>
    <row r="3" spans="1:8" ht="15.75" thickBot="1" x14ac:dyDescent="0.3">
      <c r="A3" s="1" t="s">
        <v>0</v>
      </c>
      <c r="B3" s="2" t="s">
        <v>1</v>
      </c>
      <c r="C3" s="3" t="s">
        <v>2</v>
      </c>
      <c r="D3" s="4" t="s">
        <v>134</v>
      </c>
      <c r="E3" s="5" t="s">
        <v>132</v>
      </c>
      <c r="F3" s="6" t="s">
        <v>133</v>
      </c>
      <c r="G3" s="7" t="s">
        <v>132</v>
      </c>
      <c r="H3" s="101" t="s">
        <v>133</v>
      </c>
    </row>
    <row r="4" spans="1:8" x14ac:dyDescent="0.25">
      <c r="A4" s="44" t="s">
        <v>3</v>
      </c>
      <c r="B4" s="45" t="s">
        <v>4</v>
      </c>
      <c r="C4" s="46" t="s">
        <v>5</v>
      </c>
      <c r="D4" s="47">
        <f>D37</f>
        <v>1</v>
      </c>
      <c r="E4" s="90">
        <f>E37</f>
        <v>178704.98</v>
      </c>
      <c r="F4" s="48">
        <f>F37</f>
        <v>178704.98</v>
      </c>
      <c r="G4" s="90">
        <f>G37</f>
        <v>0</v>
      </c>
      <c r="H4" s="48">
        <f>H37</f>
        <v>0</v>
      </c>
    </row>
    <row r="5" spans="1:8" x14ac:dyDescent="0.25">
      <c r="A5" s="49" t="s">
        <v>6</v>
      </c>
      <c r="B5" s="50" t="s">
        <v>4</v>
      </c>
      <c r="C5" s="51" t="s">
        <v>7</v>
      </c>
      <c r="D5" s="52">
        <f>D13</f>
        <v>1</v>
      </c>
      <c r="E5" s="91">
        <f>E13</f>
        <v>3138.2</v>
      </c>
      <c r="F5" s="53">
        <f>F13</f>
        <v>3138.2</v>
      </c>
      <c r="G5" s="91">
        <f>G13</f>
        <v>0</v>
      </c>
      <c r="H5" s="53">
        <f>H13</f>
        <v>0</v>
      </c>
    </row>
    <row r="6" spans="1:8" ht="22.5" x14ac:dyDescent="0.25">
      <c r="A6" s="54" t="s">
        <v>8</v>
      </c>
      <c r="B6" s="55" t="s">
        <v>4</v>
      </c>
      <c r="C6" s="56" t="s">
        <v>9</v>
      </c>
      <c r="D6" s="57">
        <f>D11</f>
        <v>1</v>
      </c>
      <c r="E6" s="92">
        <f>E11</f>
        <v>3138.2</v>
      </c>
      <c r="F6" s="58">
        <f>F11</f>
        <v>3138.2</v>
      </c>
      <c r="G6" s="92">
        <f>G11</f>
        <v>0</v>
      </c>
      <c r="H6" s="58">
        <f>H11</f>
        <v>0</v>
      </c>
    </row>
    <row r="7" spans="1:8" ht="22.5" x14ac:dyDescent="0.25">
      <c r="A7" s="59" t="s">
        <v>10</v>
      </c>
      <c r="B7" s="60" t="s">
        <v>11</v>
      </c>
      <c r="C7" s="61" t="s">
        <v>12</v>
      </c>
      <c r="D7" s="62">
        <v>2</v>
      </c>
      <c r="E7" s="93">
        <f>1.06*225</f>
        <v>238.5</v>
      </c>
      <c r="F7" s="63">
        <f>ROUND(D7*E7,2)</f>
        <v>477</v>
      </c>
      <c r="G7" s="106"/>
      <c r="H7" s="63">
        <f>ROUND(D7*G7,2)</f>
        <v>0</v>
      </c>
    </row>
    <row r="8" spans="1:8" ht="22.5" x14ac:dyDescent="0.25">
      <c r="A8" s="59" t="s">
        <v>13</v>
      </c>
      <c r="B8" s="60" t="s">
        <v>11</v>
      </c>
      <c r="C8" s="61" t="s">
        <v>14</v>
      </c>
      <c r="D8" s="62">
        <v>2</v>
      </c>
      <c r="E8" s="93">
        <f>1.06*193.5</f>
        <v>205.11</v>
      </c>
      <c r="F8" s="63">
        <f>ROUND(D8*E8,2)</f>
        <v>410.22</v>
      </c>
      <c r="G8" s="106"/>
      <c r="H8" s="63">
        <f>ROUND(D8*G8,2)</f>
        <v>0</v>
      </c>
    </row>
    <row r="9" spans="1:8" ht="22.5" x14ac:dyDescent="0.25">
      <c r="A9" s="59" t="s">
        <v>15</v>
      </c>
      <c r="B9" s="60" t="s">
        <v>11</v>
      </c>
      <c r="C9" s="61" t="s">
        <v>16</v>
      </c>
      <c r="D9" s="62">
        <v>2</v>
      </c>
      <c r="E9" s="93">
        <f>1.06*836.78</f>
        <v>886.99</v>
      </c>
      <c r="F9" s="63">
        <f>ROUND(D9*E9,2)</f>
        <v>1773.98</v>
      </c>
      <c r="G9" s="106"/>
      <c r="H9" s="63">
        <f>ROUND(D9*G9,2)</f>
        <v>0</v>
      </c>
    </row>
    <row r="10" spans="1:8" ht="33.75" x14ac:dyDescent="0.25">
      <c r="A10" s="59" t="s">
        <v>17</v>
      </c>
      <c r="B10" s="60" t="s">
        <v>11</v>
      </c>
      <c r="C10" s="61" t="s">
        <v>18</v>
      </c>
      <c r="D10" s="62">
        <v>2</v>
      </c>
      <c r="E10" s="93">
        <f>1.06*225</f>
        <v>238.5</v>
      </c>
      <c r="F10" s="63">
        <f>ROUND(D10*E10,2)</f>
        <v>477</v>
      </c>
      <c r="G10" s="106"/>
      <c r="H10" s="63">
        <f>ROUND(D10*G10,2)</f>
        <v>0</v>
      </c>
    </row>
    <row r="11" spans="1:8" x14ac:dyDescent="0.25">
      <c r="A11" s="64"/>
      <c r="B11" s="65"/>
      <c r="C11" s="66" t="s">
        <v>19</v>
      </c>
      <c r="D11" s="62">
        <v>1</v>
      </c>
      <c r="E11" s="94">
        <f>SUM(F7:F10)</f>
        <v>3138.2</v>
      </c>
      <c r="F11" s="67">
        <f>ROUND(D11*E11,2)</f>
        <v>3138.2</v>
      </c>
      <c r="G11" s="102">
        <f>SUM(H7:H10)</f>
        <v>0</v>
      </c>
      <c r="H11" s="67">
        <f>ROUND(D11*G11,2)</f>
        <v>0</v>
      </c>
    </row>
    <row r="12" spans="1:8" ht="1.1499999999999999" customHeight="1" x14ac:dyDescent="0.25">
      <c r="A12" s="68"/>
      <c r="B12" s="69"/>
      <c r="C12" s="70"/>
      <c r="D12" s="71"/>
      <c r="E12" s="95"/>
      <c r="F12" s="72"/>
      <c r="G12" s="103"/>
      <c r="H12" s="72"/>
    </row>
    <row r="13" spans="1:8" x14ac:dyDescent="0.25">
      <c r="A13" s="64"/>
      <c r="B13" s="65"/>
      <c r="C13" s="66" t="s">
        <v>20</v>
      </c>
      <c r="D13" s="62">
        <v>1</v>
      </c>
      <c r="E13" s="94">
        <f>F6</f>
        <v>3138.2</v>
      </c>
      <c r="F13" s="67">
        <f>ROUND(D13*E13,2)</f>
        <v>3138.2</v>
      </c>
      <c r="G13" s="102">
        <f>H6</f>
        <v>0</v>
      </c>
      <c r="H13" s="67">
        <f>ROUND(D13*G13,2)</f>
        <v>0</v>
      </c>
    </row>
    <row r="14" spans="1:8" ht="1.1499999999999999" customHeight="1" x14ac:dyDescent="0.25">
      <c r="A14" s="68"/>
      <c r="B14" s="69"/>
      <c r="C14" s="70"/>
      <c r="D14" s="71"/>
      <c r="E14" s="95"/>
      <c r="F14" s="72"/>
      <c r="G14" s="95"/>
      <c r="H14" s="72"/>
    </row>
    <row r="15" spans="1:8" x14ac:dyDescent="0.25">
      <c r="A15" s="49" t="s">
        <v>21</v>
      </c>
      <c r="B15" s="50" t="s">
        <v>4</v>
      </c>
      <c r="C15" s="51" t="s">
        <v>22</v>
      </c>
      <c r="D15" s="52">
        <f>D35</f>
        <v>1</v>
      </c>
      <c r="E15" s="91">
        <f>E35</f>
        <v>175566.78</v>
      </c>
      <c r="F15" s="53">
        <f>F35</f>
        <v>175566.78</v>
      </c>
      <c r="G15" s="91">
        <f>H10+H9+H8+H7</f>
        <v>0</v>
      </c>
      <c r="H15" s="53">
        <f>H35</f>
        <v>0</v>
      </c>
    </row>
    <row r="16" spans="1:8" x14ac:dyDescent="0.25">
      <c r="A16" s="54" t="s">
        <v>23</v>
      </c>
      <c r="B16" s="55" t="s">
        <v>4</v>
      </c>
      <c r="C16" s="56" t="s">
        <v>24</v>
      </c>
      <c r="D16" s="57">
        <f>D20</f>
        <v>1</v>
      </c>
      <c r="E16" s="92">
        <f>E20</f>
        <v>164509.20000000001</v>
      </c>
      <c r="F16" s="58">
        <f>F20</f>
        <v>164509.20000000001</v>
      </c>
      <c r="G16" s="92">
        <f>G20</f>
        <v>0</v>
      </c>
      <c r="H16" s="58">
        <f>H20</f>
        <v>0</v>
      </c>
    </row>
    <row r="17" spans="1:8" x14ac:dyDescent="0.25">
      <c r="A17" s="59" t="s">
        <v>25</v>
      </c>
      <c r="B17" s="60" t="s">
        <v>26</v>
      </c>
      <c r="C17" s="61" t="s">
        <v>27</v>
      </c>
      <c r="D17" s="62">
        <v>200</v>
      </c>
      <c r="E17" s="93">
        <f>1.06*5.92</f>
        <v>6.28</v>
      </c>
      <c r="F17" s="63">
        <f>ROUND(D17*E17,2)</f>
        <v>1256</v>
      </c>
      <c r="G17" s="106"/>
      <c r="H17" s="63">
        <f>ROUND(D17*G17,2)</f>
        <v>0</v>
      </c>
    </row>
    <row r="18" spans="1:8" ht="22.5" x14ac:dyDescent="0.25">
      <c r="A18" s="59" t="s">
        <v>28</v>
      </c>
      <c r="B18" s="60" t="s">
        <v>26</v>
      </c>
      <c r="C18" s="61" t="s">
        <v>29</v>
      </c>
      <c r="D18" s="62">
        <v>1940</v>
      </c>
      <c r="E18" s="93">
        <f>1.06*24.13</f>
        <v>25.58</v>
      </c>
      <c r="F18" s="63">
        <f>ROUND(D18*E18,2)</f>
        <v>49625.2</v>
      </c>
      <c r="G18" s="106"/>
      <c r="H18" s="63">
        <f>ROUND(D18*G18,2)</f>
        <v>0</v>
      </c>
    </row>
    <row r="19" spans="1:8" ht="22.5" x14ac:dyDescent="0.25">
      <c r="A19" s="59" t="s">
        <v>30</v>
      </c>
      <c r="B19" s="60" t="s">
        <v>26</v>
      </c>
      <c r="C19" s="61" t="s">
        <v>31</v>
      </c>
      <c r="D19" s="62">
        <v>3400</v>
      </c>
      <c r="E19" s="93">
        <f>1.06*31.53</f>
        <v>33.42</v>
      </c>
      <c r="F19" s="63">
        <f>ROUND(D19*E19,2)</f>
        <v>113628</v>
      </c>
      <c r="G19" s="106"/>
      <c r="H19" s="63">
        <f>ROUND(D19*G19,2)</f>
        <v>0</v>
      </c>
    </row>
    <row r="20" spans="1:8" x14ac:dyDescent="0.25">
      <c r="A20" s="64"/>
      <c r="B20" s="65"/>
      <c r="C20" s="66" t="s">
        <v>32</v>
      </c>
      <c r="D20" s="62">
        <v>1</v>
      </c>
      <c r="E20" s="94">
        <f>SUM(F17:F19)</f>
        <v>164509.20000000001</v>
      </c>
      <c r="F20" s="67">
        <f>ROUND(D20*E20,2)</f>
        <v>164509.20000000001</v>
      </c>
      <c r="G20" s="94">
        <f>SUM(H17:H19)</f>
        <v>0</v>
      </c>
      <c r="H20" s="67">
        <f>ROUND(D20*G20,2)</f>
        <v>0</v>
      </c>
    </row>
    <row r="21" spans="1:8" ht="1.1499999999999999" customHeight="1" x14ac:dyDescent="0.25">
      <c r="A21" s="68"/>
      <c r="B21" s="69"/>
      <c r="C21" s="70"/>
      <c r="D21" s="71"/>
      <c r="E21" s="95"/>
      <c r="F21" s="72"/>
      <c r="G21" s="95"/>
      <c r="H21" s="72"/>
    </row>
    <row r="22" spans="1:8" x14ac:dyDescent="0.25">
      <c r="A22" s="54" t="s">
        <v>33</v>
      </c>
      <c r="B22" s="55" t="s">
        <v>4</v>
      </c>
      <c r="C22" s="56" t="s">
        <v>34</v>
      </c>
      <c r="D22" s="57">
        <f>D25</f>
        <v>1</v>
      </c>
      <c r="E22" s="92">
        <f>E25</f>
        <v>6251.06</v>
      </c>
      <c r="F22" s="58">
        <f>F25</f>
        <v>6251.06</v>
      </c>
      <c r="G22" s="92">
        <f>G25</f>
        <v>0</v>
      </c>
      <c r="H22" s="58">
        <f>H25</f>
        <v>0</v>
      </c>
    </row>
    <row r="23" spans="1:8" ht="33.75" x14ac:dyDescent="0.25">
      <c r="A23" s="59" t="s">
        <v>35</v>
      </c>
      <c r="B23" s="60" t="s">
        <v>36</v>
      </c>
      <c r="C23" s="61" t="s">
        <v>37</v>
      </c>
      <c r="D23" s="62">
        <v>4</v>
      </c>
      <c r="E23" s="93">
        <f>1.06*894.33</f>
        <v>947.99</v>
      </c>
      <c r="F23" s="63">
        <f>ROUND(D23*E23,2)</f>
        <v>3791.96</v>
      </c>
      <c r="G23" s="106"/>
      <c r="H23" s="63">
        <f>ROUND(D23*G23,2)</f>
        <v>0</v>
      </c>
    </row>
    <row r="24" spans="1:8" ht="33.75" x14ac:dyDescent="0.25">
      <c r="A24" s="59" t="s">
        <v>38</v>
      </c>
      <c r="B24" s="60" t="s">
        <v>36</v>
      </c>
      <c r="C24" s="61" t="s">
        <v>39</v>
      </c>
      <c r="D24" s="62">
        <v>6</v>
      </c>
      <c r="E24" s="93">
        <f>1.06*386.65</f>
        <v>409.85</v>
      </c>
      <c r="F24" s="63">
        <f>ROUND(D24*E24,2)</f>
        <v>2459.1</v>
      </c>
      <c r="G24" s="106"/>
      <c r="H24" s="63">
        <f>ROUND(D24*G24,2)</f>
        <v>0</v>
      </c>
    </row>
    <row r="25" spans="1:8" x14ac:dyDescent="0.25">
      <c r="A25" s="64"/>
      <c r="B25" s="65"/>
      <c r="C25" s="66" t="s">
        <v>40</v>
      </c>
      <c r="D25" s="62">
        <v>1</v>
      </c>
      <c r="E25" s="94">
        <f>SUM(F23:F24)</f>
        <v>6251.06</v>
      </c>
      <c r="F25" s="67">
        <f>ROUND(D25*E25,2)</f>
        <v>6251.06</v>
      </c>
      <c r="G25" s="94">
        <f>SUM(H23:H24)</f>
        <v>0</v>
      </c>
      <c r="H25" s="67">
        <f>ROUND(D25*G25,2)</f>
        <v>0</v>
      </c>
    </row>
    <row r="26" spans="1:8" ht="1.1499999999999999" customHeight="1" x14ac:dyDescent="0.25">
      <c r="A26" s="68"/>
      <c r="B26" s="69"/>
      <c r="C26" s="70"/>
      <c r="D26" s="71"/>
      <c r="E26" s="95"/>
      <c r="F26" s="72"/>
      <c r="G26" s="95"/>
      <c r="H26" s="72"/>
    </row>
    <row r="27" spans="1:8" x14ac:dyDescent="0.25">
      <c r="A27" s="54" t="s">
        <v>41</v>
      </c>
      <c r="B27" s="55" t="s">
        <v>4</v>
      </c>
      <c r="C27" s="56" t="s">
        <v>42</v>
      </c>
      <c r="D27" s="57">
        <f>D29</f>
        <v>1</v>
      </c>
      <c r="E27" s="92">
        <f>E29</f>
        <v>3971.2</v>
      </c>
      <c r="F27" s="58">
        <f>F29</f>
        <v>3971.2</v>
      </c>
      <c r="G27" s="92">
        <f>G29</f>
        <v>0</v>
      </c>
      <c r="H27" s="58">
        <f>H29</f>
        <v>0</v>
      </c>
    </row>
    <row r="28" spans="1:8" ht="22.5" x14ac:dyDescent="0.25">
      <c r="A28" s="59" t="s">
        <v>43</v>
      </c>
      <c r="B28" s="60" t="s">
        <v>36</v>
      </c>
      <c r="C28" s="61" t="s">
        <v>44</v>
      </c>
      <c r="D28" s="62">
        <v>4</v>
      </c>
      <c r="E28" s="93">
        <f>1.06*936.6</f>
        <v>992.8</v>
      </c>
      <c r="F28" s="63">
        <f>ROUND(D28*E28,2)</f>
        <v>3971.2</v>
      </c>
      <c r="G28" s="106"/>
      <c r="H28" s="63">
        <f>ROUND(D28*G28,2)</f>
        <v>0</v>
      </c>
    </row>
    <row r="29" spans="1:8" x14ac:dyDescent="0.25">
      <c r="A29" s="64"/>
      <c r="B29" s="65"/>
      <c r="C29" s="66" t="s">
        <v>45</v>
      </c>
      <c r="D29" s="62">
        <v>1</v>
      </c>
      <c r="E29" s="94">
        <f>F28</f>
        <v>3971.2</v>
      </c>
      <c r="F29" s="67">
        <f>ROUND(D29*E29,2)</f>
        <v>3971.2</v>
      </c>
      <c r="G29" s="94">
        <f>H28</f>
        <v>0</v>
      </c>
      <c r="H29" s="67">
        <f>ROUND(D29*G29,2)</f>
        <v>0</v>
      </c>
    </row>
    <row r="30" spans="1:8" ht="1.1499999999999999" customHeight="1" x14ac:dyDescent="0.25">
      <c r="A30" s="68"/>
      <c r="B30" s="69"/>
      <c r="C30" s="70"/>
      <c r="D30" s="71"/>
      <c r="E30" s="95"/>
      <c r="F30" s="72"/>
      <c r="G30" s="95"/>
      <c r="H30" s="72"/>
    </row>
    <row r="31" spans="1:8" x14ac:dyDescent="0.25">
      <c r="A31" s="54" t="s">
        <v>46</v>
      </c>
      <c r="B31" s="55" t="s">
        <v>4</v>
      </c>
      <c r="C31" s="56" t="s">
        <v>47</v>
      </c>
      <c r="D31" s="57">
        <f>D33</f>
        <v>1</v>
      </c>
      <c r="E31" s="92">
        <f>E33</f>
        <v>835.32</v>
      </c>
      <c r="F31" s="58">
        <f>F33</f>
        <v>835.32</v>
      </c>
      <c r="G31" s="92">
        <f>G33</f>
        <v>0</v>
      </c>
      <c r="H31" s="58">
        <f>H33</f>
        <v>0</v>
      </c>
    </row>
    <row r="32" spans="1:8" ht="22.5" x14ac:dyDescent="0.25">
      <c r="A32" s="59" t="s">
        <v>48</v>
      </c>
      <c r="B32" s="60" t="s">
        <v>36</v>
      </c>
      <c r="C32" s="61" t="s">
        <v>49</v>
      </c>
      <c r="D32" s="62">
        <v>1</v>
      </c>
      <c r="E32" s="93">
        <f>1.06*788.04</f>
        <v>835.32</v>
      </c>
      <c r="F32" s="63">
        <f>ROUND(D32*E32,2)</f>
        <v>835.32</v>
      </c>
      <c r="G32" s="106"/>
      <c r="H32" s="63">
        <f>ROUND(D32*G32,2)</f>
        <v>0</v>
      </c>
    </row>
    <row r="33" spans="1:10" x14ac:dyDescent="0.25">
      <c r="A33" s="64"/>
      <c r="B33" s="65"/>
      <c r="C33" s="66" t="s">
        <v>50</v>
      </c>
      <c r="D33" s="62">
        <v>1</v>
      </c>
      <c r="E33" s="94">
        <f>F32</f>
        <v>835.32</v>
      </c>
      <c r="F33" s="67">
        <f>ROUND(D33*E33,2)</f>
        <v>835.32</v>
      </c>
      <c r="G33" s="109">
        <f>G32</f>
        <v>0</v>
      </c>
      <c r="H33" s="67">
        <f>ROUND(D33*G33,2)</f>
        <v>0</v>
      </c>
    </row>
    <row r="34" spans="1:10" ht="1.1499999999999999" customHeight="1" x14ac:dyDescent="0.25">
      <c r="A34" s="68"/>
      <c r="B34" s="69"/>
      <c r="C34" s="70"/>
      <c r="D34" s="71"/>
      <c r="E34" s="95"/>
      <c r="F34" s="72"/>
      <c r="G34" s="104" t="e">
        <f>ROUND(E34-(E34*#REF!),2)</f>
        <v>#REF!</v>
      </c>
      <c r="H34" s="72"/>
    </row>
    <row r="35" spans="1:10" x14ac:dyDescent="0.25">
      <c r="A35" s="64"/>
      <c r="B35" s="65"/>
      <c r="C35" s="66" t="s">
        <v>51</v>
      </c>
      <c r="D35" s="62">
        <v>1</v>
      </c>
      <c r="E35" s="94">
        <f>F16+F22+F27+F31</f>
        <v>175566.78</v>
      </c>
      <c r="F35" s="67">
        <f>ROUND(D35*E35,2)</f>
        <v>175566.78</v>
      </c>
      <c r="G35" s="105">
        <f>H31+H27+H22+H16</f>
        <v>0</v>
      </c>
      <c r="H35" s="67">
        <f>ROUND(D35*G35,2)</f>
        <v>0</v>
      </c>
    </row>
    <row r="36" spans="1:10" ht="1.1499999999999999" customHeight="1" x14ac:dyDescent="0.25">
      <c r="A36" s="68"/>
      <c r="B36" s="69"/>
      <c r="C36" s="70"/>
      <c r="D36" s="71"/>
      <c r="E36" s="95"/>
      <c r="F36" s="72"/>
      <c r="G36" s="105" t="e">
        <f>ROUND(E36-(E36*#REF!),2)</f>
        <v>#REF!</v>
      </c>
      <c r="H36" s="72"/>
    </row>
    <row r="37" spans="1:10" x14ac:dyDescent="0.25">
      <c r="A37" s="64"/>
      <c r="B37" s="65"/>
      <c r="C37" s="66" t="s">
        <v>52</v>
      </c>
      <c r="D37" s="73">
        <v>1</v>
      </c>
      <c r="E37" s="94">
        <f>F5+F15</f>
        <v>178704.98</v>
      </c>
      <c r="F37" s="67">
        <f>ROUND(D37*E37,2)</f>
        <v>178704.98</v>
      </c>
      <c r="G37" s="105">
        <f>H5+H15</f>
        <v>0</v>
      </c>
      <c r="H37" s="67">
        <f>ROUND(D37*G37,2)</f>
        <v>0</v>
      </c>
    </row>
    <row r="38" spans="1:10" ht="1.1499999999999999" customHeight="1" x14ac:dyDescent="0.25">
      <c r="A38" s="68"/>
      <c r="B38" s="69"/>
      <c r="C38" s="70"/>
      <c r="D38" s="71"/>
      <c r="E38" s="95"/>
      <c r="F38" s="72"/>
      <c r="G38" s="95"/>
      <c r="H38" s="72"/>
    </row>
    <row r="39" spans="1:10" x14ac:dyDescent="0.25">
      <c r="A39" s="74" t="s">
        <v>53</v>
      </c>
      <c r="B39" s="75" t="s">
        <v>4</v>
      </c>
      <c r="C39" s="76" t="s">
        <v>54</v>
      </c>
      <c r="D39" s="77">
        <f>D77</f>
        <v>1</v>
      </c>
      <c r="E39" s="96">
        <f>E77</f>
        <v>737889.61</v>
      </c>
      <c r="F39" s="78">
        <f>F77</f>
        <v>737889.61</v>
      </c>
      <c r="G39" s="96">
        <f>G77</f>
        <v>2999.8</v>
      </c>
      <c r="H39" s="78">
        <f>H77</f>
        <v>2999.8</v>
      </c>
    </row>
    <row r="40" spans="1:10" x14ac:dyDescent="0.25">
      <c r="A40" s="49" t="s">
        <v>55</v>
      </c>
      <c r="B40" s="50" t="s">
        <v>4</v>
      </c>
      <c r="C40" s="51" t="s">
        <v>56</v>
      </c>
      <c r="D40" s="52">
        <f>D46</f>
        <v>1</v>
      </c>
      <c r="E40" s="91">
        <f>E46</f>
        <v>111882.36</v>
      </c>
      <c r="F40" s="53">
        <f>F46</f>
        <v>111882.36</v>
      </c>
      <c r="G40" s="91">
        <f>G46</f>
        <v>0</v>
      </c>
      <c r="H40" s="53">
        <f>H46</f>
        <v>0</v>
      </c>
    </row>
    <row r="41" spans="1:10" ht="22.5" x14ac:dyDescent="0.25">
      <c r="A41" s="54" t="s">
        <v>57</v>
      </c>
      <c r="B41" s="55" t="s">
        <v>4</v>
      </c>
      <c r="C41" s="56" t="s">
        <v>58</v>
      </c>
      <c r="D41" s="57">
        <f>D44</f>
        <v>1</v>
      </c>
      <c r="E41" s="92">
        <f>E44</f>
        <v>111882.36</v>
      </c>
      <c r="F41" s="58">
        <f>F44</f>
        <v>111882.36</v>
      </c>
      <c r="G41" s="92">
        <f>G44</f>
        <v>0</v>
      </c>
      <c r="H41" s="58">
        <f>H44</f>
        <v>0</v>
      </c>
    </row>
    <row r="42" spans="1:10" ht="22.5" x14ac:dyDescent="0.25">
      <c r="A42" s="59" t="s">
        <v>59</v>
      </c>
      <c r="B42" s="60" t="s">
        <v>11</v>
      </c>
      <c r="C42" s="61" t="s">
        <v>60</v>
      </c>
      <c r="D42" s="62">
        <v>3873</v>
      </c>
      <c r="E42" s="93">
        <f>1.06*26.59</f>
        <v>28.19</v>
      </c>
      <c r="F42" s="63">
        <f>ROUND(D42*E42,2)</f>
        <v>109179.87</v>
      </c>
      <c r="G42" s="106"/>
      <c r="H42" s="63">
        <f>ROUND(D42*G42,2)</f>
        <v>0</v>
      </c>
    </row>
    <row r="43" spans="1:10" ht="22.5" x14ac:dyDescent="0.25">
      <c r="A43" s="59" t="s">
        <v>61</v>
      </c>
      <c r="B43" s="60" t="s">
        <v>62</v>
      </c>
      <c r="C43" s="61" t="s">
        <v>63</v>
      </c>
      <c r="D43" s="62">
        <v>90.84</v>
      </c>
      <c r="E43" s="93">
        <f>1.06*28.07</f>
        <v>29.75</v>
      </c>
      <c r="F43" s="63">
        <f>ROUND(D43*E43,2)</f>
        <v>2702.49</v>
      </c>
      <c r="G43" s="106"/>
      <c r="H43" s="63">
        <f>ROUND(D43*G43,2)</f>
        <v>0</v>
      </c>
      <c r="J43" s="89"/>
    </row>
    <row r="44" spans="1:10" x14ac:dyDescent="0.25">
      <c r="A44" s="64"/>
      <c r="B44" s="65"/>
      <c r="C44" s="66" t="s">
        <v>64</v>
      </c>
      <c r="D44" s="62">
        <v>1</v>
      </c>
      <c r="E44" s="94">
        <f>SUM(F42:F43)</f>
        <v>111882.36</v>
      </c>
      <c r="F44" s="67">
        <f>ROUND(D44*E44,2)</f>
        <v>111882.36</v>
      </c>
      <c r="G44" s="94">
        <f>SUM(H42:H43)</f>
        <v>0</v>
      </c>
      <c r="H44" s="67">
        <f>ROUND(D44*G44,2)</f>
        <v>0</v>
      </c>
    </row>
    <row r="45" spans="1:10" ht="1.1499999999999999" customHeight="1" x14ac:dyDescent="0.25">
      <c r="A45" s="68"/>
      <c r="B45" s="69"/>
      <c r="C45" s="70"/>
      <c r="D45" s="71"/>
      <c r="E45" s="95"/>
      <c r="F45" s="72"/>
      <c r="G45" s="95"/>
      <c r="H45" s="72"/>
    </row>
    <row r="46" spans="1:10" x14ac:dyDescent="0.25">
      <c r="A46" s="64"/>
      <c r="B46" s="65"/>
      <c r="C46" s="66" t="s">
        <v>65</v>
      </c>
      <c r="D46" s="62">
        <v>1</v>
      </c>
      <c r="E46" s="94">
        <f>F41</f>
        <v>111882.36</v>
      </c>
      <c r="F46" s="67">
        <f>ROUND(D46*E46,2)</f>
        <v>111882.36</v>
      </c>
      <c r="G46" s="94">
        <f>H41</f>
        <v>0</v>
      </c>
      <c r="H46" s="67">
        <f>ROUND(D46*G46,2)</f>
        <v>0</v>
      </c>
    </row>
    <row r="47" spans="1:10" ht="1.1499999999999999" customHeight="1" x14ac:dyDescent="0.25">
      <c r="A47" s="68"/>
      <c r="B47" s="69"/>
      <c r="C47" s="70"/>
      <c r="D47" s="71"/>
      <c r="E47" s="95"/>
      <c r="F47" s="72"/>
      <c r="G47" s="95"/>
      <c r="H47" s="72"/>
    </row>
    <row r="48" spans="1:10" x14ac:dyDescent="0.25">
      <c r="A48" s="49" t="s">
        <v>66</v>
      </c>
      <c r="B48" s="50" t="s">
        <v>4</v>
      </c>
      <c r="C48" s="51" t="s">
        <v>67</v>
      </c>
      <c r="D48" s="52">
        <f>D71</f>
        <v>1</v>
      </c>
      <c r="E48" s="91">
        <f>E71</f>
        <v>622646.88</v>
      </c>
      <c r="F48" s="53">
        <f>F71</f>
        <v>622646.88</v>
      </c>
      <c r="G48" s="91">
        <f>G71</f>
        <v>2999.8</v>
      </c>
      <c r="H48" s="53">
        <f>H71</f>
        <v>2999.8</v>
      </c>
    </row>
    <row r="49" spans="1:8" ht="22.5" x14ac:dyDescent="0.25">
      <c r="A49" s="54" t="s">
        <v>68</v>
      </c>
      <c r="B49" s="55" t="s">
        <v>4</v>
      </c>
      <c r="C49" s="56" t="s">
        <v>69</v>
      </c>
      <c r="D49" s="57">
        <f>D69</f>
        <v>1</v>
      </c>
      <c r="E49" s="92">
        <f>E69</f>
        <v>622646.88</v>
      </c>
      <c r="F49" s="58">
        <f>F69</f>
        <v>622646.88</v>
      </c>
      <c r="G49" s="92">
        <f>G69</f>
        <v>2999.8</v>
      </c>
      <c r="H49" s="58">
        <f>H69</f>
        <v>2999.8</v>
      </c>
    </row>
    <row r="50" spans="1:8" x14ac:dyDescent="0.25">
      <c r="A50" s="79" t="s">
        <v>70</v>
      </c>
      <c r="B50" s="80" t="s">
        <v>4</v>
      </c>
      <c r="C50" s="81" t="s">
        <v>71</v>
      </c>
      <c r="D50" s="82">
        <f>D60</f>
        <v>1</v>
      </c>
      <c r="E50" s="97">
        <f>E60</f>
        <v>616591.35999999999</v>
      </c>
      <c r="F50" s="83">
        <f>F60</f>
        <v>616591.35999999999</v>
      </c>
      <c r="G50" s="97">
        <f>G60</f>
        <v>2999.8</v>
      </c>
      <c r="H50" s="83">
        <f>H60</f>
        <v>2999.8</v>
      </c>
    </row>
    <row r="51" spans="1:8" ht="33.75" x14ac:dyDescent="0.25">
      <c r="A51" s="59" t="s">
        <v>72</v>
      </c>
      <c r="B51" s="60" t="s">
        <v>11</v>
      </c>
      <c r="C51" s="61" t="s">
        <v>73</v>
      </c>
      <c r="D51" s="62">
        <v>4461</v>
      </c>
      <c r="E51" s="93">
        <f>1.06*56.04</f>
        <v>59.4</v>
      </c>
      <c r="F51" s="63">
        <f t="shared" ref="F51:F60" si="0">ROUND(D51*E51,2)</f>
        <v>264983.40000000002</v>
      </c>
      <c r="G51" s="106"/>
      <c r="H51" s="63">
        <f t="shared" ref="H51:H60" si="1">ROUND(D51*G51,2)</f>
        <v>0</v>
      </c>
    </row>
    <row r="52" spans="1:8" ht="22.5" x14ac:dyDescent="0.25">
      <c r="A52" s="59" t="s">
        <v>74</v>
      </c>
      <c r="B52" s="60" t="s">
        <v>11</v>
      </c>
      <c r="C52" s="61" t="s">
        <v>75</v>
      </c>
      <c r="D52" s="62">
        <v>4461</v>
      </c>
      <c r="E52" s="93">
        <f>1.06*3.67</f>
        <v>3.89</v>
      </c>
      <c r="F52" s="63">
        <f>ROUND(D52*E52,2)</f>
        <v>17353.29</v>
      </c>
      <c r="G52" s="106"/>
      <c r="H52" s="63">
        <f t="shared" si="1"/>
        <v>0</v>
      </c>
    </row>
    <row r="53" spans="1:8" ht="22.5" x14ac:dyDescent="0.25">
      <c r="A53" s="59" t="s">
        <v>76</v>
      </c>
      <c r="B53" s="60" t="s">
        <v>26</v>
      </c>
      <c r="C53" s="61" t="s">
        <v>77</v>
      </c>
      <c r="D53" s="62">
        <v>100</v>
      </c>
      <c r="E53" s="93">
        <f>1.06*4.42</f>
        <v>4.6900000000000004</v>
      </c>
      <c r="F53" s="63">
        <f t="shared" si="0"/>
        <v>469</v>
      </c>
      <c r="G53" s="106"/>
      <c r="H53" s="63">
        <f t="shared" si="1"/>
        <v>0</v>
      </c>
    </row>
    <row r="54" spans="1:8" ht="22.5" x14ac:dyDescent="0.25">
      <c r="A54" s="59" t="s">
        <v>78</v>
      </c>
      <c r="B54" s="60" t="s">
        <v>11</v>
      </c>
      <c r="C54" s="61" t="s">
        <v>79</v>
      </c>
      <c r="D54" s="62">
        <v>4461</v>
      </c>
      <c r="E54" s="93">
        <f>1.06*21.17</f>
        <v>22.44</v>
      </c>
      <c r="F54" s="63">
        <f t="shared" si="0"/>
        <v>100104.84</v>
      </c>
      <c r="G54" s="106"/>
      <c r="H54" s="63">
        <f t="shared" si="1"/>
        <v>0</v>
      </c>
    </row>
    <row r="55" spans="1:8" ht="33.75" x14ac:dyDescent="0.25">
      <c r="A55" s="59" t="s">
        <v>80</v>
      </c>
      <c r="B55" s="60" t="s">
        <v>11</v>
      </c>
      <c r="C55" s="61" t="s">
        <v>81</v>
      </c>
      <c r="D55" s="62">
        <v>3848</v>
      </c>
      <c r="E55" s="93">
        <f>1.06*37.35</f>
        <v>39.590000000000003</v>
      </c>
      <c r="F55" s="63">
        <f t="shared" si="0"/>
        <v>152342.32</v>
      </c>
      <c r="G55" s="106"/>
      <c r="H55" s="63">
        <f t="shared" si="1"/>
        <v>0</v>
      </c>
    </row>
    <row r="56" spans="1:8" ht="33.75" x14ac:dyDescent="0.25">
      <c r="A56" s="59" t="s">
        <v>82</v>
      </c>
      <c r="B56" s="60" t="s">
        <v>11</v>
      </c>
      <c r="C56" s="61" t="s">
        <v>83</v>
      </c>
      <c r="D56" s="62">
        <v>613</v>
      </c>
      <c r="E56" s="93">
        <f>1.06*21.35</f>
        <v>22.63</v>
      </c>
      <c r="F56" s="63">
        <f t="shared" si="0"/>
        <v>13872.19</v>
      </c>
      <c r="G56" s="106"/>
      <c r="H56" s="63">
        <f t="shared" si="1"/>
        <v>0</v>
      </c>
    </row>
    <row r="57" spans="1:8" ht="33.75" x14ac:dyDescent="0.25">
      <c r="A57" s="59" t="s">
        <v>84</v>
      </c>
      <c r="B57" s="60" t="s">
        <v>11</v>
      </c>
      <c r="C57" s="61" t="s">
        <v>85</v>
      </c>
      <c r="D57" s="62">
        <v>4461</v>
      </c>
      <c r="E57" s="93">
        <f>1.06*13.51</f>
        <v>14.32</v>
      </c>
      <c r="F57" s="63">
        <f t="shared" si="0"/>
        <v>63881.52</v>
      </c>
      <c r="G57" s="106"/>
      <c r="H57" s="63">
        <f t="shared" si="1"/>
        <v>0</v>
      </c>
    </row>
    <row r="58" spans="1:8" ht="33.75" x14ac:dyDescent="0.25">
      <c r="A58" s="59" t="s">
        <v>86</v>
      </c>
      <c r="B58" s="60" t="s">
        <v>11</v>
      </c>
      <c r="C58" s="61" t="s">
        <v>87</v>
      </c>
      <c r="D58" s="62">
        <v>50</v>
      </c>
      <c r="E58" s="93">
        <f>1.06*11.04</f>
        <v>11.7</v>
      </c>
      <c r="F58" s="63">
        <f t="shared" si="0"/>
        <v>585</v>
      </c>
      <c r="G58" s="106"/>
      <c r="H58" s="63">
        <f t="shared" si="1"/>
        <v>0</v>
      </c>
    </row>
    <row r="59" spans="1:8" ht="22.5" x14ac:dyDescent="0.25">
      <c r="A59" s="59" t="s">
        <v>88</v>
      </c>
      <c r="B59" s="60" t="s">
        <v>89</v>
      </c>
      <c r="C59" s="61" t="s">
        <v>90</v>
      </c>
      <c r="D59" s="62">
        <v>1</v>
      </c>
      <c r="E59" s="93">
        <f>1.06*2830</f>
        <v>2999.8</v>
      </c>
      <c r="F59" s="63">
        <f t="shared" si="0"/>
        <v>2999.8</v>
      </c>
      <c r="G59" s="107">
        <v>2999.8</v>
      </c>
      <c r="H59" s="63">
        <f t="shared" si="1"/>
        <v>2999.8</v>
      </c>
    </row>
    <row r="60" spans="1:8" x14ac:dyDescent="0.25">
      <c r="A60" s="64"/>
      <c r="B60" s="65"/>
      <c r="C60" s="66" t="s">
        <v>91</v>
      </c>
      <c r="D60" s="62">
        <v>1</v>
      </c>
      <c r="E60" s="94">
        <f>SUM(F51:F59)</f>
        <v>616591.35999999999</v>
      </c>
      <c r="F60" s="67">
        <f t="shared" si="0"/>
        <v>616591.35999999999</v>
      </c>
      <c r="G60" s="94">
        <f>SUM(H51:H59)</f>
        <v>2999.8</v>
      </c>
      <c r="H60" s="67">
        <f t="shared" si="1"/>
        <v>2999.8</v>
      </c>
    </row>
    <row r="61" spans="1:8" ht="1.1499999999999999" customHeight="1" x14ac:dyDescent="0.25">
      <c r="A61" s="68"/>
      <c r="B61" s="69"/>
      <c r="C61" s="70"/>
      <c r="D61" s="71"/>
      <c r="E61" s="95"/>
      <c r="F61" s="72"/>
      <c r="G61" s="95"/>
      <c r="H61" s="72"/>
    </row>
    <row r="62" spans="1:8" x14ac:dyDescent="0.25">
      <c r="A62" s="79" t="s">
        <v>92</v>
      </c>
      <c r="B62" s="80" t="s">
        <v>4</v>
      </c>
      <c r="C62" s="81" t="s">
        <v>93</v>
      </c>
      <c r="D62" s="82">
        <f>D67</f>
        <v>1</v>
      </c>
      <c r="E62" s="97">
        <f>E67</f>
        <v>6055.52</v>
      </c>
      <c r="F62" s="83">
        <f>F67</f>
        <v>6055.52</v>
      </c>
      <c r="G62" s="97">
        <f>G67</f>
        <v>0</v>
      </c>
      <c r="H62" s="83">
        <f>H67</f>
        <v>0</v>
      </c>
    </row>
    <row r="63" spans="1:8" x14ac:dyDescent="0.25">
      <c r="A63" s="59" t="s">
        <v>94</v>
      </c>
      <c r="B63" s="60" t="s">
        <v>26</v>
      </c>
      <c r="C63" s="61" t="s">
        <v>95</v>
      </c>
      <c r="D63" s="62">
        <v>72</v>
      </c>
      <c r="E63" s="93">
        <f>1.06*37.9</f>
        <v>40.17</v>
      </c>
      <c r="F63" s="63">
        <f>ROUND(D63*E63,2)</f>
        <v>2892.24</v>
      </c>
      <c r="G63" s="106"/>
      <c r="H63" s="63">
        <f>ROUND(D63*G63,2)</f>
        <v>0</v>
      </c>
    </row>
    <row r="64" spans="1:8" ht="22.5" x14ac:dyDescent="0.25">
      <c r="A64" s="59" t="s">
        <v>96</v>
      </c>
      <c r="B64" s="60" t="s">
        <v>26</v>
      </c>
      <c r="C64" s="61" t="s">
        <v>97</v>
      </c>
      <c r="D64" s="62">
        <v>144</v>
      </c>
      <c r="E64" s="93">
        <f>1.06*1.72</f>
        <v>1.82</v>
      </c>
      <c r="F64" s="63">
        <f>ROUND(D64*E64,2)</f>
        <v>262.08</v>
      </c>
      <c r="G64" s="106"/>
      <c r="H64" s="63">
        <f>ROUND(D64*G64,2)</f>
        <v>0</v>
      </c>
    </row>
    <row r="65" spans="1:8" ht="22.5" x14ac:dyDescent="0.25">
      <c r="A65" s="59" t="s">
        <v>98</v>
      </c>
      <c r="B65" s="60" t="s">
        <v>26</v>
      </c>
      <c r="C65" s="61" t="s">
        <v>99</v>
      </c>
      <c r="D65" s="62">
        <v>72</v>
      </c>
      <c r="E65" s="93">
        <f>1.06*11.48</f>
        <v>12.17</v>
      </c>
      <c r="F65" s="63">
        <f>ROUND(D65*E65,2)</f>
        <v>876.24</v>
      </c>
      <c r="G65" s="106"/>
      <c r="H65" s="63">
        <f>ROUND(D65*G65,2)</f>
        <v>0</v>
      </c>
    </row>
    <row r="66" spans="1:8" ht="22.5" x14ac:dyDescent="0.25">
      <c r="A66" s="59" t="s">
        <v>100</v>
      </c>
      <c r="B66" s="60" t="s">
        <v>11</v>
      </c>
      <c r="C66" s="61" t="s">
        <v>101</v>
      </c>
      <c r="D66" s="62">
        <v>8</v>
      </c>
      <c r="E66" s="93">
        <f>1.06*238.79</f>
        <v>253.12</v>
      </c>
      <c r="F66" s="63">
        <f>ROUND(D66*E66,2)</f>
        <v>2024.96</v>
      </c>
      <c r="G66" s="106"/>
      <c r="H66" s="63">
        <f>ROUND(D66*G66,2)</f>
        <v>0</v>
      </c>
    </row>
    <row r="67" spans="1:8" x14ac:dyDescent="0.25">
      <c r="A67" s="64"/>
      <c r="B67" s="65"/>
      <c r="C67" s="66" t="s">
        <v>102</v>
      </c>
      <c r="D67" s="62">
        <v>1</v>
      </c>
      <c r="E67" s="94">
        <f>SUM(F63:F66)</f>
        <v>6055.52</v>
      </c>
      <c r="F67" s="67">
        <f>ROUND(D67*E67,2)</f>
        <v>6055.52</v>
      </c>
      <c r="G67" s="94">
        <f>SUM(H63:H66)</f>
        <v>0</v>
      </c>
      <c r="H67" s="67">
        <f>ROUND(D67*G67,2)</f>
        <v>0</v>
      </c>
    </row>
    <row r="68" spans="1:8" ht="1.1499999999999999" customHeight="1" x14ac:dyDescent="0.25">
      <c r="A68" s="68"/>
      <c r="B68" s="69"/>
      <c r="C68" s="70"/>
      <c r="D68" s="71"/>
      <c r="E68" s="95"/>
      <c r="F68" s="72"/>
      <c r="G68" s="95"/>
      <c r="H68" s="72"/>
    </row>
    <row r="69" spans="1:8" x14ac:dyDescent="0.25">
      <c r="A69" s="64"/>
      <c r="B69" s="65"/>
      <c r="C69" s="66" t="s">
        <v>103</v>
      </c>
      <c r="D69" s="62">
        <v>1</v>
      </c>
      <c r="E69" s="94">
        <f>F50+F62</f>
        <v>622646.88</v>
      </c>
      <c r="F69" s="67">
        <f>ROUND(D69*E69,2)</f>
        <v>622646.88</v>
      </c>
      <c r="G69" s="94">
        <f>H50+H62</f>
        <v>2999.8</v>
      </c>
      <c r="H69" s="67">
        <f>ROUND(D69*G69,2)</f>
        <v>2999.8</v>
      </c>
    </row>
    <row r="70" spans="1:8" ht="1.1499999999999999" customHeight="1" x14ac:dyDescent="0.25">
      <c r="A70" s="68"/>
      <c r="B70" s="69"/>
      <c r="C70" s="70"/>
      <c r="D70" s="71"/>
      <c r="E70" s="95"/>
      <c r="F70" s="72"/>
      <c r="G70" s="95"/>
      <c r="H70" s="72"/>
    </row>
    <row r="71" spans="1:8" x14ac:dyDescent="0.25">
      <c r="A71" s="64"/>
      <c r="B71" s="65"/>
      <c r="C71" s="66" t="s">
        <v>104</v>
      </c>
      <c r="D71" s="62">
        <v>1</v>
      </c>
      <c r="E71" s="94">
        <f>F49</f>
        <v>622646.88</v>
      </c>
      <c r="F71" s="67">
        <f>ROUND(D71*E71,2)</f>
        <v>622646.88</v>
      </c>
      <c r="G71" s="94">
        <f>H49</f>
        <v>2999.8</v>
      </c>
      <c r="H71" s="67">
        <f>ROUND(D71*G71,2)</f>
        <v>2999.8</v>
      </c>
    </row>
    <row r="72" spans="1:8" ht="1.1499999999999999" customHeight="1" x14ac:dyDescent="0.25">
      <c r="A72" s="68"/>
      <c r="B72" s="69"/>
      <c r="C72" s="70"/>
      <c r="D72" s="71"/>
      <c r="E72" s="95"/>
      <c r="F72" s="72"/>
      <c r="G72" s="95"/>
      <c r="H72" s="72"/>
    </row>
    <row r="73" spans="1:8" x14ac:dyDescent="0.25">
      <c r="A73" s="49" t="s">
        <v>105</v>
      </c>
      <c r="B73" s="50" t="s">
        <v>4</v>
      </c>
      <c r="C73" s="51" t="s">
        <v>106</v>
      </c>
      <c r="D73" s="52">
        <f>D75</f>
        <v>1</v>
      </c>
      <c r="E73" s="91">
        <f>E75</f>
        <v>3360.37</v>
      </c>
      <c r="F73" s="53">
        <f>F75</f>
        <v>3360.37</v>
      </c>
      <c r="G73" s="91">
        <f>G75</f>
        <v>0</v>
      </c>
      <c r="H73" s="53">
        <f>H75</f>
        <v>0</v>
      </c>
    </row>
    <row r="74" spans="1:8" ht="22.5" x14ac:dyDescent="0.25">
      <c r="A74" s="59" t="s">
        <v>107</v>
      </c>
      <c r="B74" s="60" t="s">
        <v>26</v>
      </c>
      <c r="C74" s="61" t="s">
        <v>108</v>
      </c>
      <c r="D74" s="62">
        <v>264.18</v>
      </c>
      <c r="E74" s="93">
        <f>1.06*12</f>
        <v>12.72</v>
      </c>
      <c r="F74" s="63">
        <f>ROUND(D74*E74,2)</f>
        <v>3360.37</v>
      </c>
      <c r="G74" s="106"/>
      <c r="H74" s="63">
        <f>ROUND(D74*G74,2)</f>
        <v>0</v>
      </c>
    </row>
    <row r="75" spans="1:8" x14ac:dyDescent="0.25">
      <c r="A75" s="64"/>
      <c r="B75" s="65"/>
      <c r="C75" s="66" t="s">
        <v>109</v>
      </c>
      <c r="D75" s="62">
        <v>1</v>
      </c>
      <c r="E75" s="94">
        <f>F74</f>
        <v>3360.37</v>
      </c>
      <c r="F75" s="67">
        <f>ROUND(D75*E75,2)</f>
        <v>3360.37</v>
      </c>
      <c r="G75" s="94">
        <f>H74</f>
        <v>0</v>
      </c>
      <c r="H75" s="67">
        <f>ROUND(D75*G75,2)</f>
        <v>0</v>
      </c>
    </row>
    <row r="76" spans="1:8" ht="1.1499999999999999" customHeight="1" x14ac:dyDescent="0.25">
      <c r="A76" s="68"/>
      <c r="B76" s="69"/>
      <c r="C76" s="70"/>
      <c r="D76" s="71"/>
      <c r="E76" s="95"/>
      <c r="F76" s="72"/>
      <c r="G76" s="95"/>
      <c r="H76" s="72"/>
    </row>
    <row r="77" spans="1:8" x14ac:dyDescent="0.25">
      <c r="A77" s="64"/>
      <c r="B77" s="65"/>
      <c r="C77" s="66" t="s">
        <v>110</v>
      </c>
      <c r="D77" s="73">
        <v>1</v>
      </c>
      <c r="E77" s="94">
        <f>F40+F48+F73</f>
        <v>737889.61</v>
      </c>
      <c r="F77" s="67">
        <f>ROUND(D77*E77,2)</f>
        <v>737889.61</v>
      </c>
      <c r="G77" s="94">
        <f>H40+H48+H73</f>
        <v>2999.8</v>
      </c>
      <c r="H77" s="67">
        <f>ROUND(D77*G77,2)</f>
        <v>2999.8</v>
      </c>
    </row>
    <row r="78" spans="1:8" ht="1.1499999999999999" customHeight="1" x14ac:dyDescent="0.25">
      <c r="A78" s="68"/>
      <c r="B78" s="69"/>
      <c r="C78" s="70"/>
      <c r="D78" s="71"/>
      <c r="E78" s="95"/>
      <c r="F78" s="72"/>
      <c r="G78" s="95"/>
      <c r="H78" s="72"/>
    </row>
    <row r="79" spans="1:8" x14ac:dyDescent="0.25">
      <c r="A79" s="74" t="s">
        <v>111</v>
      </c>
      <c r="B79" s="75" t="s">
        <v>4</v>
      </c>
      <c r="C79" s="76" t="s">
        <v>112</v>
      </c>
      <c r="D79" s="77">
        <f>D84</f>
        <v>1</v>
      </c>
      <c r="E79" s="96">
        <f>E84</f>
        <v>4870.29</v>
      </c>
      <c r="F79" s="78">
        <f>F84</f>
        <v>4870.29</v>
      </c>
      <c r="G79" s="96">
        <f>G84</f>
        <v>0</v>
      </c>
      <c r="H79" s="78">
        <f>H84</f>
        <v>0</v>
      </c>
    </row>
    <row r="80" spans="1:8" x14ac:dyDescent="0.25">
      <c r="A80" s="59" t="s">
        <v>113</v>
      </c>
      <c r="B80" s="60" t="s">
        <v>11</v>
      </c>
      <c r="C80" s="61" t="s">
        <v>114</v>
      </c>
      <c r="D80" s="62">
        <v>24</v>
      </c>
      <c r="E80" s="93">
        <f>1.06*83.61</f>
        <v>88.63</v>
      </c>
      <c r="F80" s="63">
        <f>ROUND(D80*E80,2)</f>
        <v>2127.12</v>
      </c>
      <c r="G80" s="106"/>
      <c r="H80" s="63">
        <f>ROUND(D80*G80,2)</f>
        <v>0</v>
      </c>
    </row>
    <row r="81" spans="1:8" ht="22.5" x14ac:dyDescent="0.25">
      <c r="A81" s="59" t="s">
        <v>115</v>
      </c>
      <c r="B81" s="60" t="s">
        <v>116</v>
      </c>
      <c r="C81" s="61" t="s">
        <v>117</v>
      </c>
      <c r="D81" s="62">
        <v>227.1</v>
      </c>
      <c r="E81" s="93">
        <f>1.06*12.6</f>
        <v>13.36</v>
      </c>
      <c r="F81" s="63">
        <f>ROUND(D81*E81,2)</f>
        <v>3034.06</v>
      </c>
      <c r="G81" s="106"/>
      <c r="H81" s="63">
        <f>ROUND(D81*G81,2)</f>
        <v>0</v>
      </c>
    </row>
    <row r="82" spans="1:8" ht="22.5" x14ac:dyDescent="0.25">
      <c r="A82" s="59" t="s">
        <v>118</v>
      </c>
      <c r="B82" s="60" t="s">
        <v>26</v>
      </c>
      <c r="C82" s="61" t="s">
        <v>119</v>
      </c>
      <c r="D82" s="62">
        <v>72</v>
      </c>
      <c r="E82" s="93">
        <f>1.06*1.55</f>
        <v>1.64</v>
      </c>
      <c r="F82" s="63">
        <f>ROUND(D82*E82,2)</f>
        <v>118.08</v>
      </c>
      <c r="G82" s="106"/>
      <c r="H82" s="63">
        <f>ROUND(D82*G82,2)</f>
        <v>0</v>
      </c>
    </row>
    <row r="83" spans="1:8" x14ac:dyDescent="0.25">
      <c r="A83" s="59" t="s">
        <v>120</v>
      </c>
      <c r="B83" s="60" t="s">
        <v>116</v>
      </c>
      <c r="C83" s="61" t="s">
        <v>121</v>
      </c>
      <c r="D83" s="62">
        <v>3.92</v>
      </c>
      <c r="E83" s="93">
        <f>1.06*-98.42</f>
        <v>-104.33</v>
      </c>
      <c r="F83" s="63">
        <f>ROUND(D83*E83,2)</f>
        <v>-408.97</v>
      </c>
      <c r="G83" s="106"/>
      <c r="H83" s="63">
        <f>ROUND(D83*G83,2)</f>
        <v>0</v>
      </c>
    </row>
    <row r="84" spans="1:8" x14ac:dyDescent="0.25">
      <c r="A84" s="64"/>
      <c r="B84" s="65"/>
      <c r="C84" s="66" t="s">
        <v>122</v>
      </c>
      <c r="D84" s="73">
        <v>1</v>
      </c>
      <c r="E84" s="94">
        <f>SUM(F80:F83)</f>
        <v>4870.29</v>
      </c>
      <c r="F84" s="67">
        <f>ROUND(D84*E84,2)</f>
        <v>4870.29</v>
      </c>
      <c r="G84" s="94">
        <f>SUM(H80:H83)</f>
        <v>0</v>
      </c>
      <c r="H84" s="67">
        <f>ROUND(D84*G84,2)</f>
        <v>0</v>
      </c>
    </row>
    <row r="85" spans="1:8" ht="1.1499999999999999" customHeight="1" x14ac:dyDescent="0.25">
      <c r="A85" s="68"/>
      <c r="B85" s="69"/>
      <c r="C85" s="70"/>
      <c r="D85" s="71"/>
      <c r="E85" s="95"/>
      <c r="F85" s="72"/>
      <c r="G85" s="95"/>
      <c r="H85" s="72"/>
    </row>
    <row r="86" spans="1:8" x14ac:dyDescent="0.25">
      <c r="A86" s="74" t="s">
        <v>123</v>
      </c>
      <c r="B86" s="75" t="s">
        <v>4</v>
      </c>
      <c r="C86" s="76" t="s">
        <v>124</v>
      </c>
      <c r="D86" s="77">
        <v>1</v>
      </c>
      <c r="E86" s="96">
        <v>8255.0400000000009</v>
      </c>
      <c r="F86" s="78">
        <f>ROUND(D86*E86,2)</f>
        <v>8255.0400000000009</v>
      </c>
      <c r="G86" s="108"/>
      <c r="H86" s="78">
        <f>ROUND(D86*G86,2)</f>
        <v>0</v>
      </c>
    </row>
    <row r="87" spans="1:8" ht="15" customHeight="1" thickBot="1" x14ac:dyDescent="0.3">
      <c r="A87" s="84"/>
      <c r="B87" s="85"/>
      <c r="C87" s="86" t="s">
        <v>143</v>
      </c>
      <c r="D87" s="87">
        <v>1</v>
      </c>
      <c r="E87" s="98">
        <f>F4+F39+F79+F86</f>
        <v>929719.92</v>
      </c>
      <c r="F87" s="88">
        <f>ROUND(D87*E87,2)</f>
        <v>929719.92</v>
      </c>
      <c r="G87" s="98">
        <f>H4+H39+H79+H86</f>
        <v>2999.8</v>
      </c>
      <c r="H87" s="88">
        <f>ROUND(D87*G87,2)</f>
        <v>2999.8</v>
      </c>
    </row>
    <row r="88" spans="1:8" ht="15" customHeight="1" x14ac:dyDescent="0.25">
      <c r="A88" s="12"/>
      <c r="B88" s="13" t="s">
        <v>136</v>
      </c>
      <c r="C88" s="31" t="s">
        <v>137</v>
      </c>
      <c r="D88" s="35">
        <v>1</v>
      </c>
      <c r="E88" s="99">
        <v>0.13</v>
      </c>
      <c r="F88" s="36">
        <f>F87*E88</f>
        <v>120863.59</v>
      </c>
      <c r="G88" s="110">
        <v>0.13</v>
      </c>
      <c r="H88" s="37">
        <f>H87*G88</f>
        <v>389.97</v>
      </c>
    </row>
    <row r="89" spans="1:8" ht="25.15" customHeight="1" thickBot="1" x14ac:dyDescent="0.3">
      <c r="A89" s="14"/>
      <c r="B89" s="15"/>
      <c r="C89" s="32" t="s">
        <v>138</v>
      </c>
      <c r="D89" s="38">
        <v>1</v>
      </c>
      <c r="E89" s="100">
        <v>0.06</v>
      </c>
      <c r="F89" s="39">
        <f>F87*E89</f>
        <v>55783.199999999997</v>
      </c>
      <c r="G89" s="111">
        <v>0.06</v>
      </c>
      <c r="H89" s="39">
        <f>H87*G89</f>
        <v>179.99</v>
      </c>
    </row>
    <row r="90" spans="1:8" ht="32.450000000000003" customHeight="1" thickBot="1" x14ac:dyDescent="0.3">
      <c r="A90" s="16"/>
      <c r="B90" s="17"/>
      <c r="C90" s="32" t="s">
        <v>139</v>
      </c>
      <c r="D90" s="18"/>
      <c r="E90" s="19"/>
      <c r="F90" s="40">
        <f>F87+F88+F89</f>
        <v>1106366.71</v>
      </c>
      <c r="G90" s="20"/>
      <c r="H90" s="40">
        <f>H87+H88+H89</f>
        <v>3569.76</v>
      </c>
    </row>
    <row r="91" spans="1:8" ht="27" customHeight="1" x14ac:dyDescent="0.25">
      <c r="A91" s="21"/>
      <c r="B91" s="22"/>
      <c r="C91" s="33" t="s">
        <v>141</v>
      </c>
      <c r="D91" s="23"/>
      <c r="E91" s="24"/>
      <c r="F91" s="41">
        <f>F90*0.21</f>
        <v>232337.01</v>
      </c>
      <c r="G91" s="25"/>
      <c r="H91" s="41">
        <f>H90*0.21</f>
        <v>749.65</v>
      </c>
    </row>
    <row r="92" spans="1:8" ht="27.6" customHeight="1" thickBot="1" x14ac:dyDescent="0.3">
      <c r="A92" s="26"/>
      <c r="B92" s="27"/>
      <c r="C92" s="34" t="s">
        <v>140</v>
      </c>
      <c r="D92" s="28"/>
      <c r="E92" s="29"/>
      <c r="F92" s="42">
        <f>F91+F90</f>
        <v>1338703.72</v>
      </c>
      <c r="G92" s="30"/>
      <c r="H92" s="42">
        <f>H91+H90</f>
        <v>4319.41</v>
      </c>
    </row>
    <row r="93" spans="1:8" ht="75.599999999999994" customHeight="1" thickBot="1" x14ac:dyDescent="0.3">
      <c r="A93" s="119" t="s">
        <v>125</v>
      </c>
      <c r="B93" s="120"/>
      <c r="C93" s="8"/>
      <c r="D93" s="9" t="s">
        <v>126</v>
      </c>
      <c r="E93" s="124"/>
      <c r="F93" s="125"/>
      <c r="G93" s="125"/>
      <c r="H93" s="126"/>
    </row>
    <row r="94" spans="1:8" ht="52.9" customHeight="1" thickBot="1" x14ac:dyDescent="0.3">
      <c r="A94" s="119" t="s">
        <v>127</v>
      </c>
      <c r="B94" s="120"/>
      <c r="C94" s="10"/>
      <c r="D94" s="9" t="s">
        <v>128</v>
      </c>
      <c r="E94" s="121"/>
      <c r="F94" s="122"/>
      <c r="G94" s="122"/>
      <c r="H94" s="123"/>
    </row>
    <row r="95" spans="1:8" ht="57.6" customHeight="1" thickBot="1" x14ac:dyDescent="0.3">
      <c r="A95" s="119" t="s">
        <v>129</v>
      </c>
      <c r="B95" s="120"/>
      <c r="C95" s="11"/>
      <c r="D95" s="9" t="s">
        <v>130</v>
      </c>
      <c r="E95" s="121"/>
      <c r="F95" s="122"/>
      <c r="G95" s="122"/>
      <c r="H95" s="123"/>
    </row>
    <row r="96" spans="1:8" s="43" customFormat="1" ht="37.5" customHeight="1" x14ac:dyDescent="0.25">
      <c r="A96" s="129" t="s">
        <v>142</v>
      </c>
      <c r="B96" s="130"/>
      <c r="C96" s="135" t="s">
        <v>144</v>
      </c>
      <c r="D96" s="135"/>
      <c r="E96" s="135"/>
      <c r="F96" s="135"/>
      <c r="G96" s="135"/>
      <c r="H96" s="136"/>
    </row>
    <row r="97" spans="1:8" s="43" customFormat="1" ht="45" customHeight="1" x14ac:dyDescent="0.25">
      <c r="A97" s="131"/>
      <c r="B97" s="132"/>
      <c r="C97" s="127" t="s">
        <v>145</v>
      </c>
      <c r="D97" s="127"/>
      <c r="E97" s="127"/>
      <c r="F97" s="127"/>
      <c r="G97" s="127"/>
      <c r="H97" s="128"/>
    </row>
    <row r="98" spans="1:8" s="43" customFormat="1" ht="37.5" customHeight="1" x14ac:dyDescent="0.25">
      <c r="A98" s="131"/>
      <c r="B98" s="132"/>
      <c r="C98" s="127" t="s">
        <v>146</v>
      </c>
      <c r="D98" s="127"/>
      <c r="E98" s="127"/>
      <c r="F98" s="127"/>
      <c r="G98" s="127"/>
      <c r="H98" s="128"/>
    </row>
    <row r="99" spans="1:8" s="43" customFormat="1" ht="48.75" customHeight="1" thickBot="1" x14ac:dyDescent="0.3">
      <c r="A99" s="133"/>
      <c r="B99" s="134"/>
      <c r="C99" s="137" t="s">
        <v>148</v>
      </c>
      <c r="D99" s="138"/>
      <c r="E99" s="138"/>
      <c r="F99" s="138"/>
      <c r="G99" s="138"/>
      <c r="H99" s="139"/>
    </row>
    <row r="100" spans="1:8" ht="15.6" customHeight="1" x14ac:dyDescent="0.25"/>
  </sheetData>
  <sheetProtection algorithmName="SHA-512" hashValue="K2sDq0/eUaLez53tZBJXRdeLZFq4WYOmIl8Obww3kLTzzTjv5+wXD0nWaW5SJLvZ1+lpNh5V/KZmzohZ8XqOuQ==" saltValue="tfp5QuOX1KVeotivCkaqJQ==" spinCount="100000" sheet="1"/>
  <mergeCells count="15">
    <mergeCell ref="C97:H97"/>
    <mergeCell ref="A96:B99"/>
    <mergeCell ref="C96:H96"/>
    <mergeCell ref="C98:H98"/>
    <mergeCell ref="C99:H99"/>
    <mergeCell ref="A1:H1"/>
    <mergeCell ref="E2:F2"/>
    <mergeCell ref="G2:H2"/>
    <mergeCell ref="A2:D2"/>
    <mergeCell ref="A95:B95"/>
    <mergeCell ref="E95:H95"/>
    <mergeCell ref="A93:B93"/>
    <mergeCell ref="E93:H93"/>
    <mergeCell ref="A94:B94"/>
    <mergeCell ref="E94:H94"/>
  </mergeCells>
  <conditionalFormatting sqref="G86">
    <cfRule type="cellIs" dxfId="34" priority="36" operator="lessThan">
      <formula>$F$86</formula>
    </cfRule>
  </conditionalFormatting>
  <conditionalFormatting sqref="G7">
    <cfRule type="cellIs" dxfId="33" priority="35" operator="greaterThan">
      <formula>$E$7</formula>
    </cfRule>
  </conditionalFormatting>
  <conditionalFormatting sqref="G8">
    <cfRule type="cellIs" dxfId="32" priority="34" operator="greaterThan">
      <formula>$E$8</formula>
    </cfRule>
  </conditionalFormatting>
  <conditionalFormatting sqref="G9">
    <cfRule type="cellIs" dxfId="31" priority="33" operator="greaterThan">
      <formula>$E$9</formula>
    </cfRule>
  </conditionalFormatting>
  <conditionalFormatting sqref="G10">
    <cfRule type="cellIs" dxfId="30" priority="32" operator="greaterThan">
      <formula>$E$10</formula>
    </cfRule>
  </conditionalFormatting>
  <conditionalFormatting sqref="G17">
    <cfRule type="cellIs" dxfId="29" priority="31" operator="greaterThan">
      <formula>$E$17</formula>
    </cfRule>
  </conditionalFormatting>
  <conditionalFormatting sqref="G18">
    <cfRule type="cellIs" dxfId="28" priority="30" operator="greaterThan">
      <formula>$E$18</formula>
    </cfRule>
  </conditionalFormatting>
  <conditionalFormatting sqref="G19">
    <cfRule type="cellIs" dxfId="27" priority="29" operator="greaterThan">
      <formula>$E$19</formula>
    </cfRule>
  </conditionalFormatting>
  <conditionalFormatting sqref="G23">
    <cfRule type="cellIs" dxfId="26" priority="28" operator="greaterThan">
      <formula>$E$23</formula>
    </cfRule>
  </conditionalFormatting>
  <conditionalFormatting sqref="G24">
    <cfRule type="cellIs" dxfId="25" priority="27" operator="greaterThan">
      <formula>$E$24</formula>
    </cfRule>
  </conditionalFormatting>
  <conditionalFormatting sqref="G28">
    <cfRule type="cellIs" dxfId="24" priority="26" operator="greaterThan">
      <formula>$E$28</formula>
    </cfRule>
  </conditionalFormatting>
  <conditionalFormatting sqref="G32">
    <cfRule type="cellIs" dxfId="23" priority="25" operator="greaterThan">
      <formula>$E$32</formula>
    </cfRule>
    <cfRule type="cellIs" dxfId="22" priority="4" operator="greaterThan">
      <formula>$E$32</formula>
    </cfRule>
  </conditionalFormatting>
  <conditionalFormatting sqref="G42">
    <cfRule type="cellIs" dxfId="21" priority="24" operator="greaterThan">
      <formula>$E$42</formula>
    </cfRule>
  </conditionalFormatting>
  <conditionalFormatting sqref="G43">
    <cfRule type="cellIs" dxfId="20" priority="23" operator="greaterThan">
      <formula>$E$43</formula>
    </cfRule>
  </conditionalFormatting>
  <conditionalFormatting sqref="G51">
    <cfRule type="cellIs" dxfId="19" priority="22" operator="greaterThan">
      <formula>$E$51</formula>
    </cfRule>
  </conditionalFormatting>
  <conditionalFormatting sqref="G52">
    <cfRule type="cellIs" dxfId="18" priority="21" operator="greaterThan">
      <formula>$E$52</formula>
    </cfRule>
  </conditionalFormatting>
  <conditionalFormatting sqref="G53">
    <cfRule type="cellIs" dxfId="17" priority="20" operator="greaterThan">
      <formula>$E$53</formula>
    </cfRule>
  </conditionalFormatting>
  <conditionalFormatting sqref="G54">
    <cfRule type="cellIs" dxfId="16" priority="19" operator="greaterThan">
      <formula>$E$54</formula>
    </cfRule>
  </conditionalFormatting>
  <conditionalFormatting sqref="G55">
    <cfRule type="cellIs" dxfId="15" priority="18" operator="greaterThan">
      <formula>$E$55</formula>
    </cfRule>
  </conditionalFormatting>
  <conditionalFormatting sqref="G56">
    <cfRule type="cellIs" dxfId="14" priority="17" operator="greaterThan">
      <formula>$E$56</formula>
    </cfRule>
  </conditionalFormatting>
  <conditionalFormatting sqref="G57">
    <cfRule type="cellIs" dxfId="13" priority="16" operator="greaterThan">
      <formula>$E$57</formula>
    </cfRule>
  </conditionalFormatting>
  <conditionalFormatting sqref="G58">
    <cfRule type="cellIs" dxfId="12" priority="15" operator="greaterThan">
      <formula>$E$58</formula>
    </cfRule>
  </conditionalFormatting>
  <conditionalFormatting sqref="G59">
    <cfRule type="cellIs" dxfId="11" priority="14" operator="greaterThan">
      <formula>$E$59</formula>
    </cfRule>
  </conditionalFormatting>
  <conditionalFormatting sqref="G63">
    <cfRule type="cellIs" dxfId="10" priority="13" operator="greaterThan">
      <formula>$E$63</formula>
    </cfRule>
  </conditionalFormatting>
  <conditionalFormatting sqref="G64">
    <cfRule type="cellIs" dxfId="9" priority="12" operator="greaterThan">
      <formula>$E$64</formula>
    </cfRule>
  </conditionalFormatting>
  <conditionalFormatting sqref="G65">
    <cfRule type="cellIs" dxfId="8" priority="11" operator="greaterThan">
      <formula>$E$65</formula>
    </cfRule>
  </conditionalFormatting>
  <conditionalFormatting sqref="G66">
    <cfRule type="cellIs" dxfId="7" priority="10" operator="greaterThan">
      <formula>$E$66</formula>
    </cfRule>
  </conditionalFormatting>
  <conditionalFormatting sqref="G80">
    <cfRule type="cellIs" dxfId="6" priority="9" operator="greaterThan">
      <formula>$E$80</formula>
    </cfRule>
  </conditionalFormatting>
  <conditionalFormatting sqref="G81">
    <cfRule type="cellIs" dxfId="5" priority="8" operator="greaterThan">
      <formula>$E$81</formula>
    </cfRule>
  </conditionalFormatting>
  <conditionalFormatting sqref="G82">
    <cfRule type="cellIs" dxfId="4" priority="7" operator="greaterThan">
      <formula>$E$82</formula>
    </cfRule>
  </conditionalFormatting>
  <conditionalFormatting sqref="G83">
    <cfRule type="cellIs" dxfId="3" priority="6" operator="greaterThan">
      <formula>$E$83</formula>
    </cfRule>
  </conditionalFormatting>
  <conditionalFormatting sqref="G74">
    <cfRule type="cellIs" dxfId="2" priority="5" operator="greaterThan">
      <formula>$E$74</formula>
    </cfRule>
  </conditionalFormatting>
  <conditionalFormatting sqref="G33">
    <cfRule type="cellIs" dxfId="1" priority="1" operator="greaterThan">
      <formula>$E$32</formula>
    </cfRule>
    <cfRule type="cellIs" dxfId="0" priority="2" operator="greaterThan">
      <formula>$E$32</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Pérez Monje, David</dc:creator>
  <cp:lastModifiedBy>Blanquer Jaraíz, Jorge Francisco</cp:lastModifiedBy>
  <dcterms:created xsi:type="dcterms:W3CDTF">2019-03-28T09:02:51Z</dcterms:created>
  <dcterms:modified xsi:type="dcterms:W3CDTF">2019-08-21T11:40:22Z</dcterms:modified>
</cp:coreProperties>
</file>