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metromadrid.net\Estamentos\Ser. Ing. Instalaciones, Control y Telecom\Funcional\3. Coord. Telecomunicaciones\7. PROYECTOS\CPD\Revisión V\Editables\"/>
    </mc:Choice>
  </mc:AlternateContent>
  <xr:revisionPtr revIDLastSave="0" documentId="8_{7DDF7637-ABCE-4367-8CFB-D606867B9BED}" xr6:coauthVersionLast="36" xr6:coauthVersionMax="36" xr10:uidLastSave="{00000000-0000-0000-0000-000000000000}"/>
  <bookViews>
    <workbookView xWindow="0" yWindow="0" windowWidth="28800" windowHeight="11025" xr2:uid="{85E7B138-7913-4782-A42E-1D6295FAA51A}"/>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8" i="1" l="1"/>
  <c r="G248" i="1"/>
  <c r="I14" i="1" l="1"/>
  <c r="I29" i="1"/>
  <c r="I48" i="1"/>
  <c r="I55" i="1"/>
  <c r="I80" i="1"/>
  <c r="I89" i="1"/>
  <c r="I104" i="1"/>
  <c r="I119" i="1"/>
  <c r="I138" i="1"/>
  <c r="I157" i="1"/>
  <c r="I170" i="1"/>
  <c r="I177" i="1"/>
  <c r="I190" i="1"/>
  <c r="I199" i="1"/>
  <c r="I208" i="1"/>
  <c r="I238" i="1"/>
  <c r="I232" i="1"/>
  <c r="I225" i="1"/>
  <c r="G252" i="1" l="1"/>
  <c r="E260" i="1"/>
  <c r="H256" i="1"/>
  <c r="H258" i="1" s="1"/>
  <c r="H254" i="1"/>
  <c r="H252" i="1"/>
  <c r="H250" i="1"/>
  <c r="G250" i="1"/>
  <c r="G241" i="1"/>
  <c r="G238" i="1" s="1"/>
  <c r="F241" i="1"/>
  <c r="G239" i="1"/>
  <c r="F238" i="1"/>
  <c r="E238" i="1"/>
  <c r="G234" i="1"/>
  <c r="F236" i="1" s="1"/>
  <c r="G236" i="1" s="1"/>
  <c r="G232" i="1" s="1"/>
  <c r="E232" i="1"/>
  <c r="G228" i="1"/>
  <c r="F230" i="1" s="1"/>
  <c r="F225" i="1" s="1"/>
  <c r="G226" i="1"/>
  <c r="E225" i="1"/>
  <c r="F223" i="1"/>
  <c r="G223" i="1" s="1"/>
  <c r="G208" i="1" s="1"/>
  <c r="G221" i="1"/>
  <c r="G219" i="1"/>
  <c r="G217" i="1"/>
  <c r="G215" i="1"/>
  <c r="G213" i="1"/>
  <c r="G211" i="1"/>
  <c r="G209" i="1"/>
  <c r="F208" i="1"/>
  <c r="E208" i="1"/>
  <c r="G206" i="1"/>
  <c r="G199" i="1" s="1"/>
  <c r="F206" i="1"/>
  <c r="G204" i="1"/>
  <c r="G202" i="1"/>
  <c r="G200" i="1"/>
  <c r="F199" i="1"/>
  <c r="E199" i="1"/>
  <c r="F197" i="1"/>
  <c r="G197" i="1" s="1"/>
  <c r="G190" i="1" s="1"/>
  <c r="G195" i="1"/>
  <c r="G193" i="1"/>
  <c r="G191" i="1"/>
  <c r="F190" i="1"/>
  <c r="E190" i="1"/>
  <c r="F188" i="1"/>
  <c r="F177" i="1" s="1"/>
  <c r="G186" i="1"/>
  <c r="G184" i="1"/>
  <c r="G182" i="1"/>
  <c r="G180" i="1"/>
  <c r="G178" i="1"/>
  <c r="E177" i="1"/>
  <c r="F175" i="1"/>
  <c r="F170" i="1" s="1"/>
  <c r="G173" i="1"/>
  <c r="G171" i="1"/>
  <c r="E170" i="1"/>
  <c r="F168" i="1"/>
  <c r="F157" i="1" s="1"/>
  <c r="G166" i="1"/>
  <c r="G164" i="1"/>
  <c r="G162" i="1"/>
  <c r="G160" i="1"/>
  <c r="G158" i="1"/>
  <c r="E157" i="1"/>
  <c r="F155" i="1"/>
  <c r="G155" i="1" s="1"/>
  <c r="G138" i="1" s="1"/>
  <c r="G153" i="1"/>
  <c r="G151" i="1"/>
  <c r="G149" i="1"/>
  <c r="G147" i="1"/>
  <c r="G145" i="1"/>
  <c r="G143" i="1"/>
  <c r="G141" i="1"/>
  <c r="G139" i="1"/>
  <c r="F138" i="1"/>
  <c r="E138" i="1"/>
  <c r="G136" i="1"/>
  <c r="G119" i="1" s="1"/>
  <c r="F136" i="1"/>
  <c r="F119" i="1" s="1"/>
  <c r="G134" i="1"/>
  <c r="G132" i="1"/>
  <c r="G130" i="1"/>
  <c r="G128" i="1"/>
  <c r="G126" i="1"/>
  <c r="G124" i="1"/>
  <c r="G122" i="1"/>
  <c r="G120" i="1"/>
  <c r="E119" i="1"/>
  <c r="F117" i="1"/>
  <c r="F104" i="1" s="1"/>
  <c r="G115" i="1"/>
  <c r="G113" i="1"/>
  <c r="G111" i="1"/>
  <c r="G109" i="1"/>
  <c r="G107" i="1"/>
  <c r="G105" i="1"/>
  <c r="E104" i="1"/>
  <c r="F102" i="1"/>
  <c r="G102" i="1" s="1"/>
  <c r="G89" i="1" s="1"/>
  <c r="G100" i="1"/>
  <c r="G98" i="1"/>
  <c r="G96" i="1"/>
  <c r="G94" i="1"/>
  <c r="G92" i="1"/>
  <c r="G90" i="1"/>
  <c r="E89" i="1"/>
  <c r="G85" i="1"/>
  <c r="F85" i="1"/>
  <c r="G83" i="1"/>
  <c r="G81" i="1"/>
  <c r="G80" i="1"/>
  <c r="F80" i="1"/>
  <c r="E80" i="1"/>
  <c r="F78" i="1"/>
  <c r="G78" i="1" s="1"/>
  <c r="G55" i="1" s="1"/>
  <c r="G76" i="1"/>
  <c r="G74" i="1"/>
  <c r="G72" i="1"/>
  <c r="G70" i="1"/>
  <c r="G68" i="1"/>
  <c r="G66" i="1"/>
  <c r="G64" i="1"/>
  <c r="G62" i="1"/>
  <c r="G60" i="1"/>
  <c r="G58" i="1"/>
  <c r="G56" i="1"/>
  <c r="F55" i="1"/>
  <c r="E55" i="1"/>
  <c r="F53" i="1"/>
  <c r="F48" i="1" s="1"/>
  <c r="G51" i="1"/>
  <c r="G49" i="1"/>
  <c r="E48" i="1"/>
  <c r="F46" i="1"/>
  <c r="F29" i="1" s="1"/>
  <c r="G44" i="1"/>
  <c r="G42" i="1"/>
  <c r="G40" i="1"/>
  <c r="G38" i="1"/>
  <c r="G36" i="1"/>
  <c r="G34" i="1"/>
  <c r="G32" i="1"/>
  <c r="G30" i="1"/>
  <c r="E29" i="1"/>
  <c r="F27" i="1"/>
  <c r="F14" i="1" s="1"/>
  <c r="G25" i="1"/>
  <c r="G23" i="1"/>
  <c r="G21" i="1"/>
  <c r="G19" i="1"/>
  <c r="G17" i="1"/>
  <c r="G15" i="1"/>
  <c r="E14" i="1"/>
  <c r="G10" i="1"/>
  <c r="G8" i="1"/>
  <c r="G6" i="1"/>
  <c r="E5" i="1"/>
  <c r="E4" i="1"/>
  <c r="G254" i="1" l="1"/>
  <c r="G256" i="1" s="1"/>
  <c r="G258" i="1" s="1"/>
  <c r="E259" i="1" s="1"/>
  <c r="F12" i="1"/>
  <c r="G12" i="1" s="1"/>
  <c r="G5" i="1" s="1"/>
  <c r="F232" i="1"/>
  <c r="G53" i="1"/>
  <c r="G48" i="1" s="1"/>
  <c r="F89" i="1"/>
  <c r="G117" i="1"/>
  <c r="G104" i="1" s="1"/>
  <c r="G168" i="1"/>
  <c r="G157" i="1" s="1"/>
  <c r="G188" i="1"/>
  <c r="G177" i="1" s="1"/>
  <c r="G175" i="1"/>
  <c r="G170" i="1" s="1"/>
  <c r="G46" i="1"/>
  <c r="G29" i="1" s="1"/>
  <c r="G27" i="1"/>
  <c r="G14" i="1" s="1"/>
  <c r="G230" i="1"/>
  <c r="G225" i="1" s="1"/>
  <c r="F87" i="1" l="1"/>
  <c r="F4" i="1" s="1"/>
  <c r="I4" i="1" s="1"/>
  <c r="F5" i="1"/>
  <c r="I5" i="1" s="1"/>
  <c r="G87" i="1" l="1"/>
  <c r="G4" i="1" s="1"/>
  <c r="F243" i="1" s="1"/>
  <c r="G24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Blázquez Minguela, José Luis</author>
  </authors>
  <commentList>
    <comment ref="A3" authorId="0" shapeId="0" xr:uid="{E9400958-A6BA-48FB-A349-80E652C3C80D}">
      <text>
        <r>
          <rPr>
            <b/>
            <sz val="9"/>
            <color indexed="81"/>
            <rFont val="Tahoma"/>
            <family val="2"/>
          </rPr>
          <t>Código del concepto. Ver colores en "Entorno de trabajo: Apariencia"</t>
        </r>
      </text>
    </comment>
    <comment ref="B3" authorId="0" shapeId="0" xr:uid="{21CDABB4-1A22-4A67-923B-8C37C904B9A6}">
      <text>
        <r>
          <rPr>
            <b/>
            <sz val="9"/>
            <color indexed="81"/>
            <rFont val="Tahoma"/>
            <family val="2"/>
          </rPr>
          <t>Naturaleza o tipo de concepto, ver valores de cada naturaleza en la ayuda del menú contextual</t>
        </r>
      </text>
    </comment>
    <comment ref="C3" authorId="0" shapeId="0" xr:uid="{CDB971E2-120E-40E5-BB7D-A7D6E9D69E5E}">
      <text>
        <r>
          <rPr>
            <b/>
            <sz val="9"/>
            <color indexed="81"/>
            <rFont val="Tahoma"/>
            <family val="2"/>
          </rPr>
          <t>Unidad principal de medida del concepto</t>
        </r>
      </text>
    </comment>
    <comment ref="D3" authorId="0" shapeId="0" xr:uid="{F1331038-6081-4E53-8810-B63445040D00}">
      <text>
        <r>
          <rPr>
            <b/>
            <sz val="9"/>
            <color indexed="81"/>
            <rFont val="Tahoma"/>
            <family val="2"/>
          </rPr>
          <t>Descripción corta</t>
        </r>
      </text>
    </comment>
    <comment ref="E3" authorId="0" shapeId="0" xr:uid="{0CF49BB7-4271-4ACE-BEDD-783E4FC34E8E}">
      <text>
        <r>
          <rPr>
            <b/>
            <sz val="9"/>
            <color indexed="81"/>
            <rFont val="Tahoma"/>
            <family val="2"/>
          </rPr>
          <t>Rendimiento o cantidad presupuestada</t>
        </r>
      </text>
    </comment>
    <comment ref="F3" authorId="0" shapeId="0" xr:uid="{76335AE2-33A9-484A-958A-147A8051A89B}">
      <text>
        <r>
          <rPr>
            <b/>
            <sz val="9"/>
            <color indexed="81"/>
            <rFont val="Tahoma"/>
            <family val="2"/>
          </rPr>
          <t>Precio unitario en el presupuesto</t>
        </r>
      </text>
    </comment>
    <comment ref="G3" authorId="0" shapeId="0" xr:uid="{90F8AB6F-FBC3-4756-8E8B-8301C8F4FE49}">
      <text>
        <r>
          <rPr>
            <b/>
            <sz val="9"/>
            <color indexed="81"/>
            <rFont val="Tahoma"/>
            <family val="2"/>
          </rPr>
          <t>Importe del presupuesto</t>
        </r>
      </text>
    </comment>
  </commentList>
</comments>
</file>

<file path=xl/sharedStrings.xml><?xml version="1.0" encoding="utf-8"?>
<sst xmlns="http://schemas.openxmlformats.org/spreadsheetml/2006/main" count="569" uniqueCount="308">
  <si>
    <t>COMUNICACIONES CPD GLOBAL</t>
  </si>
  <si>
    <t>Presupuesto</t>
  </si>
  <si>
    <t>Código</t>
  </si>
  <si>
    <t>Nat</t>
  </si>
  <si>
    <t>Ud</t>
  </si>
  <si>
    <t>Resumen</t>
  </si>
  <si>
    <t>Cantidad</t>
  </si>
  <si>
    <t xml:space="preserve">C/U Ejecución 
Material (€) </t>
  </si>
  <si>
    <t xml:space="preserve">C Ejecución 
Material (€) </t>
  </si>
  <si>
    <t>CANALIZACIÓN L5-L8</t>
  </si>
  <si>
    <t>Capítulo</t>
  </si>
  <si>
    <t/>
  </si>
  <si>
    <t>Canalización para la interconexión de línea 5 y línea 8</t>
  </si>
  <si>
    <t>ACTUACIONES PREVIAS</t>
  </si>
  <si>
    <t>Actuaciones para delimitación de zona de trabajo</t>
  </si>
  <si>
    <t>EOT0020</t>
  </si>
  <si>
    <t>Partida</t>
  </si>
  <si>
    <t>m</t>
  </si>
  <si>
    <t>Barrera de seguridad tipo New Jersey de color blanco y rojo</t>
  </si>
  <si>
    <t>Barrera de seguridad tipo new jersey de color blanco y rojo de polietileno, rellena de arena o agua, totalmente instalada para desvío de tráfico, incluso mantenimiento durante las obras y posteriores traslados.</t>
  </si>
  <si>
    <t>E28PB180N</t>
  </si>
  <si>
    <t>ud</t>
  </si>
  <si>
    <t>Valla móvil de protección, tipo Ayuntamiento</t>
  </si>
  <si>
    <t>Suministro, carga, transporte, descarga y colocación de valla peatonal de hierro, de 2,50 m. De largo y 1,10 m. De altura, color amarillo tipo ayuntamiento, amortizable en 20 usos, para delimitación provisional de zona de obras, incluso mantenimiento en condiciones seguras durante todo el periodo de tiempo que se requiera. Finalizada la obra se desmontará, incluso carga, transporte y descarga.</t>
  </si>
  <si>
    <t>ED1600</t>
  </si>
  <si>
    <t>Vinilo adhesivo</t>
  </si>
  <si>
    <t>Suministro, colocación y posterior desmontaje de vinilos adhesivos de hasta 1000x1000mm. De dimensión, para impresión digital, a una o dos caras, con tratamiento de inviolabilidad, realizados a base de pvc blanco y transparente, para imprimir en serigrafia y en offset uvi. Llevará laminado de protección por la cara exterior.</t>
  </si>
  <si>
    <t>Total ACTUACIONES PREVIAS</t>
  </si>
  <si>
    <t>SERVICIOS AFECTADOS</t>
  </si>
  <si>
    <t>Localización y actuación sobre servicios afectados</t>
  </si>
  <si>
    <t>SERVRABA</t>
  </si>
  <si>
    <t>PA</t>
  </si>
  <si>
    <t>Red de abastecimiento</t>
  </si>
  <si>
    <t>Partida alzada a justificar para la localización y actuación en la afección a la red de abastecimiento para su desvio y completa resposición del servicio afectado.</t>
  </si>
  <si>
    <t>SERVRALC</t>
  </si>
  <si>
    <t>Red de alcantarillado</t>
  </si>
  <si>
    <t>Partida alzada a justificar para la localización y actuación en la afección a la red de alcantarillado para su desvio y completa resposición del servicio afectado.</t>
  </si>
  <si>
    <t>SERVRRIE</t>
  </si>
  <si>
    <t>Red de riego</t>
  </si>
  <si>
    <t>Partida alzada a justificar para la localización y actuación en la afección a la red de riego para su desvio y completa resposición del servicio afectado.</t>
  </si>
  <si>
    <t>SERVRALU</t>
  </si>
  <si>
    <t>Red de alumbrado</t>
  </si>
  <si>
    <t>Partida alzada a justificar para la localización y actuación en la afección a la red de energía/alumbrado para su desvio y completa resposición del servicio afectado.</t>
  </si>
  <si>
    <t>SERVRTEL</t>
  </si>
  <si>
    <t>Red de telefonía</t>
  </si>
  <si>
    <t>Partida alzada a justificar para la localización y actuación en la afección a la red de telefonía para su desvio y completa resposición del servicio afectado.</t>
  </si>
  <si>
    <t>SERVRVAR</t>
  </si>
  <si>
    <t>Desvio servicios no localizados en fase de proyecto</t>
  </si>
  <si>
    <t>Partida alzada a justificar para la localización y actuación en la afección de algún servicio no identificado en la fase de proyecto para su desvio y completa resposición del servicio afectado.</t>
  </si>
  <si>
    <t>Total SERVICIOS AFECTADOS</t>
  </si>
  <si>
    <t>DEMOLICIÓN Y EXCAVACIÓN</t>
  </si>
  <si>
    <t>Ejecución de zanja y remate de calzada</t>
  </si>
  <si>
    <t>EOB0030</t>
  </si>
  <si>
    <t>Corte de asfalto por medios mecanicos</t>
  </si>
  <si>
    <t>Corte de asfalto por medios mecánicos en ejecución de zanjas y remates de calzada.</t>
  </si>
  <si>
    <t>EL0370</t>
  </si>
  <si>
    <t>m2</t>
  </si>
  <si>
    <t>Demolicion de firme con base de hormigon</t>
  </si>
  <si>
    <t>Demolición de firme con base de hormigón y capa de rodadura de aglomerado asfáltico, incluso carga, transporte a vertedero y canon de vertido.</t>
  </si>
  <si>
    <t>EL0200</t>
  </si>
  <si>
    <t>Demolicion de acera</t>
  </si>
  <si>
    <t>Demolición de acera, incluso carga, transporte a vertedero y canon de vertido.</t>
  </si>
  <si>
    <t>EL0280</t>
  </si>
  <si>
    <t>Demolicion de bordillos</t>
  </si>
  <si>
    <t>Demolición de bordillos, incluso carga, transporte a vertedero y canon de vertido.</t>
  </si>
  <si>
    <t>EL0740</t>
  </si>
  <si>
    <t>m3</t>
  </si>
  <si>
    <t>Excavacion en zanja, a cielo abierto</t>
  </si>
  <si>
    <t>Excavación en zanja, a cielo abierto, incluso agotamiento y entibación ligera, en cualquier tipo de terreno, con empleo de medios mecánicos de excavación incluso carga y transporte de productos a vertedero o lugar de empleo y canon de vertido.</t>
  </si>
  <si>
    <t>EL0750</t>
  </si>
  <si>
    <t>Excavacion en zanja, a mano a cielo abierto</t>
  </si>
  <si>
    <t>Excavación en zanja a cielo abierto y a mano, incluso agotamiento y entibación ligera, en cualquier tipo de terreno, incluso carga y transporte de productos a vertedero o lugar de empleo y canon de vertido.</t>
  </si>
  <si>
    <t>EL0780</t>
  </si>
  <si>
    <t>Excavacion pozos y cimientos</t>
  </si>
  <si>
    <t>Excavación en pozo, por medios manuales o mecánicos, con extracción de tierras a los bordes, en cualquier tipo de terreno, incluso transporte de los materiales a vertedero y canon de vertido.</t>
  </si>
  <si>
    <t>EL1090</t>
  </si>
  <si>
    <t>Taladro s/hormigón d&gt;100 mm</t>
  </si>
  <si>
    <t>Taladro sobre estructura de hormigón a partir de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t>
  </si>
  <si>
    <t>Total DEMOLICIÓN Y EXCAVACIÓN</t>
  </si>
  <si>
    <t>CANALIZACIONES</t>
  </si>
  <si>
    <t>Suministro e instalación de canalizaciones</t>
  </si>
  <si>
    <t>IUT020</t>
  </si>
  <si>
    <t>Arqueta hf prefabricada hormigón para telecomunicaciones con tapa</t>
  </si>
  <si>
    <t>Arqueta de telefónica tipo hf, de hormigón armado, de 700x700 mm de dimensiones interiores, 950x950x1050 mm de dimensiones exteriores, con tapa de fundición clase d-400, para la red de telecomunicaciones de fibra óptica, colocada sobre solera de hormigón en masa hm-20/b/20/i de 10 cm de espesor. Incluso vertido y compactación del hormigón para la formación de solera, conexiones con los conductos y remates. Totalmente montada, sin incluir la excavación ni el relleno perimetral posterior.</t>
  </si>
  <si>
    <t>IUT030</t>
  </si>
  <si>
    <t>Canalización subterránea de telecomunicaciones, de tubo rígido.</t>
  </si>
  <si>
    <t>Canalización subterránea de telecomunicaciones formada por 3 tubos rígidos de pvc-u, de 160 mm. De diámetro y 1,8 mm. De espesor y soporte separador cada 100 cm. De longitud, ejecutada en zanja, con los tubos embebidos en un prisma de hormigón en masa hm-20/b/20/i con 7 cm de recubrimiento superior e inferior y 5,5 cm de recubrimiento lateral, sin incluir la excavación ni el posterior relleno de la zanja. Incluso vertido y compactación del hormigón para la formación del prisma de hormigón en masa e hilo guía. Totalmente montada.</t>
  </si>
  <si>
    <t>Total CANALIZACIONES</t>
  </si>
  <si>
    <t>RELLENOS Y REPOSICIONES</t>
  </si>
  <si>
    <t>Relleno de zanja</t>
  </si>
  <si>
    <t>EL1000N</t>
  </si>
  <si>
    <t>Relleno de zanja con material proc. De la propia excav.</t>
  </si>
  <si>
    <t>Relleno de zanja con material procedente de la propia excavación, incluso extendido y compactación.</t>
  </si>
  <si>
    <t>EL0980</t>
  </si>
  <si>
    <t>Relleno con material procedente de préstamos</t>
  </si>
  <si>
    <t>Relleno de zanja con material procedente de préstamos, incluso extendido y compactación.</t>
  </si>
  <si>
    <t>EL1030</t>
  </si>
  <si>
    <t>Relleno localizado de zahorra artificial extendida y compactada</t>
  </si>
  <si>
    <t>Relleno localizado de zahorra artificial extendida y compactada.</t>
  </si>
  <si>
    <t>EL0850</t>
  </si>
  <si>
    <t>Gravilla para relleno localizado</t>
  </si>
  <si>
    <t>Gravilla para relleno localizado, incluso colocada y compactada.</t>
  </si>
  <si>
    <t>EOB0140</t>
  </si>
  <si>
    <t>Reposicion bordillo horm.</t>
  </si>
  <si>
    <t>Reposición de bordillo de hormigón en aceras. El cimiento y refuerzo serán de hormigón hm-20.</t>
  </si>
  <si>
    <t>EOB0200</t>
  </si>
  <si>
    <t>Reposicion de firme en aceras, baldosas de cemento</t>
  </si>
  <si>
    <t>Reposición de firme en aceras con baldosas de cemento sobre base de hormigón en masa hm-20 de 15 cm. De espesor.</t>
  </si>
  <si>
    <t>EOB0160</t>
  </si>
  <si>
    <t>Reposicion de firme de calzada, con base de hormigon hm-15</t>
  </si>
  <si>
    <t>Reposición de firme de calzada, con base de hormigón hm-20 de 30 cm. De espesor, sobre capa de arena de miga de 15 cm. Las mezclas bituminosas en dos capas de rodadura tendrán un espesor total de 8 cm.</t>
  </si>
  <si>
    <t>EE0450</t>
  </si>
  <si>
    <t>Hormigón en masa hm-20/20/b iia, de central con bombeo</t>
  </si>
  <si>
    <t>Suministro de hormigón en masa hm-20 iia, árido máximo 20 mm y consistencia  blanda, asiento en el cono de abrams 6 cm., Elaborado en central, incluyendo bombeo, p.P. De encofrado y desencofrado en formación de cunas, arquetas, sumideros, canales de desagüe, etc., Vertido por medios manuales y vibrado, con las operaciones necesarias de nivelación, alineación, planchado y limpieza.</t>
  </si>
  <si>
    <t>MPI010</t>
  </si>
  <si>
    <t>Carril bici revestimiento de pavimento urbano</t>
  </si>
  <si>
    <t>Revestimiento de pavimento urbano, con acabado rugoso, con resistencia al deslizamiento rd&gt;45 según une-env 12633 y resbaladicidad clase 3 según cte, resistencia al fuego bfl-s1, según une-en 13501-1, de 1 mm de espesor total aproximado, realizado sobre superficie soporte cementosa, con el sistema compodur plus color s/hormigón "composan industrial y tecnología" o equivalente, apto para carriles bici, mediante la aplicación sucesiva de: Una capa de regularización y acondicionamiento de la superficie, con mortero bicomponente, epoxán, color rojo, a base de resinas epoxi y cargas minerales calibradas (1 kg/m²), aplicada con rastrillo de goma; Dos capas con mortero bicomponente, compomix, color rojo, acabado texturizado, a base de resinas acrílico-epoxi, cargas minerales calibradas y pigmentos (0,6 kg/m² cada capa), aplicadas con rastrillo de goma, dejando secar totalmente la primera capa antes de aplicar la segunda capa y una capa de sellado con pintura al agua bicomponente, compopaint, color rojo, a base de resinas acrílico-epoxi, cargas micronizadas y pigmentos (0,4 kg/m²), aplicada con rodillo, pistola o rastrillo de goma. El precio no incluye la superficie soporte, la preparación de la superficie soporte ni la ejecución y el sellado de las juntas.</t>
  </si>
  <si>
    <t>EOB0330</t>
  </si>
  <si>
    <t>Suministro y colocacion de bolardo de hierro fundido</t>
  </si>
  <si>
    <t>Suministro y colocación de bolardo de hierro fundido de 100 mm de diámetro y 0,50 m de altura, incluso recibido y anclaje al pavimento.</t>
  </si>
  <si>
    <t>EOT0220</t>
  </si>
  <si>
    <t>Marca vial reflexiva con pintura en dos componentes</t>
  </si>
  <si>
    <t>Marca vial reflexiva con pintura en dos componentes en líneas de calzada, paso de peatones, cebreados, aparcamientos, señales, flechas y textos.</t>
  </si>
  <si>
    <t>Total RELLENOS Y REPOSICIONES</t>
  </si>
  <si>
    <t>GESTIÓN DE RESIDUOS</t>
  </si>
  <si>
    <t>Gestión de resifuos de obra</t>
  </si>
  <si>
    <t>VG0030</t>
  </si>
  <si>
    <t>Contenedor de 6 m3 y transporte a vertedero para residuos inertes o no peligrosos</t>
  </si>
  <si>
    <t>Cambio de contenedor de 6 m3. De capacidad incluido el servicio de entrega, alquiler, tasas por ocupación de vía pública y p.P. De costes indirectos, incluidos los medios auxiliares de señalización. Incluye también la carga, por medios manuales o mecánicos, sobre camión, así como el transporte del mismo desde recinto de metro a vertedero o gestor autorizado para residuos inertes o no peligrosos.</t>
  </si>
  <si>
    <t>VG0060</t>
  </si>
  <si>
    <t>t</t>
  </si>
  <si>
    <t>Coste de gestión de escombros de construcción inerte</t>
  </si>
  <si>
    <t>Coste de gestión de escombros de construcción en vertedero para residuos inertes.</t>
  </si>
  <si>
    <t>Total GESTIÓN DE RESIDUOS</t>
  </si>
  <si>
    <t>Total CANALIZACIÓN L5-L8</t>
  </si>
  <si>
    <t>CABLE 288 F.O. SM</t>
  </si>
  <si>
    <t>Suministro e instalación de cable de 288 fibras ópticas monomodo</t>
  </si>
  <si>
    <t>DCSINSTFO09</t>
  </si>
  <si>
    <t>Suministro e Instalación de cable de 288 fibras ópticas monomodo</t>
  </si>
  <si>
    <t>Instalación de cable de fibra óptica por túnel, desde y hasta los cuartos técnicos designados, con las características definidas en el PCTP, incluyendo preparación de cable, manifold, tubos protectores y pequeño material, totalmente instalado y funcionando.</t>
  </si>
  <si>
    <t>DIKODB001</t>
  </si>
  <si>
    <t>u</t>
  </si>
  <si>
    <t>Empalme por arco de fusión de fibra óptica</t>
  </si>
  <si>
    <t>Fusiones por arco eléctrico de fibras ópticas, incluyendo todo el material necesario para su terminación, totalmente terminado.</t>
  </si>
  <si>
    <t>DIKOAC010</t>
  </si>
  <si>
    <t>Adaptadores LC/APC-LC/APC</t>
  </si>
  <si>
    <t>Suministro e instalación de adaptadores para bandejas de fibra óptica con las especificaciones definidas en el PCTP</t>
  </si>
  <si>
    <t>DIKOAC020</t>
  </si>
  <si>
    <t>"Pigtail" de 2,5 m con conector LC/APC</t>
  </si>
  <si>
    <t>Suministro e instalación de pig-tails con las especificaciones definidas en el PCTP</t>
  </si>
  <si>
    <t>DIKOAW900</t>
  </si>
  <si>
    <t>Pruebas y medidas de cable de 288 fibras ópticas monomodo</t>
  </si>
  <si>
    <t>Certificación en base a las medidas de otdr y siguiendo estándares internacionales iso/iec 11801.Informe de medidas realizadas con el reflectómetro óptico (otdr) en doble ventana y bidireccional. Se podrán usar bobinas de lanzamiento y de recepción de longitud suficiente para medir solamente en un sentido, pero en cualquiera de los casos siempre se deberán mostrar todas las pérdidas y reflexiones del tramo incluidos los eventos inicial y final, así como la longitud total del enlace.</t>
  </si>
  <si>
    <t>DIKOAW950</t>
  </si>
  <si>
    <t>Documentación técnica de fibra óptica</t>
  </si>
  <si>
    <t>La documentación cumplirá con lo especificado en el PCTP, incluyendo
Rutas esquemáticas
Ubicación y detalle de conexión de los repartidores
Ubicación de las cajas de empalme, con información de los empalmes
Cocas
Información de los cables y bobinas instaladas
Distancias
Tipos de fibra
Instalación física del cable incluyendo conductos, galerías y apoyos.</t>
  </si>
  <si>
    <t>Total CABLE 288 F.O. SM</t>
  </si>
  <si>
    <t>CABLE 72 FO SM</t>
  </si>
  <si>
    <t>Suministro e instalación de cable de 72 fibras ópticas Monomodo</t>
  </si>
  <si>
    <t>DCSINSTF05</t>
  </si>
  <si>
    <t>Instalación de Cable de 724 fibras ópticas monomodo</t>
  </si>
  <si>
    <t>Instalación de cable de fibra óptica, desde y hasta los cuartos técnicos designados, con las características definidas en el PCTP, incluyendo preparación de cable, manifold, tubos protectores y pequeño material, totalmente instalado y funcionando.</t>
  </si>
  <si>
    <t>DIKOAW902</t>
  </si>
  <si>
    <t>Pruebas y medidas de cable de fibra óptica</t>
  </si>
  <si>
    <t>Total CABLE 72 FO SM</t>
  </si>
  <si>
    <t>CABLE MIXTO 24_24</t>
  </si>
  <si>
    <t>Suministro e instalación de cable de 48 fibras ópticas mixto (24 Monomodo+24 Multimodo)</t>
  </si>
  <si>
    <t>DCSINSTFO4</t>
  </si>
  <si>
    <t>Suministro e Instalación de cable de 48 fibras ópticas mixto (24+24)</t>
  </si>
  <si>
    <t>DIKOAC011</t>
  </si>
  <si>
    <t>Adaptadores LC-LC Multimodo</t>
  </si>
  <si>
    <t>DIKOAC021</t>
  </si>
  <si>
    <t>"Pigtail" de 2,5 m con conector LC Multimodo</t>
  </si>
  <si>
    <t>Total CABLE MIXTO 24_24</t>
  </si>
  <si>
    <t>CABLE 12 F.O. MM</t>
  </si>
  <si>
    <t>Suministro e instalación de cable de 12 fibras ópticas multimodo</t>
  </si>
  <si>
    <t>DCSINSTF06</t>
  </si>
  <si>
    <t>Instalación de Cable de 12 fibras ópticas multimodo</t>
  </si>
  <si>
    <t>CBFIBENC1U</t>
  </si>
  <si>
    <t>Suministro e instalación de bastidor fibra remoto 1U para cassettes</t>
  </si>
  <si>
    <t>Suministro e instalación de bastidor de fibra de alta densidad para cassettes de fibra de 1 u para armario de 19'' capaz de alojar hasta 12 cassettes con las características definidas en el ppt. Incluido todo el material necesario para su montaje, instalación, conexionado y accesorios para el guiado e identificación de los cables. Totalmente instalado, probado y en funcionamiento siguiendo las directrices de metro.</t>
  </si>
  <si>
    <t>CBCAS6DUPLCM4</t>
  </si>
  <si>
    <t>Suministro e instalación de cassettes 6 enlaces duplex OM4 LC</t>
  </si>
  <si>
    <t>Suministro e instalación de cassettes de 6 enlaces dúplex lc (12 fibras)  trasero para insertar en bastidores centrales y remotos con las características definidas en el PCTP. Debe incluir todo el material necesario para su montaje y accesorios para el guiado de los cables necesarios.</t>
  </si>
  <si>
    <t>Total CABLE 12 F.O. MM</t>
  </si>
  <si>
    <t>RACK FO ALTA DENSIDAD</t>
  </si>
  <si>
    <t>Suministro e instalación de armarios repartidores de fibra óptia de alta densidad</t>
  </si>
  <si>
    <t>EPKBFO001</t>
  </si>
  <si>
    <t>Suministro e instalación de bastidor metálico ODF</t>
  </si>
  <si>
    <t>Armario repartidor de fibra con capacidad de al menos 3168 fibras para estaciones con correspondencia, totalmente instalado, incluyendo pequeño material y con las características definidas en el PCTP.</t>
  </si>
  <si>
    <t>EPKPFO001</t>
  </si>
  <si>
    <t>Suministro e instalación de Puertas delanteras ODF</t>
  </si>
  <si>
    <t>Puertas delanteras transparentes, con cerradura, para garantizar la seguridad y facilitar la visibilidad del etiquetado, totalmente instalado, incluyendo pequeño material y con las características definidas en el pliego.</t>
  </si>
  <si>
    <t>EPKBIF001</t>
  </si>
  <si>
    <t>Suministro e instalación de bastidor interno 2U para 12 cassette sencillos</t>
  </si>
  <si>
    <t>Bastidores internos para cassettes
Admite placas adaptadoras, casetes y módulos de fusión
Altura de 2ru para una capacidad máxima de 144 fibras (con lc)
Tiene capacidad para seis bandejas deslizantes independientes y acepta hasta 12 placas adaptadoras, casetes o módulos de fusión
Soportes para etiquetas de identificación de puertos con lente de aumento para mejorar la visibilidad
Protección integrada de radio de curvatura mínimo
Totalmente instalado, incluyendo pequeño material y con las características definidas en el pliego.</t>
  </si>
  <si>
    <t>EPKMFF001</t>
  </si>
  <si>
    <t>Modulo fusión con 12 pigtails y 12 LC con antipolvo automatico</t>
  </si>
  <si>
    <t>Modulos de fusión con 12 pigtails y 12 lc compuesto por:
Módulos que integran placa adaptadora de fibra y portafusiones
Fibra pigtail de 12 colores ofrece empalmes de fusion para monofibra
Protectores para fusion incluidos en el kit de accesorios
Totalmente instalado, incluyendo pequeño material y con las características definidas en el pliego.</t>
  </si>
  <si>
    <t>EPKPFT001</t>
  </si>
  <si>
    <t>Portafusiones para termorretráctil de 24 fibras (incluye protectores de fusión de 60 mm)</t>
  </si>
  <si>
    <t>Bandejas de empalme de fibra de alta densidad de 24 fibras ópticas con cubiertas transparentes extraíbles para visualizar e inspeccionar fibras.
La fibra entrante se asegurará con una abrazadera con trinquete con relleno de goma o con orificios de amarre para minimizar el aplastamiento de la fibra. 
Manguitos para empalme mediante contracción térmica incluidos.
Totalmente instalado, incluyendo pequeño material y con las características definidas en el pliego.</t>
  </si>
  <si>
    <t>Total RACK FO ALTA DENSIDAD</t>
  </si>
  <si>
    <t>RACK FO</t>
  </si>
  <si>
    <t>Suministro e instalación de armarios repartidores de fibra óptica</t>
  </si>
  <si>
    <t>EPKODA075</t>
  </si>
  <si>
    <t>Suministro e instalación de armario repartidor de fibra óptica, tipo ETSI</t>
  </si>
  <si>
    <t>Suministro e instalación de armario repartidor de fibras ópticas de acuerdo a lo especificado en el PCTP, totalmente instalado y funcionando</t>
  </si>
  <si>
    <t>EPKBND288</t>
  </si>
  <si>
    <t>Sumninstro e instalación de bandejas para armario repartidor de fibra 24 conectores LC (para cables de 288 fibras ópticas)</t>
  </si>
  <si>
    <t>Suministro e instalación de bandejas repartidoras de fibra óptica, de acuerdo a lo especificado en el PCTP, totalmente instalado y funcionando</t>
  </si>
  <si>
    <t>Total RACK FO</t>
  </si>
  <si>
    <t>RACK ELECTRÓNICA</t>
  </si>
  <si>
    <t>Suministro e instalación de armarios de comunicaciones</t>
  </si>
  <si>
    <t>DIKWXX042</t>
  </si>
  <si>
    <t>Suministro e instalación de Armario de 42 UA de 800x1200 mm.</t>
  </si>
  <si>
    <t>Suministro e instalación de racks de comunicaciones conforme a lo especificado en el PCTP, totalmente instalado y funcionando</t>
  </si>
  <si>
    <t>EPKBRC001</t>
  </si>
  <si>
    <t>Bancada de acero</t>
  </si>
  <si>
    <t>Suministro e instalación de bancada de acero con tratamiento anticorrosión, para la colocación y sujeción de armarios de comunicaciones. 
El bastidor deberá ir anclado al suelo, por lo que se deberá mecanizar el suelo técnico en el cat donde se requiera y tapar coherentemente los huecos sobrantes.</t>
  </si>
  <si>
    <t>DIKCDX100</t>
  </si>
  <si>
    <t>Suministro e instalación de panel modular de parcheo de 24 bocas</t>
  </si>
  <si>
    <t>Paneles de parcheo de 24 bocas modular, cumpliendo todas las especificaciones del PCTP, totalmente instalado y funcionando.</t>
  </si>
  <si>
    <t>I31CBG001</t>
  </si>
  <si>
    <t>Suministro e instalación de acometida de alimentación para elementos de comunicaciones.</t>
  </si>
  <si>
    <t>Cable de cu. De 3 x 1,5 mm². + T de rz1-k 0.6/1 Kv, de características indicadas en el PCTP. Totalmente instalado y funcionando</t>
  </si>
  <si>
    <t>DIKBEF001</t>
  </si>
  <si>
    <t>Suministro e instalación de Bandejas Enracables fijas para sujección de electrónica</t>
  </si>
  <si>
    <t>Suministro e instalación de bandejas de soporte para conmutadores, enracables en armarios de 19" según se describe en el PCTP, incluyendo pequeño material de instalación.</t>
  </si>
  <si>
    <t>Total RACK ELECTRÓNICA</t>
  </si>
  <si>
    <t>RUTASFO</t>
  </si>
  <si>
    <t>Realización de rutas de fibra óptica</t>
  </si>
  <si>
    <t>EPKRFO001</t>
  </si>
  <si>
    <t>Rutas de fibra Óptica</t>
  </si>
  <si>
    <t>Realización de las rutas necesarias para dar conectividad por el segundo router de estación, incluyendo fusiones, aperturas de fibras, pruebas, documentación y todo lo necesario para la construcción de las rutas, totalmente terminadas y funcionando.</t>
  </si>
  <si>
    <t>DIKOAC030</t>
  </si>
  <si>
    <t>"Jumper" de 5 m. de longitud Multimodo.</t>
  </si>
  <si>
    <t>Suministro e instalación de latiguillos de fibra óptica multimodo om4 dúplex. Conectores: Lc -lc. Grado a m de fibra. Pulido upc., Incluyendo pequeño material. Totalmente instalado y funcionando</t>
  </si>
  <si>
    <t>DIKOAC035</t>
  </si>
  <si>
    <t>"Jumper" de 10 m. de longitud Monomodo LC-APC - LC-UPC.</t>
  </si>
  <si>
    <t>Suministro e instalación de cable de fibra óptica lc-apc - lc-upc 9-125 nanómetros mono modo dúplex os2. Grado a de fibra. Apc pulido. Conectores lc-apc - lc-upc. Núcleo 9-125 µm os2. Cable dúplex. Color amarillo. Diámetro 2 x 2 mm. Funda lszh. Calidad hq., Incluyendo pequeño material, totalmente instalado y funcionando</t>
  </si>
  <si>
    <t>Total RUTASFO</t>
  </si>
  <si>
    <t>CONMUTADORES</t>
  </si>
  <si>
    <t>Suministro e instalación de conmutadores de la red de estación</t>
  </si>
  <si>
    <t>DSCPWIR01</t>
  </si>
  <si>
    <t>Planificación y Documentos de replanteo</t>
  </si>
  <si>
    <t>Trabajos relativos a estudios de ingeniería y planificación de los elementos de comunicaciones a instalar.
Generación de documentos de replanteo para cada una de las estaciones.
Todos estos trabajos cumplirán con lo establecido en el PCTP y con las directrices de la dirección facultativa.</t>
  </si>
  <si>
    <t>EPKDCX001</t>
  </si>
  <si>
    <t>Conmutador 48 puertos con Stack y Doble fuente de Alimentación</t>
  </si>
  <si>
    <t>Conmutador de estación con alimentación ac, 48 puertos 10/100/1000baset con poe 802.3At, cuatro puertos de 1gbps basados en sfp y tarjeta de stack. Deberá cumplir con todas las especificaciones técnicas descritas en el PCTP. Deberá cumplir con todas las especificaciones técnicas descritas en el PCTP.</t>
  </si>
  <si>
    <t>DSCINST01</t>
  </si>
  <si>
    <t>Instalación y Configuración de Conmutadores en Salas de Comunicaciones</t>
  </si>
  <si>
    <t>Instalación, configuración, pruebas y puesta en marcha de conmutador de estación, incluyendo pequeño material de sujección y alimentación. Totalmente instalado y funcionando.</t>
  </si>
  <si>
    <t>Total CONMUTADORES</t>
  </si>
  <si>
    <t>RED DE ACCESO</t>
  </si>
  <si>
    <t>Suministro e instalación de enrutadores IP/MPLS de la capa de acceso</t>
  </si>
  <si>
    <t>EPKDGXX01</t>
  </si>
  <si>
    <t>Nodo de Acceso a la Red IP/MPLS.</t>
  </si>
  <si>
    <t>Nodo de acceso ip/mpls a la red rim multiservicio. Dispone de fuentes de alimentación ac redundantes, de al menos 24 puertos 1gbps basados en sfp y al menos 4 puertos 10gbps basados en sfp+.Deberá cumplir con todas las especificaciones técnicas descritas en el PCTP.</t>
  </si>
  <si>
    <t>DSCINST11</t>
  </si>
  <si>
    <t>Instalación y Configuración de Router IP/MPLS</t>
  </si>
  <si>
    <t>Instalación, configuración y puesta en marcha de routers ip/mpls de la capa de acceso de la rim de metro, incluyendo pequeño material, totalmente instalado y funcionando</t>
  </si>
  <si>
    <t>TRANSC10G10KM</t>
  </si>
  <si>
    <t>Transceptor de 10Gbps monomodo para hasta 10km de distancia (10GBASE-LR SFP)</t>
  </si>
  <si>
    <t>Suministro e instalación de transceptor de 10 gbps monomodo para hasta 10 km de distancia (sfp-10g-lr)</t>
  </si>
  <si>
    <t>TRANSC10G40KM</t>
  </si>
  <si>
    <t>Transceptor de 10Gbps monomodo hasta 40km de distancia (10GBASE-ER SFP)</t>
  </si>
  <si>
    <t>Transceptor de 10gbps monomodo hasta 40km de distancia (10gbase-er sfp)</t>
  </si>
  <si>
    <t>EPKTWI001</t>
  </si>
  <si>
    <t>Transceptor de 10 Gbps twinax intra-equipos para hasta 1 Km de distancia (SFP-H10GB-CU3M)</t>
  </si>
  <si>
    <t>Suministro e instalación de transceptor de 10 gbps twinax intra-equipos para hasta 1 km de distancia (sfp-h10gb-cu3m)</t>
  </si>
  <si>
    <t>EPKTRM101</t>
  </si>
  <si>
    <t>Transceptor de 1Gbps multimodo para hasta 1km de distancia (1000BASE-SX SFP)</t>
  </si>
  <si>
    <t>Transceptor de 1gbps multimodo para hasta 1km de distancia (1000base-sx sfp)</t>
  </si>
  <si>
    <t>Total RED DE ACCESO</t>
  </si>
  <si>
    <t>FIREWALL</t>
  </si>
  <si>
    <t>Suministro e instalación de Firewall</t>
  </si>
  <si>
    <t>EPKSFW001</t>
  </si>
  <si>
    <t>Suministro de Firewall</t>
  </si>
  <si>
    <t>Firewall de seguridad perimetral interno a la red del CPD. Dispone de doble fuente de alimentación, interfaces de gestión fuera de banda, 12 puertos 10/100/1000BASET Ethernet y 4 puertos 10GE (SFP+).</t>
  </si>
  <si>
    <t>DIKIFW001</t>
  </si>
  <si>
    <t>Instalación, configuración, integración y pruebas de Firewall</t>
  </si>
  <si>
    <t>Instalación, configuración, pruebas, integración y puesta en servicio. Incluyendo cualquier pequeño material, la alimentación del equipamiento y el cableado de sus puertos. Totalmente instalado y funcionando.</t>
  </si>
  <si>
    <t>Total FIREWALL</t>
  </si>
  <si>
    <t>DFO</t>
  </si>
  <si>
    <t>Documentación Final de Obra</t>
  </si>
  <si>
    <t>Generación y entrega del conjunto de documentos definidos en el ppt según se especifican en el mismo.</t>
  </si>
  <si>
    <t>EPKDFO001</t>
  </si>
  <si>
    <t>Total DFO</t>
  </si>
  <si>
    <t>ESS</t>
  </si>
  <si>
    <t>Estudio de Seguridad y Salud</t>
  </si>
  <si>
    <t>DIKESS001</t>
  </si>
  <si>
    <t>Estudio de Seguidad y salud</t>
  </si>
  <si>
    <t>Total ESS</t>
  </si>
  <si>
    <t>Total IO_21-009P</t>
  </si>
  <si>
    <t>PRESUPUESTO DE EJECUCIÓN MATERIAL</t>
  </si>
  <si>
    <t>GASTOS GENERALES</t>
  </si>
  <si>
    <t>BENEFICIO INDUSTRIAL</t>
  </si>
  <si>
    <t>TOTAL BASE IMPONIBLE POR CONTRATA (SIN IVA)</t>
  </si>
  <si>
    <t>IVA</t>
  </si>
  <si>
    <t>TOTAL PRESUPUESTO BASE LICITACIÓN POR CONTRATA (CON IVA)</t>
  </si>
  <si>
    <t>► Se deberán rellenar todas las celdas marcadas en color verde</t>
  </si>
  <si>
    <t>► El precio unitario ofertado en cada una de las partidas podrá superar el precio unitario base de referencia indicado en el Presupuesto.</t>
  </si>
  <si>
    <t>► Los precios unitarios ofertados no incluyen Gastos Generales ni Beneficio Industrial.</t>
  </si>
  <si>
    <t>► El importe de la celda TOTAL BASE IMPONIBLE POR CONTRATA (SIN IVA)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</si>
  <si>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 El sumatorio del total correspondiente a la celda TOTAL PRESUPUESTO BASE LICITACIÓN POR CONTRATA (CON IVA) no puede superar el valor del Presupuesto Base Licitación para este lote. Este valor máximo asciende a: 1.381.035,76 euros.</t>
  </si>
  <si>
    <t>► El sumatorio del total correspondiente a la celda TOTAL BASE IMPONIBLE POR CONTRATA (SIN IVA) no puede superar el valor de la Base Imponible para este lote. Este valor máximo asciende a: 1.141.351,87 euros</t>
  </si>
  <si>
    <t>Referencia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</si>
</sst>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i/>
      <sz val="11"/>
      <color theme="1"/>
      <name val="Calibri"/>
      <family val="2"/>
      <scheme val="minor"/>
    </font>
    <font>
      <b/>
      <i/>
      <sz val="11"/>
      <name val="Calibri"/>
      <family val="2"/>
      <scheme val="minor"/>
    </font>
    <font>
      <b/>
      <sz val="11"/>
      <name val="Calibri"/>
      <family val="2"/>
      <scheme val="minor"/>
    </font>
    <font>
      <b/>
      <sz val="11"/>
      <color rgb="FFFF0000"/>
      <name val="Calibri"/>
      <family val="2"/>
      <scheme val="minor"/>
    </font>
    <font>
      <b/>
      <sz val="9"/>
      <color indexed="81"/>
      <name val="Tahoma"/>
      <family val="2"/>
    </font>
    <font>
      <sz val="8"/>
      <color theme="1"/>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99FFCC"/>
        <bgColor indexed="64"/>
      </patternFill>
    </fill>
    <fill>
      <patternFill patternType="solid">
        <fgColor rgb="FFC0C0C0"/>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62">
    <xf numFmtId="0" fontId="0" fillId="0" borderId="0" xfId="0"/>
    <xf numFmtId="0" fontId="2" fillId="0" borderId="0" xfId="0" applyFont="1" applyAlignment="1">
      <alignment vertical="top"/>
    </xf>
    <xf numFmtId="0" fontId="0" fillId="0" borderId="0" xfId="0" applyFont="1" applyAlignment="1">
      <alignment vertical="top"/>
    </xf>
    <xf numFmtId="0" fontId="3" fillId="0" borderId="0" xfId="0" applyFont="1" applyAlignment="1">
      <alignment vertical="top"/>
    </xf>
    <xf numFmtId="0" fontId="3" fillId="0" borderId="0" xfId="0" applyFont="1"/>
    <xf numFmtId="0" fontId="0" fillId="0" borderId="0" xfId="0" applyFont="1"/>
    <xf numFmtId="0" fontId="4" fillId="0" borderId="0" xfId="0" applyFont="1" applyAlignment="1">
      <alignment vertical="top"/>
    </xf>
    <xf numFmtId="0" fontId="4" fillId="0" borderId="0" xfId="0" applyFont="1" applyAlignment="1">
      <alignment vertical="top" wrapText="1"/>
    </xf>
    <xf numFmtId="0" fontId="5" fillId="0" borderId="0" xfId="0" applyFont="1" applyAlignment="1" applyProtection="1">
      <alignment horizontal="center" vertical="center"/>
    </xf>
    <xf numFmtId="164" fontId="5" fillId="0" borderId="0" xfId="0" applyNumberFormat="1" applyFont="1" applyAlignment="1" applyProtection="1">
      <alignment horizontal="center" vertical="center" wrapText="1"/>
    </xf>
    <xf numFmtId="44" fontId="5" fillId="0" borderId="0" xfId="0" applyNumberFormat="1" applyFont="1" applyAlignment="1" applyProtection="1">
      <alignment horizontal="center" vertical="center" wrapText="1"/>
    </xf>
    <xf numFmtId="49" fontId="2" fillId="2" borderId="0" xfId="0" applyNumberFormat="1" applyFont="1" applyFill="1" applyAlignment="1">
      <alignment vertical="top"/>
    </xf>
    <xf numFmtId="49" fontId="2" fillId="2" borderId="0" xfId="0" applyNumberFormat="1" applyFont="1" applyFill="1" applyAlignment="1">
      <alignment vertical="top" wrapText="1"/>
    </xf>
    <xf numFmtId="3" fontId="6" fillId="2" borderId="0" xfId="0" applyNumberFormat="1" applyFont="1" applyFill="1" applyAlignment="1">
      <alignment vertical="top"/>
    </xf>
    <xf numFmtId="4" fontId="6" fillId="2" borderId="0" xfId="0" applyNumberFormat="1" applyFont="1" applyFill="1" applyAlignment="1">
      <alignment vertical="top"/>
    </xf>
    <xf numFmtId="49" fontId="2" fillId="3" borderId="0" xfId="0" applyNumberFormat="1" applyFont="1" applyFill="1" applyAlignment="1">
      <alignment vertical="top"/>
    </xf>
    <xf numFmtId="49" fontId="2" fillId="3" borderId="0" xfId="0" applyNumberFormat="1" applyFont="1" applyFill="1" applyAlignment="1">
      <alignment vertical="top" wrapText="1"/>
    </xf>
    <xf numFmtId="4" fontId="6" fillId="3" borderId="0" xfId="0" applyNumberFormat="1" applyFont="1" applyFill="1" applyAlignment="1">
      <alignment vertical="top"/>
    </xf>
    <xf numFmtId="49" fontId="0" fillId="4" borderId="0" xfId="0" applyNumberFormat="1" applyFont="1" applyFill="1" applyAlignment="1">
      <alignment vertical="top"/>
    </xf>
    <xf numFmtId="49" fontId="0" fillId="0" borderId="0" xfId="0" applyNumberFormat="1" applyFont="1" applyAlignment="1">
      <alignment vertical="top"/>
    </xf>
    <xf numFmtId="49" fontId="0" fillId="0" borderId="0" xfId="0" applyNumberFormat="1" applyFont="1" applyAlignment="1">
      <alignment vertical="top" wrapText="1"/>
    </xf>
    <xf numFmtId="4" fontId="3" fillId="0" borderId="0" xfId="0" applyNumberFormat="1" applyFont="1" applyAlignment="1">
      <alignment vertical="top"/>
    </xf>
    <xf numFmtId="10" fontId="6" fillId="5" borderId="0" xfId="2" applyNumberFormat="1" applyFont="1" applyFill="1" applyAlignment="1" applyProtection="1">
      <alignment horizontal="right" vertical="top" indent="1"/>
      <protection locked="0"/>
    </xf>
    <xf numFmtId="44" fontId="3" fillId="0" borderId="0" xfId="1" applyFont="1" applyAlignment="1">
      <alignment vertical="center"/>
    </xf>
    <xf numFmtId="0" fontId="7" fillId="0" borderId="0" xfId="0" applyFont="1" applyAlignment="1">
      <alignment horizontal="center" vertical="center"/>
    </xf>
    <xf numFmtId="49" fontId="2" fillId="0" borderId="0" xfId="0" applyNumberFormat="1" applyFont="1" applyAlignment="1">
      <alignment vertical="top" wrapText="1"/>
    </xf>
    <xf numFmtId="4" fontId="6" fillId="0" borderId="0" xfId="0" applyNumberFormat="1" applyFont="1" applyAlignment="1">
      <alignment vertical="top"/>
    </xf>
    <xf numFmtId="0" fontId="0" fillId="6" borderId="0" xfId="0" applyFont="1" applyFill="1" applyAlignment="1">
      <alignment vertical="top"/>
    </xf>
    <xf numFmtId="0" fontId="0" fillId="6" borderId="0" xfId="0" applyFont="1" applyFill="1" applyAlignment="1">
      <alignment vertical="top" wrapText="1"/>
    </xf>
    <xf numFmtId="0" fontId="3" fillId="6" borderId="0" xfId="0" applyFont="1" applyFill="1" applyAlignment="1">
      <alignment vertical="top"/>
    </xf>
    <xf numFmtId="3" fontId="3" fillId="0" borderId="0" xfId="0" applyNumberFormat="1" applyFont="1" applyAlignment="1">
      <alignment vertical="top"/>
    </xf>
    <xf numFmtId="0" fontId="0" fillId="0" borderId="0" xfId="0" applyFont="1" applyAlignment="1" applyProtection="1">
      <alignment vertical="top"/>
    </xf>
    <xf numFmtId="49" fontId="2" fillId="0" borderId="0" xfId="0" applyNumberFormat="1" applyFont="1" applyAlignment="1" applyProtection="1">
      <alignment vertical="top" wrapText="1"/>
    </xf>
    <xf numFmtId="3" fontId="3" fillId="0" borderId="0" xfId="0" applyNumberFormat="1" applyFont="1" applyAlignment="1" applyProtection="1">
      <alignment horizontal="right" vertical="top" indent="1"/>
    </xf>
    <xf numFmtId="4" fontId="6" fillId="0" borderId="0" xfId="0" applyNumberFormat="1" applyFont="1" applyAlignment="1" applyProtection="1">
      <alignment horizontal="right" vertical="top" indent="1"/>
    </xf>
    <xf numFmtId="0" fontId="0" fillId="0" borderId="0" xfId="0" applyFont="1" applyFill="1" applyAlignment="1" applyProtection="1">
      <alignment vertical="top"/>
    </xf>
    <xf numFmtId="0" fontId="0" fillId="0" borderId="0" xfId="0" applyFont="1" applyFill="1" applyAlignment="1" applyProtection="1">
      <alignment vertical="top" wrapText="1"/>
    </xf>
    <xf numFmtId="0" fontId="3" fillId="0" borderId="0" xfId="0" applyFont="1" applyFill="1" applyAlignment="1" applyProtection="1">
      <alignment vertical="top"/>
    </xf>
    <xf numFmtId="4" fontId="3" fillId="0" borderId="0" xfId="0" applyNumberFormat="1" applyFont="1" applyFill="1" applyAlignment="1" applyProtection="1">
      <alignment horizontal="right" vertical="top" indent="1"/>
    </xf>
    <xf numFmtId="4" fontId="3" fillId="0" borderId="0" xfId="0" applyNumberFormat="1" applyFont="1" applyFill="1" applyAlignment="1">
      <alignment horizontal="right" indent="1"/>
    </xf>
    <xf numFmtId="0" fontId="2" fillId="0" borderId="0" xfId="0" applyFont="1" applyProtection="1"/>
    <xf numFmtId="4" fontId="3" fillId="0" borderId="0" xfId="0" applyNumberFormat="1" applyFont="1" applyAlignment="1">
      <alignment horizontal="right" indent="1"/>
    </xf>
    <xf numFmtId="4" fontId="3" fillId="0" borderId="0" xfId="0" applyNumberFormat="1" applyFont="1" applyAlignment="1" applyProtection="1">
      <alignment horizontal="right" indent="1"/>
    </xf>
    <xf numFmtId="10" fontId="6" fillId="0" borderId="0" xfId="2" applyNumberFormat="1" applyFont="1" applyAlignment="1" applyProtection="1">
      <alignment horizontal="right" vertical="top" indent="1"/>
    </xf>
    <xf numFmtId="164" fontId="3" fillId="0" borderId="0" xfId="0" applyNumberFormat="1" applyFont="1" applyProtection="1"/>
    <xf numFmtId="164" fontId="6" fillId="0" borderId="0" xfId="0" applyNumberFormat="1" applyFont="1" applyAlignment="1" applyProtection="1">
      <alignment vertical="top"/>
    </xf>
    <xf numFmtId="44" fontId="6" fillId="0" borderId="0" xfId="0" applyNumberFormat="1" applyFont="1" applyAlignment="1" applyProtection="1">
      <alignment vertical="top"/>
    </xf>
    <xf numFmtId="164" fontId="7" fillId="0" borderId="0" xfId="0" applyNumberFormat="1" applyFont="1" applyProtection="1"/>
    <xf numFmtId="164" fontId="6" fillId="0" borderId="0" xfId="0" applyNumberFormat="1" applyFont="1" applyProtection="1"/>
    <xf numFmtId="0" fontId="0" fillId="0" borderId="0" xfId="0" applyFont="1" applyBorder="1" applyAlignment="1" applyProtection="1">
      <alignment vertical="center" wrapText="1"/>
    </xf>
    <xf numFmtId="0" fontId="3" fillId="0" borderId="0" xfId="0" applyFont="1" applyBorder="1" applyAlignment="1" applyProtection="1">
      <alignment vertical="center" wrapText="1"/>
    </xf>
    <xf numFmtId="2" fontId="6" fillId="5" borderId="0" xfId="2" applyNumberFormat="1" applyFont="1" applyFill="1" applyAlignment="1" applyProtection="1">
      <alignment horizontal="right" vertical="top" indent="1"/>
      <protection locked="0"/>
    </xf>
    <xf numFmtId="2" fontId="3" fillId="0" borderId="0" xfId="0" applyNumberFormat="1" applyFont="1" applyAlignment="1">
      <alignment vertical="top"/>
    </xf>
    <xf numFmtId="2" fontId="6" fillId="0" borderId="0" xfId="0" applyNumberFormat="1" applyFont="1" applyAlignment="1">
      <alignment vertical="top"/>
    </xf>
    <xf numFmtId="2" fontId="3" fillId="6" borderId="0" xfId="0" applyNumberFormat="1" applyFont="1" applyFill="1" applyAlignment="1">
      <alignment vertical="top"/>
    </xf>
    <xf numFmtId="2" fontId="6" fillId="3" borderId="0" xfId="0" applyNumberFormat="1" applyFont="1" applyFill="1" applyAlignment="1">
      <alignment vertical="top"/>
    </xf>
    <xf numFmtId="2" fontId="6" fillId="2" borderId="0" xfId="0" applyNumberFormat="1" applyFont="1" applyFill="1" applyAlignment="1">
      <alignment vertical="top"/>
    </xf>
    <xf numFmtId="4" fontId="9" fillId="0" borderId="0" xfId="0" applyNumberFormat="1" applyFont="1" applyAlignment="1">
      <alignment vertical="top"/>
    </xf>
    <xf numFmtId="0" fontId="9" fillId="0" borderId="0" xfId="0" applyFont="1" applyAlignment="1">
      <alignment vertical="top"/>
    </xf>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1943100</xdr:colOff>
      <xdr:row>260</xdr:row>
      <xdr:rowOff>28575</xdr:rowOff>
    </xdr:from>
    <xdr:to>
      <xdr:col>3</xdr:col>
      <xdr:colOff>2456622</xdr:colOff>
      <xdr:row>260</xdr:row>
      <xdr:rowOff>170977</xdr:rowOff>
    </xdr:to>
    <xdr:sp macro="" textlink="">
      <xdr:nvSpPr>
        <xdr:cNvPr id="2" name="Rectángulo 1">
          <a:extLst>
            <a:ext uri="{FF2B5EF4-FFF2-40B4-BE49-F238E27FC236}">
              <a16:creationId xmlns:a16="http://schemas.microsoft.com/office/drawing/2014/main" id="{6BB0CBE9-C2BF-4F5C-91B6-D4F78E416B6B}"/>
            </a:ext>
          </a:extLst>
        </xdr:cNvPr>
        <xdr:cNvSpPr/>
      </xdr:nvSpPr>
      <xdr:spPr>
        <a:xfrm>
          <a:off x="4610100" y="95669100"/>
          <a:ext cx="513522" cy="142402"/>
        </a:xfrm>
        <a:prstGeom prst="rect">
          <a:avLst/>
        </a:prstGeom>
        <a:solidFill>
          <a:srgbClr val="79E39A"/>
        </a:solidFill>
        <a:ln>
          <a:solidFill>
            <a:srgbClr val="79E39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twoCellAnchor>
    <xdr:from>
      <xdr:col>3</xdr:col>
      <xdr:colOff>1943100</xdr:colOff>
      <xdr:row>260</xdr:row>
      <xdr:rowOff>28575</xdr:rowOff>
    </xdr:from>
    <xdr:to>
      <xdr:col>3</xdr:col>
      <xdr:colOff>2456622</xdr:colOff>
      <xdr:row>260</xdr:row>
      <xdr:rowOff>170977</xdr:rowOff>
    </xdr:to>
    <xdr:sp macro="" textlink="">
      <xdr:nvSpPr>
        <xdr:cNvPr id="3" name="Rectángulo 2">
          <a:extLst>
            <a:ext uri="{FF2B5EF4-FFF2-40B4-BE49-F238E27FC236}">
              <a16:creationId xmlns:a16="http://schemas.microsoft.com/office/drawing/2014/main" id="{F70A30D2-0BD1-4A1B-A671-23EF917BD173}"/>
            </a:ext>
          </a:extLst>
        </xdr:cNvPr>
        <xdr:cNvSpPr/>
      </xdr:nvSpPr>
      <xdr:spPr>
        <a:xfrm>
          <a:off x="4610100" y="95707200"/>
          <a:ext cx="513522" cy="142402"/>
        </a:xfrm>
        <a:prstGeom prst="rect">
          <a:avLst/>
        </a:prstGeom>
        <a:solidFill>
          <a:srgbClr val="79E39A"/>
        </a:solidFill>
        <a:ln>
          <a:solidFill>
            <a:srgbClr val="79E39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37F50-1BB8-4597-91DE-C7BE34D7C0E6}">
  <dimension ref="A1:K272"/>
  <sheetViews>
    <sheetView tabSelected="1" topLeftCell="A256" workbookViewId="0">
      <selection activeCell="J115" sqref="J115"/>
    </sheetView>
  </sheetViews>
  <sheetFormatPr baseColWidth="10" defaultRowHeight="15" x14ac:dyDescent="0.25"/>
  <cols>
    <col min="1" max="1" width="29.7109375" style="5" bestFit="1" customWidth="1"/>
    <col min="2" max="2" width="6.5703125" style="5" bestFit="1" customWidth="1"/>
    <col min="3" max="3" width="3.7109375" style="5" bestFit="1" customWidth="1"/>
    <col min="4" max="4" width="70" style="5" customWidth="1"/>
    <col min="5" max="5" width="9.85546875" style="4" bestFit="1" customWidth="1"/>
    <col min="6" max="6" width="15.5703125" style="4" customWidth="1"/>
    <col min="7" max="7" width="17.85546875" style="4" customWidth="1"/>
    <col min="8" max="8" width="15" style="4" customWidth="1"/>
    <col min="9" max="16384" width="11.42578125" style="5"/>
  </cols>
  <sheetData>
    <row r="1" spans="1:9" x14ac:dyDescent="0.25">
      <c r="A1" s="1" t="s">
        <v>0</v>
      </c>
      <c r="B1" s="2"/>
      <c r="C1" s="2"/>
      <c r="D1" s="2"/>
      <c r="E1" s="3"/>
      <c r="F1" s="3"/>
      <c r="G1" s="3"/>
    </row>
    <row r="2" spans="1:9" x14ac:dyDescent="0.25">
      <c r="A2" s="1" t="s">
        <v>1</v>
      </c>
      <c r="B2" s="2"/>
      <c r="C2" s="2"/>
      <c r="D2" s="2"/>
      <c r="E2" s="3"/>
      <c r="F2" s="3"/>
      <c r="G2" s="3"/>
    </row>
    <row r="3" spans="1:9" ht="30" x14ac:dyDescent="0.25">
      <c r="A3" s="6" t="s">
        <v>2</v>
      </c>
      <c r="B3" s="6" t="s">
        <v>3</v>
      </c>
      <c r="C3" s="6" t="s">
        <v>4</v>
      </c>
      <c r="D3" s="7" t="s">
        <v>5</v>
      </c>
      <c r="E3" s="8" t="s">
        <v>6</v>
      </c>
      <c r="F3" s="9" t="s">
        <v>7</v>
      </c>
      <c r="G3" s="9" t="s">
        <v>8</v>
      </c>
      <c r="H3" s="10" t="s">
        <v>307</v>
      </c>
    </row>
    <row r="4" spans="1:9" x14ac:dyDescent="0.25">
      <c r="A4" s="11" t="s">
        <v>9</v>
      </c>
      <c r="B4" s="11" t="s">
        <v>10</v>
      </c>
      <c r="C4" s="11" t="s">
        <v>11</v>
      </c>
      <c r="D4" s="12" t="s">
        <v>12</v>
      </c>
      <c r="E4" s="13">
        <f>E87</f>
        <v>1</v>
      </c>
      <c r="F4" s="14">
        <f>F87</f>
        <v>0</v>
      </c>
      <c r="G4" s="14">
        <f>G87</f>
        <v>0</v>
      </c>
      <c r="H4" s="14">
        <v>70384.5</v>
      </c>
      <c r="I4" s="24" t="str">
        <f>IF(F4&gt;H4,"!!!I199","")</f>
        <v/>
      </c>
    </row>
    <row r="5" spans="1:9" x14ac:dyDescent="0.25">
      <c r="A5" s="15" t="s">
        <v>13</v>
      </c>
      <c r="B5" s="15" t="s">
        <v>10</v>
      </c>
      <c r="C5" s="15" t="s">
        <v>11</v>
      </c>
      <c r="D5" s="16" t="s">
        <v>14</v>
      </c>
      <c r="E5" s="17">
        <f>E12</f>
        <v>1</v>
      </c>
      <c r="F5" s="17">
        <f>F12</f>
        <v>0</v>
      </c>
      <c r="G5" s="17">
        <f>G12</f>
        <v>0</v>
      </c>
      <c r="H5" s="17">
        <v>2816.64</v>
      </c>
      <c r="I5" s="24" t="str">
        <f>IF(F5&gt;H5,"!!!I199","")</f>
        <v/>
      </c>
    </row>
    <row r="6" spans="1:9" x14ac:dyDescent="0.25">
      <c r="A6" s="18" t="s">
        <v>15</v>
      </c>
      <c r="B6" s="19" t="s">
        <v>16</v>
      </c>
      <c r="C6" s="19" t="s">
        <v>17</v>
      </c>
      <c r="D6" s="20" t="s">
        <v>18</v>
      </c>
      <c r="E6" s="21">
        <v>13</v>
      </c>
      <c r="F6" s="51"/>
      <c r="G6" s="21">
        <f>ROUND(E6*F6,2)</f>
        <v>0</v>
      </c>
      <c r="H6" s="57"/>
      <c r="I6" s="24"/>
    </row>
    <row r="7" spans="1:9" ht="45" x14ac:dyDescent="0.25">
      <c r="A7" s="2"/>
      <c r="B7" s="2"/>
      <c r="C7" s="2"/>
      <c r="D7" s="20" t="s">
        <v>19</v>
      </c>
      <c r="E7" s="3"/>
      <c r="F7" s="52"/>
      <c r="G7" s="3"/>
      <c r="H7" s="58"/>
    </row>
    <row r="8" spans="1:9" x14ac:dyDescent="0.25">
      <c r="A8" s="18" t="s">
        <v>20</v>
      </c>
      <c r="B8" s="19" t="s">
        <v>16</v>
      </c>
      <c r="C8" s="19" t="s">
        <v>21</v>
      </c>
      <c r="D8" s="20" t="s">
        <v>22</v>
      </c>
      <c r="E8" s="21">
        <v>160</v>
      </c>
      <c r="F8" s="51"/>
      <c r="G8" s="21">
        <f>ROUND(E8*F8,2)</f>
        <v>0</v>
      </c>
      <c r="H8" s="57"/>
      <c r="I8" s="24"/>
    </row>
    <row r="9" spans="1:9" ht="90" x14ac:dyDescent="0.25">
      <c r="A9" s="2"/>
      <c r="B9" s="2"/>
      <c r="C9" s="2"/>
      <c r="D9" s="20" t="s">
        <v>23</v>
      </c>
      <c r="E9" s="3"/>
      <c r="F9" s="52"/>
      <c r="G9" s="3"/>
      <c r="H9" s="58"/>
    </row>
    <row r="10" spans="1:9" x14ac:dyDescent="0.25">
      <c r="A10" s="18" t="s">
        <v>24</v>
      </c>
      <c r="B10" s="19" t="s">
        <v>16</v>
      </c>
      <c r="C10" s="19" t="s">
        <v>21</v>
      </c>
      <c r="D10" s="20" t="s">
        <v>25</v>
      </c>
      <c r="E10" s="21">
        <v>8</v>
      </c>
      <c r="F10" s="51"/>
      <c r="G10" s="21">
        <f>ROUND(E10*F10,2)</f>
        <v>0</v>
      </c>
      <c r="H10" s="57"/>
      <c r="I10" s="24"/>
    </row>
    <row r="11" spans="1:9" ht="75" x14ac:dyDescent="0.25">
      <c r="A11" s="2"/>
      <c r="B11" s="2"/>
      <c r="C11" s="2"/>
      <c r="D11" s="20" t="s">
        <v>26</v>
      </c>
      <c r="E11" s="3"/>
      <c r="F11" s="52"/>
      <c r="G11" s="3"/>
      <c r="H11" s="58"/>
    </row>
    <row r="12" spans="1:9" x14ac:dyDescent="0.25">
      <c r="A12" s="2"/>
      <c r="B12" s="2"/>
      <c r="C12" s="2"/>
      <c r="D12" s="25" t="s">
        <v>27</v>
      </c>
      <c r="E12" s="21">
        <v>1</v>
      </c>
      <c r="F12" s="53">
        <f>G6+G8+G10</f>
        <v>0</v>
      </c>
      <c r="G12" s="26">
        <f>ROUND(E12*F12,2)</f>
        <v>0</v>
      </c>
      <c r="H12" s="23"/>
    </row>
    <row r="13" spans="1:9" ht="0.95" customHeight="1" x14ac:dyDescent="0.25">
      <c r="A13" s="27"/>
      <c r="B13" s="27"/>
      <c r="C13" s="27"/>
      <c r="D13" s="28"/>
      <c r="E13" s="29"/>
      <c r="F13" s="54"/>
      <c r="G13" s="29"/>
      <c r="H13" s="23"/>
    </row>
    <row r="14" spans="1:9" x14ac:dyDescent="0.25">
      <c r="A14" s="15" t="s">
        <v>28</v>
      </c>
      <c r="B14" s="15" t="s">
        <v>10</v>
      </c>
      <c r="C14" s="15" t="s">
        <v>11</v>
      </c>
      <c r="D14" s="16" t="s">
        <v>29</v>
      </c>
      <c r="E14" s="17">
        <f>E27</f>
        <v>1</v>
      </c>
      <c r="F14" s="55">
        <f>F27</f>
        <v>0</v>
      </c>
      <c r="G14" s="17">
        <f>G27</f>
        <v>0</v>
      </c>
      <c r="H14" s="17">
        <v>14385</v>
      </c>
      <c r="I14" s="24" t="str">
        <f>IF(F14&gt;H14,"!!!I199","")</f>
        <v/>
      </c>
    </row>
    <row r="15" spans="1:9" x14ac:dyDescent="0.25">
      <c r="A15" s="18" t="s">
        <v>30</v>
      </c>
      <c r="B15" s="19" t="s">
        <v>16</v>
      </c>
      <c r="C15" s="19" t="s">
        <v>31</v>
      </c>
      <c r="D15" s="20" t="s">
        <v>32</v>
      </c>
      <c r="E15" s="21">
        <v>1</v>
      </c>
      <c r="F15" s="51"/>
      <c r="G15" s="21">
        <f>ROUND(E15*F15,2)</f>
        <v>0</v>
      </c>
      <c r="H15" s="23"/>
      <c r="I15" s="24"/>
    </row>
    <row r="16" spans="1:9" ht="45" x14ac:dyDescent="0.25">
      <c r="A16" s="2"/>
      <c r="B16" s="2"/>
      <c r="C16" s="2"/>
      <c r="D16" s="20" t="s">
        <v>33</v>
      </c>
      <c r="E16" s="3"/>
      <c r="F16" s="52"/>
      <c r="G16" s="3"/>
      <c r="H16" s="23"/>
    </row>
    <row r="17" spans="1:9" x14ac:dyDescent="0.25">
      <c r="A17" s="18" t="s">
        <v>34</v>
      </c>
      <c r="B17" s="19" t="s">
        <v>16</v>
      </c>
      <c r="C17" s="19" t="s">
        <v>31</v>
      </c>
      <c r="D17" s="20" t="s">
        <v>35</v>
      </c>
      <c r="E17" s="21">
        <v>1</v>
      </c>
      <c r="F17" s="51"/>
      <c r="G17" s="21">
        <f>ROUND(E17*F17,2)</f>
        <v>0</v>
      </c>
      <c r="H17" s="23"/>
      <c r="I17" s="24"/>
    </row>
    <row r="18" spans="1:9" ht="45" x14ac:dyDescent="0.25">
      <c r="A18" s="2"/>
      <c r="B18" s="2"/>
      <c r="C18" s="2"/>
      <c r="D18" s="20" t="s">
        <v>36</v>
      </c>
      <c r="E18" s="3"/>
      <c r="F18" s="52"/>
      <c r="G18" s="3"/>
      <c r="H18" s="23"/>
    </row>
    <row r="19" spans="1:9" x14ac:dyDescent="0.25">
      <c r="A19" s="18" t="s">
        <v>37</v>
      </c>
      <c r="B19" s="19" t="s">
        <v>16</v>
      </c>
      <c r="C19" s="19" t="s">
        <v>31</v>
      </c>
      <c r="D19" s="20" t="s">
        <v>38</v>
      </c>
      <c r="E19" s="21">
        <v>1</v>
      </c>
      <c r="F19" s="51"/>
      <c r="G19" s="21">
        <f>ROUND(E19*F19,2)</f>
        <v>0</v>
      </c>
      <c r="H19" s="23"/>
      <c r="I19" s="24"/>
    </row>
    <row r="20" spans="1:9" ht="30" x14ac:dyDescent="0.25">
      <c r="A20" s="2"/>
      <c r="B20" s="2"/>
      <c r="C20" s="2"/>
      <c r="D20" s="20" t="s">
        <v>39</v>
      </c>
      <c r="E20" s="3"/>
      <c r="F20" s="52"/>
      <c r="G20" s="3"/>
      <c r="H20" s="23"/>
    </row>
    <row r="21" spans="1:9" x14ac:dyDescent="0.25">
      <c r="A21" s="18" t="s">
        <v>40</v>
      </c>
      <c r="B21" s="19" t="s">
        <v>16</v>
      </c>
      <c r="C21" s="19" t="s">
        <v>31</v>
      </c>
      <c r="D21" s="20" t="s">
        <v>41</v>
      </c>
      <c r="E21" s="21">
        <v>1</v>
      </c>
      <c r="F21" s="51"/>
      <c r="G21" s="21">
        <f>ROUND(E21*F21,2)</f>
        <v>0</v>
      </c>
      <c r="H21" s="23"/>
      <c r="I21" s="24"/>
    </row>
    <row r="22" spans="1:9" ht="45" x14ac:dyDescent="0.25">
      <c r="A22" s="2"/>
      <c r="B22" s="2"/>
      <c r="C22" s="2"/>
      <c r="D22" s="20" t="s">
        <v>42</v>
      </c>
      <c r="E22" s="3"/>
      <c r="F22" s="52"/>
      <c r="G22" s="3"/>
      <c r="H22" s="23"/>
    </row>
    <row r="23" spans="1:9" x14ac:dyDescent="0.25">
      <c r="A23" s="18" t="s">
        <v>43</v>
      </c>
      <c r="B23" s="19" t="s">
        <v>16</v>
      </c>
      <c r="C23" s="19" t="s">
        <v>31</v>
      </c>
      <c r="D23" s="20" t="s">
        <v>44</v>
      </c>
      <c r="E23" s="21">
        <v>1</v>
      </c>
      <c r="F23" s="51"/>
      <c r="G23" s="21">
        <f>ROUND(E23*F23,2)</f>
        <v>0</v>
      </c>
      <c r="H23" s="23"/>
      <c r="I23" s="24"/>
    </row>
    <row r="24" spans="1:9" ht="30" x14ac:dyDescent="0.25">
      <c r="A24" s="2"/>
      <c r="B24" s="2"/>
      <c r="C24" s="2"/>
      <c r="D24" s="20" t="s">
        <v>45</v>
      </c>
      <c r="E24" s="3"/>
      <c r="F24" s="52"/>
      <c r="G24" s="3"/>
      <c r="H24" s="23"/>
    </row>
    <row r="25" spans="1:9" x14ac:dyDescent="0.25">
      <c r="A25" s="18" t="s">
        <v>46</v>
      </c>
      <c r="B25" s="19" t="s">
        <v>16</v>
      </c>
      <c r="C25" s="19" t="s">
        <v>31</v>
      </c>
      <c r="D25" s="20" t="s">
        <v>47</v>
      </c>
      <c r="E25" s="21">
        <v>1</v>
      </c>
      <c r="F25" s="51"/>
      <c r="G25" s="21">
        <f>ROUND(E25*F25,2)</f>
        <v>0</v>
      </c>
      <c r="H25" s="23"/>
      <c r="I25" s="24"/>
    </row>
    <row r="26" spans="1:9" ht="45" x14ac:dyDescent="0.25">
      <c r="A26" s="2"/>
      <c r="B26" s="2"/>
      <c r="C26" s="2"/>
      <c r="D26" s="20" t="s">
        <v>48</v>
      </c>
      <c r="E26" s="3"/>
      <c r="F26" s="52"/>
      <c r="G26" s="3"/>
      <c r="H26" s="23"/>
    </row>
    <row r="27" spans="1:9" x14ac:dyDescent="0.25">
      <c r="A27" s="2"/>
      <c r="B27" s="2"/>
      <c r="C27" s="2"/>
      <c r="D27" s="25" t="s">
        <v>49</v>
      </c>
      <c r="E27" s="21">
        <v>1</v>
      </c>
      <c r="F27" s="53">
        <f>G15+G17+G19+G21+G23+G25</f>
        <v>0</v>
      </c>
      <c r="G27" s="26">
        <f>ROUND(E27*F27,2)</f>
        <v>0</v>
      </c>
      <c r="H27" s="23"/>
    </row>
    <row r="28" spans="1:9" ht="0.95" customHeight="1" x14ac:dyDescent="0.25">
      <c r="A28" s="27"/>
      <c r="B28" s="27"/>
      <c r="C28" s="27"/>
      <c r="D28" s="28"/>
      <c r="E28" s="29"/>
      <c r="F28" s="54"/>
      <c r="G28" s="29"/>
      <c r="H28" s="23"/>
    </row>
    <row r="29" spans="1:9" x14ac:dyDescent="0.25">
      <c r="A29" s="15" t="s">
        <v>50</v>
      </c>
      <c r="B29" s="15" t="s">
        <v>10</v>
      </c>
      <c r="C29" s="15" t="s">
        <v>11</v>
      </c>
      <c r="D29" s="16" t="s">
        <v>51</v>
      </c>
      <c r="E29" s="17">
        <f>E46</f>
        <v>1</v>
      </c>
      <c r="F29" s="55">
        <f>F46</f>
        <v>0</v>
      </c>
      <c r="G29" s="17">
        <f>G46</f>
        <v>0</v>
      </c>
      <c r="H29" s="17">
        <v>6152.64</v>
      </c>
      <c r="I29" s="24" t="str">
        <f>IF(F29&gt;H29,"!!!I199","")</f>
        <v/>
      </c>
    </row>
    <row r="30" spans="1:9" x14ac:dyDescent="0.25">
      <c r="A30" s="18" t="s">
        <v>52</v>
      </c>
      <c r="B30" s="19" t="s">
        <v>16</v>
      </c>
      <c r="C30" s="19" t="s">
        <v>17</v>
      </c>
      <c r="D30" s="20" t="s">
        <v>53</v>
      </c>
      <c r="E30" s="21">
        <v>56</v>
      </c>
      <c r="F30" s="51"/>
      <c r="G30" s="21">
        <f>ROUND(E30*F30,2)</f>
        <v>0</v>
      </c>
      <c r="H30" s="23"/>
      <c r="I30" s="24"/>
    </row>
    <row r="31" spans="1:9" ht="30" x14ac:dyDescent="0.25">
      <c r="A31" s="2"/>
      <c r="B31" s="2"/>
      <c r="C31" s="2"/>
      <c r="D31" s="20" t="s">
        <v>54</v>
      </c>
      <c r="E31" s="3"/>
      <c r="F31" s="52"/>
      <c r="G31" s="3"/>
      <c r="H31" s="23"/>
    </row>
    <row r="32" spans="1:9" x14ac:dyDescent="0.25">
      <c r="A32" s="18" t="s">
        <v>55</v>
      </c>
      <c r="B32" s="19" t="s">
        <v>16</v>
      </c>
      <c r="C32" s="19" t="s">
        <v>56</v>
      </c>
      <c r="D32" s="20" t="s">
        <v>57</v>
      </c>
      <c r="E32" s="21">
        <v>26</v>
      </c>
      <c r="F32" s="51"/>
      <c r="G32" s="21">
        <f>ROUND(E32*F32,2)</f>
        <v>0</v>
      </c>
      <c r="H32" s="23"/>
      <c r="I32" s="24"/>
    </row>
    <row r="33" spans="1:9" ht="45" x14ac:dyDescent="0.25">
      <c r="A33" s="2"/>
      <c r="B33" s="2"/>
      <c r="C33" s="2"/>
      <c r="D33" s="20" t="s">
        <v>58</v>
      </c>
      <c r="E33" s="3"/>
      <c r="F33" s="52"/>
      <c r="G33" s="3"/>
      <c r="H33" s="23"/>
    </row>
    <row r="34" spans="1:9" x14ac:dyDescent="0.25">
      <c r="A34" s="18" t="s">
        <v>59</v>
      </c>
      <c r="B34" s="19" t="s">
        <v>16</v>
      </c>
      <c r="C34" s="19" t="s">
        <v>56</v>
      </c>
      <c r="D34" s="20" t="s">
        <v>60</v>
      </c>
      <c r="E34" s="21">
        <v>28</v>
      </c>
      <c r="F34" s="51"/>
      <c r="G34" s="21">
        <f>ROUND(E34*F34,2)</f>
        <v>0</v>
      </c>
      <c r="H34" s="23"/>
      <c r="I34" s="24"/>
    </row>
    <row r="35" spans="1:9" ht="30" x14ac:dyDescent="0.25">
      <c r="A35" s="2"/>
      <c r="B35" s="2"/>
      <c r="C35" s="2"/>
      <c r="D35" s="20" t="s">
        <v>61</v>
      </c>
      <c r="E35" s="3"/>
      <c r="F35" s="52"/>
      <c r="G35" s="3"/>
      <c r="H35" s="23"/>
    </row>
    <row r="36" spans="1:9" x14ac:dyDescent="0.25">
      <c r="A36" s="18" t="s">
        <v>62</v>
      </c>
      <c r="B36" s="19" t="s">
        <v>16</v>
      </c>
      <c r="C36" s="19" t="s">
        <v>17</v>
      </c>
      <c r="D36" s="20" t="s">
        <v>63</v>
      </c>
      <c r="E36" s="21">
        <v>24</v>
      </c>
      <c r="F36" s="51"/>
      <c r="G36" s="21">
        <f>ROUND(E36*F36,2)</f>
        <v>0</v>
      </c>
      <c r="H36" s="23"/>
      <c r="I36" s="24"/>
    </row>
    <row r="37" spans="1:9" ht="30" x14ac:dyDescent="0.25">
      <c r="A37" s="2"/>
      <c r="B37" s="2"/>
      <c r="C37" s="2"/>
      <c r="D37" s="20" t="s">
        <v>64</v>
      </c>
      <c r="E37" s="3"/>
      <c r="F37" s="52"/>
      <c r="G37" s="3"/>
      <c r="H37" s="23"/>
    </row>
    <row r="38" spans="1:9" x14ac:dyDescent="0.25">
      <c r="A38" s="18" t="s">
        <v>65</v>
      </c>
      <c r="B38" s="19" t="s">
        <v>16</v>
      </c>
      <c r="C38" s="19" t="s">
        <v>66</v>
      </c>
      <c r="D38" s="20" t="s">
        <v>67</v>
      </c>
      <c r="E38" s="21">
        <v>350</v>
      </c>
      <c r="F38" s="51"/>
      <c r="G38" s="21">
        <f>ROUND(E38*F38,2)</f>
        <v>0</v>
      </c>
      <c r="H38" s="23"/>
      <c r="I38" s="24"/>
    </row>
    <row r="39" spans="1:9" ht="60" x14ac:dyDescent="0.25">
      <c r="A39" s="2"/>
      <c r="B39" s="2"/>
      <c r="C39" s="2"/>
      <c r="D39" s="20" t="s">
        <v>68</v>
      </c>
      <c r="E39" s="3"/>
      <c r="F39" s="52"/>
      <c r="G39" s="3"/>
      <c r="H39" s="23"/>
    </row>
    <row r="40" spans="1:9" x14ac:dyDescent="0.25">
      <c r="A40" s="18" t="s">
        <v>69</v>
      </c>
      <c r="B40" s="19" t="s">
        <v>16</v>
      </c>
      <c r="C40" s="19" t="s">
        <v>66</v>
      </c>
      <c r="D40" s="20" t="s">
        <v>70</v>
      </c>
      <c r="E40" s="21">
        <v>26</v>
      </c>
      <c r="F40" s="51"/>
      <c r="G40" s="21">
        <f>ROUND(E40*F40,2)</f>
        <v>0</v>
      </c>
      <c r="H40" s="23"/>
      <c r="I40" s="24"/>
    </row>
    <row r="41" spans="1:9" ht="45" x14ac:dyDescent="0.25">
      <c r="A41" s="2"/>
      <c r="B41" s="2"/>
      <c r="C41" s="2"/>
      <c r="D41" s="20" t="s">
        <v>71</v>
      </c>
      <c r="E41" s="3"/>
      <c r="F41" s="52"/>
      <c r="G41" s="3"/>
      <c r="H41" s="23"/>
    </row>
    <row r="42" spans="1:9" x14ac:dyDescent="0.25">
      <c r="A42" s="18" t="s">
        <v>72</v>
      </c>
      <c r="B42" s="19" t="s">
        <v>16</v>
      </c>
      <c r="C42" s="19" t="s">
        <v>66</v>
      </c>
      <c r="D42" s="20" t="s">
        <v>73</v>
      </c>
      <c r="E42" s="21">
        <v>6</v>
      </c>
      <c r="F42" s="51"/>
      <c r="G42" s="21">
        <f>ROUND(E42*F42,2)</f>
        <v>0</v>
      </c>
      <c r="H42" s="23"/>
      <c r="I42" s="24"/>
    </row>
    <row r="43" spans="1:9" ht="45" x14ac:dyDescent="0.25">
      <c r="A43" s="2"/>
      <c r="B43" s="2"/>
      <c r="C43" s="2"/>
      <c r="D43" s="20" t="s">
        <v>74</v>
      </c>
      <c r="E43" s="3"/>
      <c r="F43" s="52"/>
      <c r="G43" s="3"/>
      <c r="H43" s="23"/>
    </row>
    <row r="44" spans="1:9" x14ac:dyDescent="0.25">
      <c r="A44" s="18" t="s">
        <v>75</v>
      </c>
      <c r="B44" s="19" t="s">
        <v>16</v>
      </c>
      <c r="C44" s="19" t="s">
        <v>21</v>
      </c>
      <c r="D44" s="20" t="s">
        <v>76</v>
      </c>
      <c r="E44" s="21">
        <v>36</v>
      </c>
      <c r="F44" s="51"/>
      <c r="G44" s="21">
        <f>ROUND(E44*F44,2)</f>
        <v>0</v>
      </c>
      <c r="H44" s="23"/>
      <c r="I44" s="24"/>
    </row>
    <row r="45" spans="1:9" ht="105" x14ac:dyDescent="0.25">
      <c r="A45" s="2"/>
      <c r="B45" s="2"/>
      <c r="C45" s="2"/>
      <c r="D45" s="20" t="s">
        <v>77</v>
      </c>
      <c r="E45" s="3"/>
      <c r="F45" s="52"/>
      <c r="G45" s="3"/>
      <c r="H45" s="23"/>
    </row>
    <row r="46" spans="1:9" x14ac:dyDescent="0.25">
      <c r="A46" s="2"/>
      <c r="B46" s="2"/>
      <c r="C46" s="2"/>
      <c r="D46" s="25" t="s">
        <v>78</v>
      </c>
      <c r="E46" s="21">
        <v>1</v>
      </c>
      <c r="F46" s="53">
        <f>G30+G32+G34+G36+G38+G40+G42+G44</f>
        <v>0</v>
      </c>
      <c r="G46" s="26">
        <f>ROUND(E46*F46,2)</f>
        <v>0</v>
      </c>
      <c r="H46" s="23"/>
    </row>
    <row r="47" spans="1:9" ht="0.95" customHeight="1" x14ac:dyDescent="0.25">
      <c r="A47" s="27"/>
      <c r="B47" s="27"/>
      <c r="C47" s="27"/>
      <c r="D47" s="28"/>
      <c r="E47" s="29"/>
      <c r="F47" s="54"/>
      <c r="G47" s="29"/>
      <c r="H47" s="23"/>
    </row>
    <row r="48" spans="1:9" x14ac:dyDescent="0.25">
      <c r="A48" s="15" t="s">
        <v>79</v>
      </c>
      <c r="B48" s="15" t="s">
        <v>10</v>
      </c>
      <c r="C48" s="15" t="s">
        <v>11</v>
      </c>
      <c r="D48" s="16" t="s">
        <v>80</v>
      </c>
      <c r="E48" s="17">
        <f>E53</f>
        <v>1</v>
      </c>
      <c r="F48" s="55">
        <f>F53</f>
        <v>0</v>
      </c>
      <c r="G48" s="17">
        <f>G53</f>
        <v>0</v>
      </c>
      <c r="H48" s="17">
        <v>32324.639999999999</v>
      </c>
      <c r="I48" s="24" t="str">
        <f>IF(F48&gt;H48,"!!!I199","")</f>
        <v/>
      </c>
    </row>
    <row r="49" spans="1:9" x14ac:dyDescent="0.25">
      <c r="A49" s="18" t="s">
        <v>81</v>
      </c>
      <c r="B49" s="19" t="s">
        <v>16</v>
      </c>
      <c r="C49" s="19" t="s">
        <v>21</v>
      </c>
      <c r="D49" s="20" t="s">
        <v>82</v>
      </c>
      <c r="E49" s="21">
        <v>6</v>
      </c>
      <c r="F49" s="51"/>
      <c r="G49" s="21">
        <f>ROUND(E49*F49,2)</f>
        <v>0</v>
      </c>
      <c r="H49" s="23"/>
      <c r="I49" s="24"/>
    </row>
    <row r="50" spans="1:9" ht="105" x14ac:dyDescent="0.25">
      <c r="A50" s="2"/>
      <c r="B50" s="2"/>
      <c r="C50" s="2"/>
      <c r="D50" s="20" t="s">
        <v>83</v>
      </c>
      <c r="E50" s="3"/>
      <c r="F50" s="52"/>
      <c r="G50" s="3"/>
      <c r="H50" s="23"/>
    </row>
    <row r="51" spans="1:9" x14ac:dyDescent="0.25">
      <c r="A51" s="18" t="s">
        <v>84</v>
      </c>
      <c r="B51" s="19" t="s">
        <v>16</v>
      </c>
      <c r="C51" s="19" t="s">
        <v>17</v>
      </c>
      <c r="D51" s="20" t="s">
        <v>85</v>
      </c>
      <c r="E51" s="21">
        <v>350</v>
      </c>
      <c r="F51" s="51"/>
      <c r="G51" s="21">
        <f>ROUND(E51*F51,2)</f>
        <v>0</v>
      </c>
      <c r="H51" s="23"/>
      <c r="I51" s="24"/>
    </row>
    <row r="52" spans="1:9" ht="120" x14ac:dyDescent="0.25">
      <c r="A52" s="2"/>
      <c r="B52" s="2"/>
      <c r="C52" s="2"/>
      <c r="D52" s="20" t="s">
        <v>86</v>
      </c>
      <c r="E52" s="3"/>
      <c r="F52" s="52"/>
      <c r="G52" s="3"/>
      <c r="H52" s="23"/>
    </row>
    <row r="53" spans="1:9" x14ac:dyDescent="0.25">
      <c r="A53" s="2"/>
      <c r="B53" s="2"/>
      <c r="C53" s="2"/>
      <c r="D53" s="25" t="s">
        <v>87</v>
      </c>
      <c r="E53" s="21">
        <v>1</v>
      </c>
      <c r="F53" s="53">
        <f>G49+G51</f>
        <v>0</v>
      </c>
      <c r="G53" s="26">
        <f>ROUND(E53*F53,2)</f>
        <v>0</v>
      </c>
      <c r="H53" s="23"/>
    </row>
    <row r="54" spans="1:9" ht="0.95" customHeight="1" x14ac:dyDescent="0.25">
      <c r="A54" s="27"/>
      <c r="B54" s="27"/>
      <c r="C54" s="27"/>
      <c r="D54" s="28"/>
      <c r="E54" s="29"/>
      <c r="F54" s="54"/>
      <c r="G54" s="29"/>
      <c r="H54" s="23"/>
    </row>
    <row r="55" spans="1:9" x14ac:dyDescent="0.25">
      <c r="A55" s="15" t="s">
        <v>88</v>
      </c>
      <c r="B55" s="15" t="s">
        <v>10</v>
      </c>
      <c r="C55" s="15" t="s">
        <v>11</v>
      </c>
      <c r="D55" s="16" t="s">
        <v>89</v>
      </c>
      <c r="E55" s="17">
        <f>E78</f>
        <v>1</v>
      </c>
      <c r="F55" s="55">
        <f>F78</f>
        <v>0</v>
      </c>
      <c r="G55" s="17">
        <f>G78</f>
        <v>0</v>
      </c>
      <c r="H55" s="17">
        <v>11335.78</v>
      </c>
      <c r="I55" s="24" t="str">
        <f>IF(F55&gt;H55,"!!!I199","")</f>
        <v/>
      </c>
    </row>
    <row r="56" spans="1:9" x14ac:dyDescent="0.25">
      <c r="A56" s="18" t="s">
        <v>90</v>
      </c>
      <c r="B56" s="19" t="s">
        <v>16</v>
      </c>
      <c r="C56" s="19" t="s">
        <v>66</v>
      </c>
      <c r="D56" s="20" t="s">
        <v>91</v>
      </c>
      <c r="E56" s="21">
        <v>245</v>
      </c>
      <c r="F56" s="51"/>
      <c r="G56" s="21">
        <f>ROUND(E56*F56,2)</f>
        <v>0</v>
      </c>
      <c r="H56" s="23"/>
      <c r="I56" s="24"/>
    </row>
    <row r="57" spans="1:9" ht="30" x14ac:dyDescent="0.25">
      <c r="A57" s="2"/>
      <c r="B57" s="2"/>
      <c r="C57" s="2"/>
      <c r="D57" s="20" t="s">
        <v>92</v>
      </c>
      <c r="E57" s="3"/>
      <c r="F57" s="52"/>
      <c r="G57" s="3"/>
      <c r="H57" s="23"/>
    </row>
    <row r="58" spans="1:9" x14ac:dyDescent="0.25">
      <c r="A58" s="18" t="s">
        <v>93</v>
      </c>
      <c r="B58" s="19" t="s">
        <v>16</v>
      </c>
      <c r="C58" s="19" t="s">
        <v>66</v>
      </c>
      <c r="D58" s="20" t="s">
        <v>94</v>
      </c>
      <c r="E58" s="21">
        <v>105</v>
      </c>
      <c r="F58" s="51"/>
      <c r="G58" s="21">
        <f>ROUND(E58*F58,2)</f>
        <v>0</v>
      </c>
      <c r="H58" s="23"/>
      <c r="I58" s="24"/>
    </row>
    <row r="59" spans="1:9" ht="30" x14ac:dyDescent="0.25">
      <c r="A59" s="2"/>
      <c r="B59" s="2"/>
      <c r="C59" s="2"/>
      <c r="D59" s="20" t="s">
        <v>95</v>
      </c>
      <c r="E59" s="3"/>
      <c r="F59" s="52"/>
      <c r="G59" s="3"/>
      <c r="H59" s="23"/>
    </row>
    <row r="60" spans="1:9" x14ac:dyDescent="0.25">
      <c r="A60" s="18" t="s">
        <v>96</v>
      </c>
      <c r="B60" s="19" t="s">
        <v>16</v>
      </c>
      <c r="C60" s="19" t="s">
        <v>66</v>
      </c>
      <c r="D60" s="20" t="s">
        <v>97</v>
      </c>
      <c r="E60" s="21">
        <v>70</v>
      </c>
      <c r="F60" s="51"/>
      <c r="G60" s="21">
        <f>ROUND(E60*F60,2)</f>
        <v>0</v>
      </c>
      <c r="H60" s="23"/>
      <c r="I60" s="24"/>
    </row>
    <row r="61" spans="1:9" x14ac:dyDescent="0.25">
      <c r="A61" s="2"/>
      <c r="B61" s="2"/>
      <c r="C61" s="2"/>
      <c r="D61" s="20" t="s">
        <v>98</v>
      </c>
      <c r="E61" s="3"/>
      <c r="F61" s="52"/>
      <c r="G61" s="3"/>
      <c r="H61" s="23"/>
    </row>
    <row r="62" spans="1:9" x14ac:dyDescent="0.25">
      <c r="A62" s="18" t="s">
        <v>99</v>
      </c>
      <c r="B62" s="19" t="s">
        <v>16</v>
      </c>
      <c r="C62" s="19" t="s">
        <v>66</v>
      </c>
      <c r="D62" s="20" t="s">
        <v>100</v>
      </c>
      <c r="E62" s="21">
        <v>52.5</v>
      </c>
      <c r="F62" s="51"/>
      <c r="G62" s="21">
        <f>ROUND(E62*F62,2)</f>
        <v>0</v>
      </c>
      <c r="H62" s="23"/>
      <c r="I62" s="24"/>
    </row>
    <row r="63" spans="1:9" x14ac:dyDescent="0.25">
      <c r="A63" s="2"/>
      <c r="B63" s="2"/>
      <c r="C63" s="2"/>
      <c r="D63" s="20" t="s">
        <v>101</v>
      </c>
      <c r="E63" s="3"/>
      <c r="F63" s="52"/>
      <c r="G63" s="3"/>
      <c r="H63" s="23"/>
    </row>
    <row r="64" spans="1:9" x14ac:dyDescent="0.25">
      <c r="A64" s="18" t="s">
        <v>102</v>
      </c>
      <c r="B64" s="19" t="s">
        <v>16</v>
      </c>
      <c r="C64" s="19" t="s">
        <v>17</v>
      </c>
      <c r="D64" s="20" t="s">
        <v>103</v>
      </c>
      <c r="E64" s="21">
        <v>24</v>
      </c>
      <c r="F64" s="51"/>
      <c r="G64" s="21">
        <f>ROUND(E64*F64,2)</f>
        <v>0</v>
      </c>
      <c r="H64" s="23"/>
      <c r="I64" s="24"/>
    </row>
    <row r="65" spans="1:9" ht="30" x14ac:dyDescent="0.25">
      <c r="A65" s="2"/>
      <c r="B65" s="2"/>
      <c r="C65" s="2"/>
      <c r="D65" s="20" t="s">
        <v>104</v>
      </c>
      <c r="E65" s="3"/>
      <c r="F65" s="52"/>
      <c r="G65" s="3"/>
      <c r="H65" s="23"/>
    </row>
    <row r="66" spans="1:9" x14ac:dyDescent="0.25">
      <c r="A66" s="18" t="s">
        <v>105</v>
      </c>
      <c r="B66" s="19" t="s">
        <v>16</v>
      </c>
      <c r="C66" s="19" t="s">
        <v>56</v>
      </c>
      <c r="D66" s="20" t="s">
        <v>106</v>
      </c>
      <c r="E66" s="21">
        <v>28</v>
      </c>
      <c r="F66" s="51"/>
      <c r="G66" s="21">
        <f>ROUND(E66*F66,2)</f>
        <v>0</v>
      </c>
      <c r="H66" s="23"/>
      <c r="I66" s="24"/>
    </row>
    <row r="67" spans="1:9" ht="30" x14ac:dyDescent="0.25">
      <c r="A67" s="2"/>
      <c r="B67" s="2"/>
      <c r="C67" s="2"/>
      <c r="D67" s="20" t="s">
        <v>107</v>
      </c>
      <c r="E67" s="3"/>
      <c r="F67" s="52"/>
      <c r="G67" s="3"/>
      <c r="H67" s="23"/>
    </row>
    <row r="68" spans="1:9" x14ac:dyDescent="0.25">
      <c r="A68" s="18" t="s">
        <v>108</v>
      </c>
      <c r="B68" s="19" t="s">
        <v>16</v>
      </c>
      <c r="C68" s="19" t="s">
        <v>56</v>
      </c>
      <c r="D68" s="20" t="s">
        <v>109</v>
      </c>
      <c r="E68" s="21">
        <v>26</v>
      </c>
      <c r="F68" s="51"/>
      <c r="G68" s="21">
        <f>ROUND(E68*F68,2)</f>
        <v>0</v>
      </c>
      <c r="H68" s="23"/>
      <c r="I68" s="24"/>
    </row>
    <row r="69" spans="1:9" ht="45" x14ac:dyDescent="0.25">
      <c r="A69" s="2"/>
      <c r="B69" s="2"/>
      <c r="C69" s="2"/>
      <c r="D69" s="20" t="s">
        <v>110</v>
      </c>
      <c r="E69" s="3"/>
      <c r="F69" s="52"/>
      <c r="G69" s="3"/>
      <c r="H69" s="23"/>
    </row>
    <row r="70" spans="1:9" x14ac:dyDescent="0.25">
      <c r="A70" s="18" t="s">
        <v>111</v>
      </c>
      <c r="B70" s="19" t="s">
        <v>16</v>
      </c>
      <c r="C70" s="19" t="s">
        <v>66</v>
      </c>
      <c r="D70" s="20" t="s">
        <v>112</v>
      </c>
      <c r="E70" s="21">
        <v>15</v>
      </c>
      <c r="F70" s="51"/>
      <c r="G70" s="21">
        <f>ROUND(E70*F70,2)</f>
        <v>0</v>
      </c>
      <c r="H70" s="23"/>
      <c r="I70" s="24"/>
    </row>
    <row r="71" spans="1:9" ht="90" x14ac:dyDescent="0.25">
      <c r="A71" s="2"/>
      <c r="B71" s="2"/>
      <c r="C71" s="2"/>
      <c r="D71" s="20" t="s">
        <v>113</v>
      </c>
      <c r="E71" s="3"/>
      <c r="F71" s="52"/>
      <c r="G71" s="3"/>
      <c r="H71" s="23"/>
    </row>
    <row r="72" spans="1:9" x14ac:dyDescent="0.25">
      <c r="A72" s="18" t="s">
        <v>114</v>
      </c>
      <c r="B72" s="19" t="s">
        <v>16</v>
      </c>
      <c r="C72" s="19" t="s">
        <v>56</v>
      </c>
      <c r="D72" s="20" t="s">
        <v>115</v>
      </c>
      <c r="E72" s="21">
        <v>60</v>
      </c>
      <c r="F72" s="51"/>
      <c r="G72" s="21">
        <f>ROUND(E72*F72,2)</f>
        <v>0</v>
      </c>
      <c r="H72" s="23"/>
      <c r="I72" s="24"/>
    </row>
    <row r="73" spans="1:9" ht="270" x14ac:dyDescent="0.25">
      <c r="A73" s="2"/>
      <c r="B73" s="2"/>
      <c r="C73" s="2"/>
      <c r="D73" s="20" t="s">
        <v>116</v>
      </c>
      <c r="E73" s="3"/>
      <c r="F73" s="52"/>
      <c r="G73" s="3"/>
      <c r="H73" s="23"/>
    </row>
    <row r="74" spans="1:9" x14ac:dyDescent="0.25">
      <c r="A74" s="18" t="s">
        <v>117</v>
      </c>
      <c r="B74" s="19" t="s">
        <v>16</v>
      </c>
      <c r="C74" s="19" t="s">
        <v>21</v>
      </c>
      <c r="D74" s="20" t="s">
        <v>118</v>
      </c>
      <c r="E74" s="21">
        <v>4</v>
      </c>
      <c r="F74" s="51"/>
      <c r="G74" s="21">
        <f>ROUND(E74*F74,2)</f>
        <v>0</v>
      </c>
      <c r="H74" s="23"/>
      <c r="I74" s="24"/>
    </row>
    <row r="75" spans="1:9" ht="30" x14ac:dyDescent="0.25">
      <c r="A75" s="2"/>
      <c r="B75" s="2"/>
      <c r="C75" s="2"/>
      <c r="D75" s="20" t="s">
        <v>119</v>
      </c>
      <c r="E75" s="3"/>
      <c r="F75" s="52"/>
      <c r="G75" s="3"/>
      <c r="H75" s="23"/>
    </row>
    <row r="76" spans="1:9" x14ac:dyDescent="0.25">
      <c r="A76" s="18" t="s">
        <v>120</v>
      </c>
      <c r="B76" s="19" t="s">
        <v>16</v>
      </c>
      <c r="C76" s="19" t="s">
        <v>56</v>
      </c>
      <c r="D76" s="20" t="s">
        <v>121</v>
      </c>
      <c r="E76" s="21">
        <v>28</v>
      </c>
      <c r="F76" s="51"/>
      <c r="G76" s="21">
        <f>ROUND(E76*F76,2)</f>
        <v>0</v>
      </c>
      <c r="H76" s="23"/>
      <c r="I76" s="24"/>
    </row>
    <row r="77" spans="1:9" ht="30" x14ac:dyDescent="0.25">
      <c r="A77" s="2"/>
      <c r="B77" s="2"/>
      <c r="C77" s="2"/>
      <c r="D77" s="20" t="s">
        <v>122</v>
      </c>
      <c r="E77" s="3"/>
      <c r="F77" s="52"/>
      <c r="G77" s="3"/>
      <c r="H77" s="23"/>
    </row>
    <row r="78" spans="1:9" x14ac:dyDescent="0.25">
      <c r="A78" s="2"/>
      <c r="B78" s="2"/>
      <c r="C78" s="2"/>
      <c r="D78" s="25" t="s">
        <v>123</v>
      </c>
      <c r="E78" s="21">
        <v>1</v>
      </c>
      <c r="F78" s="53">
        <f>G56+G58+G60+G62+G64+G66+G68+G70+G72+G74+G76</f>
        <v>0</v>
      </c>
      <c r="G78" s="26">
        <f>ROUND(E78*F78,2)</f>
        <v>0</v>
      </c>
      <c r="H78" s="23"/>
    </row>
    <row r="79" spans="1:9" ht="0.95" customHeight="1" x14ac:dyDescent="0.25">
      <c r="A79" s="27"/>
      <c r="B79" s="27"/>
      <c r="C79" s="27"/>
      <c r="D79" s="28"/>
      <c r="E79" s="29"/>
      <c r="F79" s="54"/>
      <c r="G79" s="29"/>
      <c r="H79" s="23"/>
    </row>
    <row r="80" spans="1:9" x14ac:dyDescent="0.25">
      <c r="A80" s="15" t="s">
        <v>124</v>
      </c>
      <c r="B80" s="15" t="s">
        <v>10</v>
      </c>
      <c r="C80" s="15" t="s">
        <v>11</v>
      </c>
      <c r="D80" s="16" t="s">
        <v>125</v>
      </c>
      <c r="E80" s="17">
        <f>E85</f>
        <v>1</v>
      </c>
      <c r="F80" s="55">
        <f>F85</f>
        <v>0</v>
      </c>
      <c r="G80" s="17">
        <f>G85</f>
        <v>0</v>
      </c>
      <c r="H80" s="17">
        <v>3369.8</v>
      </c>
      <c r="I80" s="24" t="str">
        <f>IF(F80&gt;H80,"!!!I199","")</f>
        <v/>
      </c>
    </row>
    <row r="81" spans="1:9" ht="30" x14ac:dyDescent="0.25">
      <c r="A81" s="18" t="s">
        <v>126</v>
      </c>
      <c r="B81" s="19" t="s">
        <v>16</v>
      </c>
      <c r="C81" s="19" t="s">
        <v>21</v>
      </c>
      <c r="D81" s="20" t="s">
        <v>127</v>
      </c>
      <c r="E81" s="21">
        <v>20</v>
      </c>
      <c r="F81" s="51"/>
      <c r="G81" s="21">
        <f>ROUND(E81*F81,2)</f>
        <v>0</v>
      </c>
      <c r="H81" s="23"/>
      <c r="I81" s="24"/>
    </row>
    <row r="82" spans="1:9" ht="90" x14ac:dyDescent="0.25">
      <c r="A82" s="2"/>
      <c r="B82" s="2"/>
      <c r="C82" s="2"/>
      <c r="D82" s="20" t="s">
        <v>128</v>
      </c>
      <c r="E82" s="3"/>
      <c r="F82" s="52"/>
      <c r="G82" s="3"/>
      <c r="H82" s="23"/>
    </row>
    <row r="83" spans="1:9" x14ac:dyDescent="0.25">
      <c r="A83" s="18" t="s">
        <v>129</v>
      </c>
      <c r="B83" s="19" t="s">
        <v>16</v>
      </c>
      <c r="C83" s="19" t="s">
        <v>130</v>
      </c>
      <c r="D83" s="20" t="s">
        <v>131</v>
      </c>
      <c r="E83" s="21">
        <v>120</v>
      </c>
      <c r="F83" s="51"/>
      <c r="G83" s="21">
        <f>ROUND(E83*F83,2)</f>
        <v>0</v>
      </c>
      <c r="H83" s="23"/>
      <c r="I83" s="24"/>
    </row>
    <row r="84" spans="1:9" ht="30" x14ac:dyDescent="0.25">
      <c r="A84" s="2"/>
      <c r="B84" s="2"/>
      <c r="C84" s="2"/>
      <c r="D84" s="20" t="s">
        <v>132</v>
      </c>
      <c r="E84" s="3"/>
      <c r="F84" s="52"/>
      <c r="G84" s="3"/>
      <c r="H84" s="23"/>
    </row>
    <row r="85" spans="1:9" x14ac:dyDescent="0.25">
      <c r="A85" s="2"/>
      <c r="B85" s="2"/>
      <c r="C85" s="2"/>
      <c r="D85" s="25" t="s">
        <v>133</v>
      </c>
      <c r="E85" s="21">
        <v>1</v>
      </c>
      <c r="F85" s="53">
        <f>G81+G83</f>
        <v>0</v>
      </c>
      <c r="G85" s="26">
        <f>ROUND(E85*F85,2)</f>
        <v>0</v>
      </c>
      <c r="H85" s="23"/>
    </row>
    <row r="86" spans="1:9" ht="0.95" customHeight="1" x14ac:dyDescent="0.25">
      <c r="A86" s="27"/>
      <c r="B86" s="27"/>
      <c r="C86" s="27"/>
      <c r="D86" s="28"/>
      <c r="E86" s="29"/>
      <c r="F86" s="54"/>
      <c r="G86" s="29"/>
      <c r="H86" s="23"/>
    </row>
    <row r="87" spans="1:9" x14ac:dyDescent="0.25">
      <c r="A87" s="2"/>
      <c r="B87" s="2"/>
      <c r="C87" s="2"/>
      <c r="D87" s="25" t="s">
        <v>134</v>
      </c>
      <c r="E87" s="30">
        <v>1</v>
      </c>
      <c r="F87" s="53">
        <f>G5+G14+G29+G48+G55+G80</f>
        <v>0</v>
      </c>
      <c r="G87" s="26">
        <f>ROUND(E87*F87,2)</f>
        <v>0</v>
      </c>
      <c r="H87" s="23"/>
    </row>
    <row r="88" spans="1:9" ht="0.95" customHeight="1" x14ac:dyDescent="0.25">
      <c r="A88" s="27"/>
      <c r="B88" s="27"/>
      <c r="C88" s="27"/>
      <c r="D88" s="28"/>
      <c r="E88" s="29"/>
      <c r="F88" s="54"/>
      <c r="G88" s="29"/>
      <c r="H88" s="23"/>
    </row>
    <row r="89" spans="1:9" x14ac:dyDescent="0.25">
      <c r="A89" s="11" t="s">
        <v>135</v>
      </c>
      <c r="B89" s="11" t="s">
        <v>10</v>
      </c>
      <c r="C89" s="11" t="s">
        <v>11</v>
      </c>
      <c r="D89" s="12" t="s">
        <v>136</v>
      </c>
      <c r="E89" s="13">
        <f>E102</f>
        <v>1</v>
      </c>
      <c r="F89" s="56">
        <f>F102</f>
        <v>0</v>
      </c>
      <c r="G89" s="14">
        <f>G102</f>
        <v>0</v>
      </c>
      <c r="H89" s="14">
        <v>372434.39</v>
      </c>
      <c r="I89" s="24" t="str">
        <f>IF(F89&gt;H89,"!!!I199","")</f>
        <v/>
      </c>
    </row>
    <row r="90" spans="1:9" x14ac:dyDescent="0.25">
      <c r="A90" s="18" t="s">
        <v>137</v>
      </c>
      <c r="B90" s="19" t="s">
        <v>16</v>
      </c>
      <c r="C90" s="19" t="s">
        <v>17</v>
      </c>
      <c r="D90" s="20" t="s">
        <v>138</v>
      </c>
      <c r="E90" s="21">
        <v>28313</v>
      </c>
      <c r="F90" s="51"/>
      <c r="G90" s="21">
        <f>ROUND(E90*F90,2)</f>
        <v>0</v>
      </c>
      <c r="H90" s="23"/>
      <c r="I90" s="24"/>
    </row>
    <row r="91" spans="1:9" ht="60" x14ac:dyDescent="0.25">
      <c r="A91" s="2"/>
      <c r="B91" s="2"/>
      <c r="C91" s="2"/>
      <c r="D91" s="20" t="s">
        <v>139</v>
      </c>
      <c r="E91" s="3"/>
      <c r="F91" s="52"/>
      <c r="G91" s="3"/>
      <c r="H91" s="23"/>
    </row>
    <row r="92" spans="1:9" x14ac:dyDescent="0.25">
      <c r="A92" s="18" t="s">
        <v>140</v>
      </c>
      <c r="B92" s="19" t="s">
        <v>16</v>
      </c>
      <c r="C92" s="19" t="s">
        <v>141</v>
      </c>
      <c r="D92" s="20" t="s">
        <v>142</v>
      </c>
      <c r="E92" s="21">
        <v>8726</v>
      </c>
      <c r="F92" s="51"/>
      <c r="G92" s="21">
        <f>ROUND(E92*F92,2)</f>
        <v>0</v>
      </c>
      <c r="H92" s="23"/>
      <c r="I92" s="24"/>
    </row>
    <row r="93" spans="1:9" ht="30" x14ac:dyDescent="0.25">
      <c r="A93" s="2"/>
      <c r="B93" s="2"/>
      <c r="C93" s="2"/>
      <c r="D93" s="20" t="s">
        <v>143</v>
      </c>
      <c r="E93" s="3"/>
      <c r="F93" s="52"/>
      <c r="G93" s="3"/>
      <c r="H93" s="23"/>
    </row>
    <row r="94" spans="1:9" x14ac:dyDescent="0.25">
      <c r="A94" s="18" t="s">
        <v>144</v>
      </c>
      <c r="B94" s="19" t="s">
        <v>16</v>
      </c>
      <c r="C94" s="19" t="s">
        <v>141</v>
      </c>
      <c r="D94" s="20" t="s">
        <v>145</v>
      </c>
      <c r="E94" s="21">
        <v>2484</v>
      </c>
      <c r="F94" s="51"/>
      <c r="G94" s="21">
        <f>ROUND(E94*F94,2)</f>
        <v>0</v>
      </c>
      <c r="H94" s="23"/>
      <c r="I94" s="24"/>
    </row>
    <row r="95" spans="1:9" ht="30" x14ac:dyDescent="0.25">
      <c r="A95" s="2"/>
      <c r="B95" s="2"/>
      <c r="C95" s="2"/>
      <c r="D95" s="20" t="s">
        <v>146</v>
      </c>
      <c r="E95" s="3"/>
      <c r="F95" s="52"/>
      <c r="G95" s="3"/>
      <c r="H95" s="23"/>
    </row>
    <row r="96" spans="1:9" x14ac:dyDescent="0.25">
      <c r="A96" s="18" t="s">
        <v>147</v>
      </c>
      <c r="B96" s="19" t="s">
        <v>16</v>
      </c>
      <c r="C96" s="19" t="s">
        <v>141</v>
      </c>
      <c r="D96" s="20" t="s">
        <v>148</v>
      </c>
      <c r="E96" s="21">
        <v>2484</v>
      </c>
      <c r="F96" s="51"/>
      <c r="G96" s="21">
        <f>ROUND(E96*F96,2)</f>
        <v>0</v>
      </c>
      <c r="H96" s="23"/>
      <c r="I96" s="24"/>
    </row>
    <row r="97" spans="1:9" ht="30" x14ac:dyDescent="0.25">
      <c r="A97" s="2"/>
      <c r="B97" s="2"/>
      <c r="C97" s="2"/>
      <c r="D97" s="20" t="s">
        <v>149</v>
      </c>
      <c r="E97" s="3"/>
      <c r="F97" s="52"/>
      <c r="G97" s="3"/>
      <c r="H97" s="23"/>
    </row>
    <row r="98" spans="1:9" x14ac:dyDescent="0.25">
      <c r="A98" s="18" t="s">
        <v>150</v>
      </c>
      <c r="B98" s="19" t="s">
        <v>16</v>
      </c>
      <c r="C98" s="19" t="s">
        <v>141</v>
      </c>
      <c r="D98" s="20" t="s">
        <v>151</v>
      </c>
      <c r="E98" s="21">
        <v>1000</v>
      </c>
      <c r="F98" s="51"/>
      <c r="G98" s="21">
        <f>ROUND(E98*F98,2)</f>
        <v>0</v>
      </c>
      <c r="H98" s="23"/>
      <c r="I98" s="24"/>
    </row>
    <row r="99" spans="1:9" ht="105" x14ac:dyDescent="0.25">
      <c r="A99" s="2"/>
      <c r="B99" s="2"/>
      <c r="C99" s="2"/>
      <c r="D99" s="20" t="s">
        <v>152</v>
      </c>
      <c r="E99" s="3"/>
      <c r="F99" s="52"/>
      <c r="G99" s="3"/>
      <c r="H99" s="23"/>
    </row>
    <row r="100" spans="1:9" x14ac:dyDescent="0.25">
      <c r="A100" s="18" t="s">
        <v>153</v>
      </c>
      <c r="B100" s="19" t="s">
        <v>16</v>
      </c>
      <c r="C100" s="19" t="s">
        <v>141</v>
      </c>
      <c r="D100" s="20" t="s">
        <v>154</v>
      </c>
      <c r="E100" s="21">
        <v>25</v>
      </c>
      <c r="F100" s="51"/>
      <c r="G100" s="21">
        <f>ROUND(E100*F100,2)</f>
        <v>0</v>
      </c>
      <c r="H100" s="23"/>
      <c r="I100" s="24"/>
    </row>
    <row r="101" spans="1:9" ht="135" x14ac:dyDescent="0.25">
      <c r="A101" s="2"/>
      <c r="B101" s="2"/>
      <c r="C101" s="2"/>
      <c r="D101" s="20" t="s">
        <v>155</v>
      </c>
      <c r="E101" s="3"/>
      <c r="F101" s="52"/>
      <c r="G101" s="3"/>
      <c r="H101" s="23"/>
    </row>
    <row r="102" spans="1:9" x14ac:dyDescent="0.25">
      <c r="A102" s="2"/>
      <c r="B102" s="2"/>
      <c r="C102" s="2"/>
      <c r="D102" s="25" t="s">
        <v>156</v>
      </c>
      <c r="E102" s="30">
        <v>1</v>
      </c>
      <c r="F102" s="53">
        <f>G90+G92+G94+G96+G98+G100</f>
        <v>0</v>
      </c>
      <c r="G102" s="26">
        <f>ROUND(E102*F102,2)</f>
        <v>0</v>
      </c>
      <c r="H102" s="23"/>
    </row>
    <row r="103" spans="1:9" ht="0.95" customHeight="1" x14ac:dyDescent="0.25">
      <c r="A103" s="27"/>
      <c r="B103" s="27"/>
      <c r="C103" s="27"/>
      <c r="D103" s="28"/>
      <c r="E103" s="29"/>
      <c r="F103" s="54"/>
      <c r="G103" s="29"/>
      <c r="H103" s="23"/>
    </row>
    <row r="104" spans="1:9" x14ac:dyDescent="0.25">
      <c r="A104" s="11" t="s">
        <v>157</v>
      </c>
      <c r="B104" s="11" t="s">
        <v>10</v>
      </c>
      <c r="C104" s="11" t="s">
        <v>11</v>
      </c>
      <c r="D104" s="12" t="s">
        <v>158</v>
      </c>
      <c r="E104" s="13">
        <f>E117</f>
        <v>1</v>
      </c>
      <c r="F104" s="56">
        <f>F117</f>
        <v>0</v>
      </c>
      <c r="G104" s="14">
        <f>G117</f>
        <v>0</v>
      </c>
      <c r="H104" s="14">
        <v>11475.88</v>
      </c>
      <c r="I104" s="24" t="str">
        <f>IF(F104&gt;H104,"!!!I199","")</f>
        <v/>
      </c>
    </row>
    <row r="105" spans="1:9" x14ac:dyDescent="0.25">
      <c r="A105" s="18" t="s">
        <v>159</v>
      </c>
      <c r="B105" s="19" t="s">
        <v>16</v>
      </c>
      <c r="C105" s="19" t="s">
        <v>17</v>
      </c>
      <c r="D105" s="20" t="s">
        <v>160</v>
      </c>
      <c r="E105" s="21">
        <v>1000</v>
      </c>
      <c r="F105" s="51"/>
      <c r="G105" s="21">
        <f>ROUND(E105*F105,2)</f>
        <v>0</v>
      </c>
      <c r="H105" s="23"/>
      <c r="I105" s="24"/>
    </row>
    <row r="106" spans="1:9" ht="60" x14ac:dyDescent="0.25">
      <c r="A106" s="2"/>
      <c r="B106" s="2"/>
      <c r="C106" s="2"/>
      <c r="D106" s="20" t="s">
        <v>161</v>
      </c>
      <c r="E106" s="3"/>
      <c r="F106" s="52"/>
      <c r="G106" s="3"/>
      <c r="H106" s="23"/>
    </row>
    <row r="107" spans="1:9" x14ac:dyDescent="0.25">
      <c r="A107" s="18" t="s">
        <v>140</v>
      </c>
      <c r="B107" s="19" t="s">
        <v>16</v>
      </c>
      <c r="C107" s="19" t="s">
        <v>141</v>
      </c>
      <c r="D107" s="20" t="s">
        <v>142</v>
      </c>
      <c r="E107" s="21">
        <v>288</v>
      </c>
      <c r="F107" s="51"/>
      <c r="G107" s="21">
        <f>ROUND(E107*F107,2)</f>
        <v>0</v>
      </c>
      <c r="H107" s="23"/>
      <c r="I107" s="24"/>
    </row>
    <row r="108" spans="1:9" ht="30" x14ac:dyDescent="0.25">
      <c r="A108" s="2"/>
      <c r="B108" s="2"/>
      <c r="C108" s="2"/>
      <c r="D108" s="20" t="s">
        <v>143</v>
      </c>
      <c r="E108" s="3"/>
      <c r="F108" s="52"/>
      <c r="G108" s="3"/>
      <c r="H108" s="23"/>
    </row>
    <row r="109" spans="1:9" x14ac:dyDescent="0.25">
      <c r="A109" s="18" t="s">
        <v>144</v>
      </c>
      <c r="B109" s="19" t="s">
        <v>16</v>
      </c>
      <c r="C109" s="19" t="s">
        <v>141</v>
      </c>
      <c r="D109" s="20" t="s">
        <v>145</v>
      </c>
      <c r="E109" s="21">
        <v>288</v>
      </c>
      <c r="F109" s="51"/>
      <c r="G109" s="21">
        <f>ROUND(E109*F109,2)</f>
        <v>0</v>
      </c>
      <c r="H109" s="23"/>
      <c r="I109" s="24"/>
    </row>
    <row r="110" spans="1:9" ht="30" x14ac:dyDescent="0.25">
      <c r="A110" s="2"/>
      <c r="B110" s="2"/>
      <c r="C110" s="2"/>
      <c r="D110" s="20" t="s">
        <v>146</v>
      </c>
      <c r="E110" s="3"/>
      <c r="F110" s="52"/>
      <c r="G110" s="3"/>
      <c r="H110" s="23"/>
    </row>
    <row r="111" spans="1:9" x14ac:dyDescent="0.25">
      <c r="A111" s="18" t="s">
        <v>147</v>
      </c>
      <c r="B111" s="19" t="s">
        <v>16</v>
      </c>
      <c r="C111" s="19" t="s">
        <v>141</v>
      </c>
      <c r="D111" s="20" t="s">
        <v>148</v>
      </c>
      <c r="E111" s="21">
        <v>288</v>
      </c>
      <c r="F111" s="51"/>
      <c r="G111" s="21">
        <f>ROUND(E111*F111,2)</f>
        <v>0</v>
      </c>
      <c r="H111" s="23"/>
      <c r="I111" s="24"/>
    </row>
    <row r="112" spans="1:9" ht="30" x14ac:dyDescent="0.25">
      <c r="A112" s="2"/>
      <c r="B112" s="2"/>
      <c r="C112" s="2"/>
      <c r="D112" s="20" t="s">
        <v>149</v>
      </c>
      <c r="E112" s="3"/>
      <c r="F112" s="52"/>
      <c r="G112" s="3"/>
      <c r="H112" s="23"/>
    </row>
    <row r="113" spans="1:9" x14ac:dyDescent="0.25">
      <c r="A113" s="18" t="s">
        <v>162</v>
      </c>
      <c r="B113" s="19" t="s">
        <v>16</v>
      </c>
      <c r="C113" s="19" t="s">
        <v>141</v>
      </c>
      <c r="D113" s="20" t="s">
        <v>163</v>
      </c>
      <c r="E113" s="21">
        <v>288</v>
      </c>
      <c r="F113" s="51"/>
      <c r="G113" s="21">
        <f>ROUND(E113*F113,2)</f>
        <v>0</v>
      </c>
      <c r="H113" s="23"/>
      <c r="I113" s="24"/>
    </row>
    <row r="114" spans="1:9" ht="105" x14ac:dyDescent="0.25">
      <c r="A114" s="2"/>
      <c r="B114" s="2"/>
      <c r="C114" s="2"/>
      <c r="D114" s="20" t="s">
        <v>152</v>
      </c>
      <c r="E114" s="3"/>
      <c r="F114" s="52"/>
      <c r="G114" s="3"/>
      <c r="H114" s="23"/>
    </row>
    <row r="115" spans="1:9" x14ac:dyDescent="0.25">
      <c r="A115" s="18" t="s">
        <v>153</v>
      </c>
      <c r="B115" s="19" t="s">
        <v>16</v>
      </c>
      <c r="C115" s="19" t="s">
        <v>141</v>
      </c>
      <c r="D115" s="20" t="s">
        <v>154</v>
      </c>
      <c r="E115" s="21">
        <v>2</v>
      </c>
      <c r="F115" s="51"/>
      <c r="G115" s="21">
        <f>ROUND(E115*F115,2)</f>
        <v>0</v>
      </c>
      <c r="H115" s="23"/>
      <c r="I115" s="24"/>
    </row>
    <row r="116" spans="1:9" ht="135" x14ac:dyDescent="0.25">
      <c r="A116" s="2"/>
      <c r="B116" s="2"/>
      <c r="C116" s="2"/>
      <c r="D116" s="20" t="s">
        <v>155</v>
      </c>
      <c r="E116" s="3"/>
      <c r="F116" s="52"/>
      <c r="G116" s="3"/>
      <c r="H116" s="23"/>
    </row>
    <row r="117" spans="1:9" x14ac:dyDescent="0.25">
      <c r="A117" s="2"/>
      <c r="B117" s="2"/>
      <c r="C117" s="2"/>
      <c r="D117" s="25" t="s">
        <v>164</v>
      </c>
      <c r="E117" s="30">
        <v>1</v>
      </c>
      <c r="F117" s="53">
        <f>G105+G107+G109+G111+G113+G115</f>
        <v>0</v>
      </c>
      <c r="G117" s="26">
        <f>ROUND(E117*F117,2)</f>
        <v>0</v>
      </c>
      <c r="H117" s="23"/>
    </row>
    <row r="118" spans="1:9" ht="0.95" customHeight="1" x14ac:dyDescent="0.25">
      <c r="A118" s="27"/>
      <c r="B118" s="27"/>
      <c r="C118" s="27"/>
      <c r="D118" s="28"/>
      <c r="E118" s="29"/>
      <c r="F118" s="54"/>
      <c r="G118" s="29"/>
      <c r="H118" s="23"/>
    </row>
    <row r="119" spans="1:9" ht="30" x14ac:dyDescent="0.25">
      <c r="A119" s="11" t="s">
        <v>165</v>
      </c>
      <c r="B119" s="11" t="s">
        <v>10</v>
      </c>
      <c r="C119" s="11" t="s">
        <v>11</v>
      </c>
      <c r="D119" s="12" t="s">
        <v>166</v>
      </c>
      <c r="E119" s="13">
        <f>E136</f>
        <v>1</v>
      </c>
      <c r="F119" s="56">
        <f>F136</f>
        <v>0</v>
      </c>
      <c r="G119" s="14">
        <f>G136</f>
        <v>0</v>
      </c>
      <c r="H119" s="14">
        <v>138455.01999999999</v>
      </c>
      <c r="I119" s="24" t="str">
        <f>IF(F119&gt;H119,"!!!I199","")</f>
        <v/>
      </c>
    </row>
    <row r="120" spans="1:9" x14ac:dyDescent="0.25">
      <c r="A120" s="18" t="s">
        <v>167</v>
      </c>
      <c r="B120" s="19" t="s">
        <v>16</v>
      </c>
      <c r="C120" s="19" t="s">
        <v>17</v>
      </c>
      <c r="D120" s="20" t="s">
        <v>168</v>
      </c>
      <c r="E120" s="21">
        <v>11000</v>
      </c>
      <c r="F120" s="51"/>
      <c r="G120" s="21">
        <f>ROUND(E120*F120,2)</f>
        <v>0</v>
      </c>
      <c r="H120" s="23"/>
      <c r="I120" s="24"/>
    </row>
    <row r="121" spans="1:9" ht="60" x14ac:dyDescent="0.25">
      <c r="A121" s="2"/>
      <c r="B121" s="2"/>
      <c r="C121" s="2"/>
      <c r="D121" s="20" t="s">
        <v>161</v>
      </c>
      <c r="E121" s="3"/>
      <c r="F121" s="52"/>
      <c r="G121" s="3"/>
      <c r="H121" s="23"/>
    </row>
    <row r="122" spans="1:9" x14ac:dyDescent="0.25">
      <c r="A122" s="18" t="s">
        <v>140</v>
      </c>
      <c r="B122" s="19" t="s">
        <v>16</v>
      </c>
      <c r="C122" s="19" t="s">
        <v>141</v>
      </c>
      <c r="D122" s="20" t="s">
        <v>142</v>
      </c>
      <c r="E122" s="21">
        <v>3984</v>
      </c>
      <c r="F122" s="51"/>
      <c r="G122" s="21">
        <f>ROUND(E122*F122,2)</f>
        <v>0</v>
      </c>
      <c r="H122" s="23"/>
      <c r="I122" s="24"/>
    </row>
    <row r="123" spans="1:9" ht="30" x14ac:dyDescent="0.25">
      <c r="A123" s="2"/>
      <c r="B123" s="2"/>
      <c r="C123" s="2"/>
      <c r="D123" s="20" t="s">
        <v>143</v>
      </c>
      <c r="E123" s="3"/>
      <c r="F123" s="52"/>
      <c r="G123" s="3"/>
      <c r="H123" s="23"/>
    </row>
    <row r="124" spans="1:9" x14ac:dyDescent="0.25">
      <c r="A124" s="18" t="s">
        <v>144</v>
      </c>
      <c r="B124" s="19" t="s">
        <v>16</v>
      </c>
      <c r="C124" s="19" t="s">
        <v>141</v>
      </c>
      <c r="D124" s="20" t="s">
        <v>145</v>
      </c>
      <c r="E124" s="21">
        <v>2136</v>
      </c>
      <c r="F124" s="51"/>
      <c r="G124" s="21">
        <f>ROUND(E124*F124,2)</f>
        <v>0</v>
      </c>
      <c r="H124" s="23"/>
      <c r="I124" s="24"/>
    </row>
    <row r="125" spans="1:9" ht="30" x14ac:dyDescent="0.25">
      <c r="A125" s="2"/>
      <c r="B125" s="2"/>
      <c r="C125" s="2"/>
      <c r="D125" s="20" t="s">
        <v>146</v>
      </c>
      <c r="E125" s="3"/>
      <c r="F125" s="52"/>
      <c r="G125" s="3"/>
      <c r="H125" s="23"/>
    </row>
    <row r="126" spans="1:9" x14ac:dyDescent="0.25">
      <c r="A126" s="18" t="s">
        <v>147</v>
      </c>
      <c r="B126" s="19" t="s">
        <v>16</v>
      </c>
      <c r="C126" s="19" t="s">
        <v>141</v>
      </c>
      <c r="D126" s="20" t="s">
        <v>148</v>
      </c>
      <c r="E126" s="21">
        <v>2136</v>
      </c>
      <c r="F126" s="51"/>
      <c r="G126" s="21">
        <f>ROUND(E126*F126,2)</f>
        <v>0</v>
      </c>
      <c r="H126" s="23"/>
      <c r="I126" s="24"/>
    </row>
    <row r="127" spans="1:9" ht="30" x14ac:dyDescent="0.25">
      <c r="A127" s="2"/>
      <c r="B127" s="2"/>
      <c r="C127" s="2"/>
      <c r="D127" s="20" t="s">
        <v>149</v>
      </c>
      <c r="E127" s="3"/>
      <c r="F127" s="52"/>
      <c r="G127" s="3"/>
      <c r="H127" s="23"/>
    </row>
    <row r="128" spans="1:9" x14ac:dyDescent="0.25">
      <c r="A128" s="18" t="s">
        <v>169</v>
      </c>
      <c r="B128" s="19" t="s">
        <v>16</v>
      </c>
      <c r="C128" s="19" t="s">
        <v>141</v>
      </c>
      <c r="D128" s="20" t="s">
        <v>170</v>
      </c>
      <c r="E128" s="21">
        <v>1848</v>
      </c>
      <c r="F128" s="51"/>
      <c r="G128" s="21">
        <f>ROUND(E128*F128,2)</f>
        <v>0</v>
      </c>
      <c r="H128" s="23"/>
      <c r="I128" s="24"/>
    </row>
    <row r="129" spans="1:9" ht="30" x14ac:dyDescent="0.25">
      <c r="A129" s="2"/>
      <c r="B129" s="2"/>
      <c r="C129" s="2"/>
      <c r="D129" s="20" t="s">
        <v>146</v>
      </c>
      <c r="E129" s="3"/>
      <c r="F129" s="52"/>
      <c r="G129" s="3"/>
      <c r="H129" s="23"/>
    </row>
    <row r="130" spans="1:9" x14ac:dyDescent="0.25">
      <c r="A130" s="18" t="s">
        <v>171</v>
      </c>
      <c r="B130" s="19" t="s">
        <v>16</v>
      </c>
      <c r="C130" s="19" t="s">
        <v>141</v>
      </c>
      <c r="D130" s="20" t="s">
        <v>172</v>
      </c>
      <c r="E130" s="21">
        <v>1848</v>
      </c>
      <c r="F130" s="51"/>
      <c r="G130" s="21">
        <f>ROUND(E130*F130,2)</f>
        <v>0</v>
      </c>
      <c r="H130" s="23"/>
      <c r="I130" s="24"/>
    </row>
    <row r="131" spans="1:9" ht="30" x14ac:dyDescent="0.25">
      <c r="A131" s="2"/>
      <c r="B131" s="2"/>
      <c r="C131" s="2"/>
      <c r="D131" s="20" t="s">
        <v>149</v>
      </c>
      <c r="E131" s="3"/>
      <c r="F131" s="52"/>
      <c r="G131" s="3"/>
      <c r="H131" s="23"/>
    </row>
    <row r="132" spans="1:9" x14ac:dyDescent="0.25">
      <c r="A132" s="18" t="s">
        <v>162</v>
      </c>
      <c r="B132" s="19" t="s">
        <v>16</v>
      </c>
      <c r="C132" s="19" t="s">
        <v>141</v>
      </c>
      <c r="D132" s="20" t="s">
        <v>163</v>
      </c>
      <c r="E132" s="21">
        <v>220</v>
      </c>
      <c r="F132" s="51"/>
      <c r="G132" s="21">
        <f>ROUND(E132*F132,2)</f>
        <v>0</v>
      </c>
      <c r="H132" s="23"/>
      <c r="I132" s="24"/>
    </row>
    <row r="133" spans="1:9" ht="105" x14ac:dyDescent="0.25">
      <c r="A133" s="2"/>
      <c r="B133" s="2"/>
      <c r="C133" s="2"/>
      <c r="D133" s="20" t="s">
        <v>152</v>
      </c>
      <c r="E133" s="3"/>
      <c r="F133" s="52"/>
      <c r="G133" s="3"/>
      <c r="H133" s="23"/>
    </row>
    <row r="134" spans="1:9" x14ac:dyDescent="0.25">
      <c r="A134" s="18" t="s">
        <v>153</v>
      </c>
      <c r="B134" s="19" t="s">
        <v>16</v>
      </c>
      <c r="C134" s="19" t="s">
        <v>141</v>
      </c>
      <c r="D134" s="20" t="s">
        <v>154</v>
      </c>
      <c r="E134" s="21">
        <v>55</v>
      </c>
      <c r="F134" s="51"/>
      <c r="G134" s="21">
        <f>ROUND(E134*F134,2)</f>
        <v>0</v>
      </c>
      <c r="H134" s="23"/>
      <c r="I134" s="24"/>
    </row>
    <row r="135" spans="1:9" ht="135" x14ac:dyDescent="0.25">
      <c r="A135" s="2"/>
      <c r="B135" s="2"/>
      <c r="C135" s="2"/>
      <c r="D135" s="20" t="s">
        <v>155</v>
      </c>
      <c r="E135" s="3"/>
      <c r="F135" s="52"/>
      <c r="G135" s="3"/>
      <c r="H135" s="23"/>
    </row>
    <row r="136" spans="1:9" x14ac:dyDescent="0.25">
      <c r="A136" s="2"/>
      <c r="B136" s="2"/>
      <c r="C136" s="2"/>
      <c r="D136" s="25" t="s">
        <v>173</v>
      </c>
      <c r="E136" s="30">
        <v>1</v>
      </c>
      <c r="F136" s="53">
        <f>G120+G122+G124+G126+G128+G130+G132+G134</f>
        <v>0</v>
      </c>
      <c r="G136" s="26">
        <f>ROUND(E136*F136,2)</f>
        <v>0</v>
      </c>
      <c r="H136" s="23"/>
    </row>
    <row r="137" spans="1:9" ht="0.95" customHeight="1" x14ac:dyDescent="0.25">
      <c r="A137" s="27"/>
      <c r="B137" s="27"/>
      <c r="C137" s="27"/>
      <c r="D137" s="28"/>
      <c r="E137" s="29"/>
      <c r="F137" s="54"/>
      <c r="G137" s="29"/>
      <c r="H137" s="23"/>
    </row>
    <row r="138" spans="1:9" x14ac:dyDescent="0.25">
      <c r="A138" s="11" t="s">
        <v>174</v>
      </c>
      <c r="B138" s="11" t="s">
        <v>10</v>
      </c>
      <c r="C138" s="11" t="s">
        <v>11</v>
      </c>
      <c r="D138" s="12" t="s">
        <v>175</v>
      </c>
      <c r="E138" s="13">
        <f>E155</f>
        <v>1</v>
      </c>
      <c r="F138" s="56">
        <f>F155</f>
        <v>0</v>
      </c>
      <c r="G138" s="14">
        <f>G155</f>
        <v>0</v>
      </c>
      <c r="H138" s="14">
        <v>7753.7</v>
      </c>
      <c r="I138" s="24" t="str">
        <f>IF(F138&gt;H138,"!!!I199","")</f>
        <v/>
      </c>
    </row>
    <row r="139" spans="1:9" x14ac:dyDescent="0.25">
      <c r="A139" s="18" t="s">
        <v>176</v>
      </c>
      <c r="B139" s="19" t="s">
        <v>16</v>
      </c>
      <c r="C139" s="19" t="s">
        <v>17</v>
      </c>
      <c r="D139" s="20" t="s">
        <v>177</v>
      </c>
      <c r="E139" s="21">
        <v>515</v>
      </c>
      <c r="F139" s="51"/>
      <c r="G139" s="21">
        <f>ROUND(E139*F139,2)</f>
        <v>0</v>
      </c>
      <c r="H139" s="23"/>
      <c r="I139" s="24"/>
    </row>
    <row r="140" spans="1:9" ht="60" x14ac:dyDescent="0.25">
      <c r="A140" s="2"/>
      <c r="B140" s="2"/>
      <c r="C140" s="2"/>
      <c r="D140" s="20" t="s">
        <v>161</v>
      </c>
      <c r="E140" s="3"/>
      <c r="F140" s="52"/>
      <c r="G140" s="3"/>
      <c r="H140" s="23"/>
    </row>
    <row r="141" spans="1:9" x14ac:dyDescent="0.25">
      <c r="A141" s="18" t="s">
        <v>140</v>
      </c>
      <c r="B141" s="19" t="s">
        <v>16</v>
      </c>
      <c r="C141" s="19" t="s">
        <v>141</v>
      </c>
      <c r="D141" s="20" t="s">
        <v>142</v>
      </c>
      <c r="E141" s="21">
        <v>144</v>
      </c>
      <c r="F141" s="51"/>
      <c r="G141" s="21">
        <f>ROUND(E141*F141,2)</f>
        <v>0</v>
      </c>
      <c r="H141" s="23"/>
      <c r="I141" s="24"/>
    </row>
    <row r="142" spans="1:9" ht="30" x14ac:dyDescent="0.25">
      <c r="A142" s="2"/>
      <c r="B142" s="2"/>
      <c r="C142" s="2"/>
      <c r="D142" s="20" t="s">
        <v>143</v>
      </c>
      <c r="E142" s="3"/>
      <c r="F142" s="52"/>
      <c r="G142" s="3"/>
      <c r="H142" s="23"/>
    </row>
    <row r="143" spans="1:9" x14ac:dyDescent="0.25">
      <c r="A143" s="18" t="s">
        <v>144</v>
      </c>
      <c r="B143" s="19" t="s">
        <v>16</v>
      </c>
      <c r="C143" s="19" t="s">
        <v>141</v>
      </c>
      <c r="D143" s="20" t="s">
        <v>145</v>
      </c>
      <c r="E143" s="21">
        <v>144</v>
      </c>
      <c r="F143" s="51"/>
      <c r="G143" s="21">
        <f>ROUND(E143*F143,2)</f>
        <v>0</v>
      </c>
      <c r="H143" s="23"/>
      <c r="I143" s="24"/>
    </row>
    <row r="144" spans="1:9" ht="30" x14ac:dyDescent="0.25">
      <c r="A144" s="2"/>
      <c r="B144" s="2"/>
      <c r="C144" s="2"/>
      <c r="D144" s="20" t="s">
        <v>146</v>
      </c>
      <c r="E144" s="3"/>
      <c r="F144" s="52"/>
      <c r="G144" s="3"/>
      <c r="H144" s="23"/>
    </row>
    <row r="145" spans="1:9" x14ac:dyDescent="0.25">
      <c r="A145" s="18" t="s">
        <v>147</v>
      </c>
      <c r="B145" s="19" t="s">
        <v>16</v>
      </c>
      <c r="C145" s="19" t="s">
        <v>141</v>
      </c>
      <c r="D145" s="20" t="s">
        <v>148</v>
      </c>
      <c r="E145" s="21">
        <v>144</v>
      </c>
      <c r="F145" s="51"/>
      <c r="G145" s="21">
        <f>ROUND(E145*F145,2)</f>
        <v>0</v>
      </c>
      <c r="H145" s="23"/>
      <c r="I145" s="24"/>
    </row>
    <row r="146" spans="1:9" ht="30" x14ac:dyDescent="0.25">
      <c r="A146" s="2"/>
      <c r="B146" s="2"/>
      <c r="C146" s="2"/>
      <c r="D146" s="20" t="s">
        <v>149</v>
      </c>
      <c r="E146" s="3"/>
      <c r="F146" s="52"/>
      <c r="G146" s="3"/>
      <c r="H146" s="23"/>
    </row>
    <row r="147" spans="1:9" x14ac:dyDescent="0.25">
      <c r="A147" s="18" t="s">
        <v>162</v>
      </c>
      <c r="B147" s="19" t="s">
        <v>16</v>
      </c>
      <c r="C147" s="19" t="s">
        <v>141</v>
      </c>
      <c r="D147" s="20" t="s">
        <v>163</v>
      </c>
      <c r="E147" s="21">
        <v>72</v>
      </c>
      <c r="F147" s="51"/>
      <c r="G147" s="21">
        <f>ROUND(E147*F147,2)</f>
        <v>0</v>
      </c>
      <c r="H147" s="23"/>
      <c r="I147" s="24"/>
    </row>
    <row r="148" spans="1:9" ht="105" x14ac:dyDescent="0.25">
      <c r="A148" s="2"/>
      <c r="B148" s="2"/>
      <c r="C148" s="2"/>
      <c r="D148" s="20" t="s">
        <v>152</v>
      </c>
      <c r="E148" s="3"/>
      <c r="F148" s="52"/>
      <c r="G148" s="3"/>
      <c r="H148" s="23"/>
    </row>
    <row r="149" spans="1:9" x14ac:dyDescent="0.25">
      <c r="A149" s="18" t="s">
        <v>153</v>
      </c>
      <c r="B149" s="19" t="s">
        <v>16</v>
      </c>
      <c r="C149" s="19" t="s">
        <v>141</v>
      </c>
      <c r="D149" s="20" t="s">
        <v>154</v>
      </c>
      <c r="E149" s="21">
        <v>6</v>
      </c>
      <c r="F149" s="51"/>
      <c r="G149" s="21">
        <f>ROUND(E149*F149,2)</f>
        <v>0</v>
      </c>
      <c r="H149" s="23"/>
      <c r="I149" s="24"/>
    </row>
    <row r="150" spans="1:9" ht="135" x14ac:dyDescent="0.25">
      <c r="A150" s="2"/>
      <c r="B150" s="2"/>
      <c r="C150" s="2"/>
      <c r="D150" s="20" t="s">
        <v>155</v>
      </c>
      <c r="E150" s="3"/>
      <c r="F150" s="52"/>
      <c r="G150" s="3"/>
      <c r="H150" s="23"/>
    </row>
    <row r="151" spans="1:9" x14ac:dyDescent="0.25">
      <c r="A151" s="18" t="s">
        <v>178</v>
      </c>
      <c r="B151" s="19" t="s">
        <v>16</v>
      </c>
      <c r="C151" s="19" t="s">
        <v>141</v>
      </c>
      <c r="D151" s="20" t="s">
        <v>179</v>
      </c>
      <c r="E151" s="21">
        <v>2</v>
      </c>
      <c r="F151" s="51"/>
      <c r="G151" s="21">
        <f>ROUND(E151*F151,2)</f>
        <v>0</v>
      </c>
      <c r="H151" s="23"/>
      <c r="I151" s="24"/>
    </row>
    <row r="152" spans="1:9" ht="90" x14ac:dyDescent="0.25">
      <c r="A152" s="2"/>
      <c r="B152" s="2"/>
      <c r="C152" s="2"/>
      <c r="D152" s="20" t="s">
        <v>180</v>
      </c>
      <c r="E152" s="3"/>
      <c r="F152" s="52"/>
      <c r="G152" s="3"/>
      <c r="H152" s="23"/>
    </row>
    <row r="153" spans="1:9" x14ac:dyDescent="0.25">
      <c r="A153" s="18" t="s">
        <v>181</v>
      </c>
      <c r="B153" s="19" t="s">
        <v>16</v>
      </c>
      <c r="C153" s="19" t="s">
        <v>141</v>
      </c>
      <c r="D153" s="20" t="s">
        <v>182</v>
      </c>
      <c r="E153" s="21">
        <v>4</v>
      </c>
      <c r="F153" s="51"/>
      <c r="G153" s="21">
        <f>ROUND(E153*F153,2)</f>
        <v>0</v>
      </c>
      <c r="H153" s="23"/>
      <c r="I153" s="24"/>
    </row>
    <row r="154" spans="1:9" ht="60" x14ac:dyDescent="0.25">
      <c r="A154" s="2"/>
      <c r="B154" s="2"/>
      <c r="C154" s="2"/>
      <c r="D154" s="20" t="s">
        <v>183</v>
      </c>
      <c r="E154" s="3"/>
      <c r="F154" s="52"/>
      <c r="G154" s="3"/>
      <c r="H154" s="23"/>
    </row>
    <row r="155" spans="1:9" x14ac:dyDescent="0.25">
      <c r="A155" s="2"/>
      <c r="B155" s="2"/>
      <c r="C155" s="2"/>
      <c r="D155" s="25" t="s">
        <v>184</v>
      </c>
      <c r="E155" s="30">
        <v>1</v>
      </c>
      <c r="F155" s="53">
        <f>G139+G141+G143+G145+G147+G149+G151+G153</f>
        <v>0</v>
      </c>
      <c r="G155" s="26">
        <f>ROUND(E155*F155,2)</f>
        <v>0</v>
      </c>
      <c r="H155" s="23"/>
    </row>
    <row r="156" spans="1:9" ht="0.95" customHeight="1" x14ac:dyDescent="0.25">
      <c r="A156" s="27"/>
      <c r="B156" s="27"/>
      <c r="C156" s="27"/>
      <c r="D156" s="28"/>
      <c r="E156" s="29"/>
      <c r="F156" s="54"/>
      <c r="G156" s="29"/>
      <c r="H156" s="23"/>
    </row>
    <row r="157" spans="1:9" ht="30" x14ac:dyDescent="0.25">
      <c r="A157" s="11" t="s">
        <v>185</v>
      </c>
      <c r="B157" s="11" t="s">
        <v>10</v>
      </c>
      <c r="C157" s="11" t="s">
        <v>11</v>
      </c>
      <c r="D157" s="12" t="s">
        <v>186</v>
      </c>
      <c r="E157" s="13">
        <f>E168</f>
        <v>1</v>
      </c>
      <c r="F157" s="56">
        <f>F168</f>
        <v>0</v>
      </c>
      <c r="G157" s="14">
        <f>G168</f>
        <v>0</v>
      </c>
      <c r="H157" s="14">
        <v>26082.6</v>
      </c>
      <c r="I157" s="24" t="str">
        <f>IF(F157&gt;H157,"!!!I199","")</f>
        <v/>
      </c>
    </row>
    <row r="158" spans="1:9" x14ac:dyDescent="0.25">
      <c r="A158" s="18" t="s">
        <v>187</v>
      </c>
      <c r="B158" s="19" t="s">
        <v>16</v>
      </c>
      <c r="C158" s="19" t="s">
        <v>11</v>
      </c>
      <c r="D158" s="20" t="s">
        <v>188</v>
      </c>
      <c r="E158" s="21">
        <v>2</v>
      </c>
      <c r="F158" s="51"/>
      <c r="G158" s="21">
        <f>ROUND(E158*F158,2)</f>
        <v>0</v>
      </c>
      <c r="H158" s="23"/>
      <c r="I158" s="24"/>
    </row>
    <row r="159" spans="1:9" ht="45" x14ac:dyDescent="0.25">
      <c r="A159" s="2"/>
      <c r="B159" s="2"/>
      <c r="C159" s="2"/>
      <c r="D159" s="20" t="s">
        <v>189</v>
      </c>
      <c r="E159" s="3"/>
      <c r="F159" s="52"/>
      <c r="G159" s="3"/>
      <c r="H159" s="23"/>
    </row>
    <row r="160" spans="1:9" x14ac:dyDescent="0.25">
      <c r="A160" s="18" t="s">
        <v>190</v>
      </c>
      <c r="B160" s="19" t="s">
        <v>16</v>
      </c>
      <c r="C160" s="19" t="s">
        <v>11</v>
      </c>
      <c r="D160" s="20" t="s">
        <v>191</v>
      </c>
      <c r="E160" s="21">
        <v>2</v>
      </c>
      <c r="F160" s="51"/>
      <c r="G160" s="21">
        <f>ROUND(E160*F160,2)</f>
        <v>0</v>
      </c>
      <c r="H160" s="23"/>
      <c r="I160" s="24"/>
    </row>
    <row r="161" spans="1:9" ht="45" x14ac:dyDescent="0.25">
      <c r="A161" s="2"/>
      <c r="B161" s="2"/>
      <c r="C161" s="2"/>
      <c r="D161" s="20" t="s">
        <v>192</v>
      </c>
      <c r="E161" s="3"/>
      <c r="F161" s="52"/>
      <c r="G161" s="3"/>
      <c r="H161" s="23"/>
    </row>
    <row r="162" spans="1:9" x14ac:dyDescent="0.25">
      <c r="A162" s="18" t="s">
        <v>193</v>
      </c>
      <c r="B162" s="19" t="s">
        <v>16</v>
      </c>
      <c r="C162" s="19" t="s">
        <v>11</v>
      </c>
      <c r="D162" s="20" t="s">
        <v>194</v>
      </c>
      <c r="E162" s="21">
        <v>4</v>
      </c>
      <c r="F162" s="51"/>
      <c r="G162" s="21">
        <f>ROUND(E162*F162,2)</f>
        <v>0</v>
      </c>
      <c r="H162" s="23"/>
      <c r="I162" s="24"/>
    </row>
    <row r="163" spans="1:9" ht="150" x14ac:dyDescent="0.25">
      <c r="A163" s="2"/>
      <c r="B163" s="2"/>
      <c r="C163" s="2"/>
      <c r="D163" s="20" t="s">
        <v>195</v>
      </c>
      <c r="E163" s="3"/>
      <c r="F163" s="52"/>
      <c r="G163" s="3"/>
      <c r="H163" s="23"/>
    </row>
    <row r="164" spans="1:9" x14ac:dyDescent="0.25">
      <c r="A164" s="18" t="s">
        <v>196</v>
      </c>
      <c r="B164" s="19" t="s">
        <v>16</v>
      </c>
      <c r="C164" s="19" t="s">
        <v>11</v>
      </c>
      <c r="D164" s="20" t="s">
        <v>197</v>
      </c>
      <c r="E164" s="21">
        <v>48</v>
      </c>
      <c r="F164" s="51"/>
      <c r="G164" s="21">
        <f>ROUND(E164*F164,2)</f>
        <v>0</v>
      </c>
      <c r="H164" s="23"/>
      <c r="I164" s="24"/>
    </row>
    <row r="165" spans="1:9" ht="90" x14ac:dyDescent="0.25">
      <c r="A165" s="2"/>
      <c r="B165" s="2"/>
      <c r="C165" s="2"/>
      <c r="D165" s="20" t="s">
        <v>198</v>
      </c>
      <c r="E165" s="3"/>
      <c r="F165" s="52"/>
      <c r="G165" s="3"/>
      <c r="H165" s="23"/>
    </row>
    <row r="166" spans="1:9" ht="30" x14ac:dyDescent="0.25">
      <c r="A166" s="18" t="s">
        <v>199</v>
      </c>
      <c r="B166" s="19" t="s">
        <v>16</v>
      </c>
      <c r="C166" s="19" t="s">
        <v>11</v>
      </c>
      <c r="D166" s="20" t="s">
        <v>200</v>
      </c>
      <c r="E166" s="21">
        <v>48</v>
      </c>
      <c r="F166" s="51"/>
      <c r="G166" s="21">
        <f>ROUND(E166*F166,2)</f>
        <v>0</v>
      </c>
      <c r="H166" s="23"/>
      <c r="I166" s="24"/>
    </row>
    <row r="167" spans="1:9" ht="120" x14ac:dyDescent="0.25">
      <c r="A167" s="2"/>
      <c r="B167" s="2"/>
      <c r="C167" s="2"/>
      <c r="D167" s="20" t="s">
        <v>201</v>
      </c>
      <c r="E167" s="3"/>
      <c r="F167" s="52"/>
      <c r="G167" s="3"/>
      <c r="H167" s="23"/>
    </row>
    <row r="168" spans="1:9" x14ac:dyDescent="0.25">
      <c r="A168" s="2"/>
      <c r="B168" s="2"/>
      <c r="C168" s="2"/>
      <c r="D168" s="25" t="s">
        <v>202</v>
      </c>
      <c r="E168" s="30">
        <v>1</v>
      </c>
      <c r="F168" s="53">
        <f>G158+G160+G162+G164+G166</f>
        <v>0</v>
      </c>
      <c r="G168" s="26">
        <f>ROUND(E168*F168,2)</f>
        <v>0</v>
      </c>
      <c r="H168" s="23"/>
    </row>
    <row r="169" spans="1:9" ht="0.95" customHeight="1" x14ac:dyDescent="0.25">
      <c r="A169" s="27"/>
      <c r="B169" s="27"/>
      <c r="C169" s="27"/>
      <c r="D169" s="28"/>
      <c r="E169" s="29"/>
      <c r="F169" s="54"/>
      <c r="G169" s="29"/>
      <c r="H169" s="23"/>
    </row>
    <row r="170" spans="1:9" x14ac:dyDescent="0.25">
      <c r="A170" s="11" t="s">
        <v>203</v>
      </c>
      <c r="B170" s="11" t="s">
        <v>10</v>
      </c>
      <c r="C170" s="11" t="s">
        <v>11</v>
      </c>
      <c r="D170" s="12" t="s">
        <v>204</v>
      </c>
      <c r="E170" s="13">
        <f>E175</f>
        <v>1</v>
      </c>
      <c r="F170" s="56">
        <f>F175</f>
        <v>0</v>
      </c>
      <c r="G170" s="14">
        <f>G175</f>
        <v>0</v>
      </c>
      <c r="H170" s="14">
        <v>108541.44</v>
      </c>
      <c r="I170" s="24" t="str">
        <f>IF(F170&gt;H170,"!!!I199","")</f>
        <v/>
      </c>
    </row>
    <row r="171" spans="1:9" x14ac:dyDescent="0.25">
      <c r="A171" s="18" t="s">
        <v>205</v>
      </c>
      <c r="B171" s="19" t="s">
        <v>16</v>
      </c>
      <c r="C171" s="19" t="s">
        <v>141</v>
      </c>
      <c r="D171" s="20" t="s">
        <v>206</v>
      </c>
      <c r="E171" s="21">
        <v>26</v>
      </c>
      <c r="F171" s="51"/>
      <c r="G171" s="21">
        <f>ROUND(E171*F171,2)</f>
        <v>0</v>
      </c>
      <c r="H171" s="23"/>
      <c r="I171" s="24"/>
    </row>
    <row r="172" spans="1:9" ht="30" x14ac:dyDescent="0.25">
      <c r="A172" s="2"/>
      <c r="B172" s="2"/>
      <c r="C172" s="2"/>
      <c r="D172" s="20" t="s">
        <v>207</v>
      </c>
      <c r="E172" s="3"/>
      <c r="F172" s="52"/>
      <c r="G172" s="3"/>
      <c r="H172" s="23"/>
    </row>
    <row r="173" spans="1:9" ht="30" x14ac:dyDescent="0.25">
      <c r="A173" s="18" t="s">
        <v>208</v>
      </c>
      <c r="B173" s="19" t="s">
        <v>16</v>
      </c>
      <c r="C173" s="19" t="s">
        <v>141</v>
      </c>
      <c r="D173" s="20" t="s">
        <v>209</v>
      </c>
      <c r="E173" s="21">
        <v>672</v>
      </c>
      <c r="F173" s="51"/>
      <c r="G173" s="21">
        <f>ROUND(E173*F173,2)</f>
        <v>0</v>
      </c>
      <c r="H173" s="23"/>
      <c r="I173" s="24"/>
    </row>
    <row r="174" spans="1:9" ht="30" x14ac:dyDescent="0.25">
      <c r="A174" s="2"/>
      <c r="B174" s="2"/>
      <c r="C174" s="2"/>
      <c r="D174" s="20" t="s">
        <v>210</v>
      </c>
      <c r="E174" s="3"/>
      <c r="F174" s="52"/>
      <c r="G174" s="3"/>
      <c r="H174" s="23"/>
    </row>
    <row r="175" spans="1:9" x14ac:dyDescent="0.25">
      <c r="A175" s="2"/>
      <c r="B175" s="2"/>
      <c r="C175" s="2"/>
      <c r="D175" s="25" t="s">
        <v>211</v>
      </c>
      <c r="E175" s="30">
        <v>1</v>
      </c>
      <c r="F175" s="53">
        <f>G171+G173</f>
        <v>0</v>
      </c>
      <c r="G175" s="26">
        <f>ROUND(E175*F175,2)</f>
        <v>0</v>
      </c>
      <c r="H175" s="23"/>
    </row>
    <row r="176" spans="1:9" ht="0.95" customHeight="1" x14ac:dyDescent="0.25">
      <c r="A176" s="27"/>
      <c r="B176" s="27"/>
      <c r="C176" s="27"/>
      <c r="D176" s="28"/>
      <c r="E176" s="29"/>
      <c r="F176" s="54"/>
      <c r="G176" s="29"/>
      <c r="H176" s="23"/>
    </row>
    <row r="177" spans="1:9" x14ac:dyDescent="0.25">
      <c r="A177" s="11" t="s">
        <v>212</v>
      </c>
      <c r="B177" s="11" t="s">
        <v>10</v>
      </c>
      <c r="C177" s="11" t="s">
        <v>11</v>
      </c>
      <c r="D177" s="12" t="s">
        <v>213</v>
      </c>
      <c r="E177" s="13">
        <f>E188</f>
        <v>1</v>
      </c>
      <c r="F177" s="56">
        <f>F188</f>
        <v>0</v>
      </c>
      <c r="G177" s="14">
        <f>G188</f>
        <v>0</v>
      </c>
      <c r="H177" s="14">
        <v>34575.68</v>
      </c>
      <c r="I177" s="24" t="str">
        <f>IF(F177&gt;H177,"!!!I199","")</f>
        <v/>
      </c>
    </row>
    <row r="178" spans="1:9" x14ac:dyDescent="0.25">
      <c r="A178" s="18" t="s">
        <v>214</v>
      </c>
      <c r="B178" s="19" t="s">
        <v>16</v>
      </c>
      <c r="C178" s="19" t="s">
        <v>141</v>
      </c>
      <c r="D178" s="20" t="s">
        <v>215</v>
      </c>
      <c r="E178" s="21">
        <v>4</v>
      </c>
      <c r="F178" s="51"/>
      <c r="G178" s="21">
        <f>ROUND(E178*F178,2)</f>
        <v>0</v>
      </c>
      <c r="H178" s="23"/>
      <c r="I178" s="24"/>
    </row>
    <row r="179" spans="1:9" ht="30" x14ac:dyDescent="0.25">
      <c r="A179" s="2"/>
      <c r="B179" s="2"/>
      <c r="C179" s="2"/>
      <c r="D179" s="20" t="s">
        <v>216</v>
      </c>
      <c r="E179" s="3"/>
      <c r="F179" s="52"/>
      <c r="G179" s="3"/>
      <c r="H179" s="23"/>
    </row>
    <row r="180" spans="1:9" x14ac:dyDescent="0.25">
      <c r="A180" s="18" t="s">
        <v>217</v>
      </c>
      <c r="B180" s="19" t="s">
        <v>16</v>
      </c>
      <c r="C180" s="19" t="s">
        <v>141</v>
      </c>
      <c r="D180" s="20" t="s">
        <v>218</v>
      </c>
      <c r="E180" s="21">
        <v>4</v>
      </c>
      <c r="F180" s="51"/>
      <c r="G180" s="21">
        <f>ROUND(E180*F180,2)</f>
        <v>0</v>
      </c>
      <c r="H180" s="23"/>
      <c r="I180" s="24"/>
    </row>
    <row r="181" spans="1:9" ht="75" x14ac:dyDescent="0.25">
      <c r="A181" s="2"/>
      <c r="B181" s="2"/>
      <c r="C181" s="2"/>
      <c r="D181" s="20" t="s">
        <v>219</v>
      </c>
      <c r="E181" s="3"/>
      <c r="F181" s="52"/>
      <c r="G181" s="3"/>
      <c r="H181" s="23"/>
    </row>
    <row r="182" spans="1:9" x14ac:dyDescent="0.25">
      <c r="A182" s="18" t="s">
        <v>220</v>
      </c>
      <c r="B182" s="19" t="s">
        <v>16</v>
      </c>
      <c r="C182" s="19" t="s">
        <v>141</v>
      </c>
      <c r="D182" s="20" t="s">
        <v>221</v>
      </c>
      <c r="E182" s="21">
        <v>48</v>
      </c>
      <c r="F182" s="51"/>
      <c r="G182" s="21">
        <f>ROUND(E182*F182,2)</f>
        <v>0</v>
      </c>
      <c r="H182" s="23"/>
      <c r="I182" s="24"/>
    </row>
    <row r="183" spans="1:9" ht="30" x14ac:dyDescent="0.25">
      <c r="A183" s="2"/>
      <c r="B183" s="2"/>
      <c r="C183" s="2"/>
      <c r="D183" s="20" t="s">
        <v>222</v>
      </c>
      <c r="E183" s="3"/>
      <c r="F183" s="52"/>
      <c r="G183" s="3"/>
      <c r="H183" s="23"/>
    </row>
    <row r="184" spans="1:9" ht="30" x14ac:dyDescent="0.25">
      <c r="A184" s="18" t="s">
        <v>223</v>
      </c>
      <c r="B184" s="19" t="s">
        <v>16</v>
      </c>
      <c r="C184" s="19" t="s">
        <v>17</v>
      </c>
      <c r="D184" s="20" t="s">
        <v>224</v>
      </c>
      <c r="E184" s="21">
        <v>600</v>
      </c>
      <c r="F184" s="51"/>
      <c r="G184" s="21">
        <f>ROUND(E184*F184,2)</f>
        <v>0</v>
      </c>
      <c r="H184" s="23"/>
      <c r="I184" s="24"/>
    </row>
    <row r="185" spans="1:9" ht="30" x14ac:dyDescent="0.25">
      <c r="A185" s="2"/>
      <c r="B185" s="2"/>
      <c r="C185" s="2"/>
      <c r="D185" s="20" t="s">
        <v>225</v>
      </c>
      <c r="E185" s="3"/>
      <c r="F185" s="52"/>
      <c r="G185" s="3"/>
      <c r="H185" s="23"/>
    </row>
    <row r="186" spans="1:9" ht="30" x14ac:dyDescent="0.25">
      <c r="A186" s="18" t="s">
        <v>226</v>
      </c>
      <c r="B186" s="19" t="s">
        <v>16</v>
      </c>
      <c r="C186" s="19" t="s">
        <v>11</v>
      </c>
      <c r="D186" s="20" t="s">
        <v>227</v>
      </c>
      <c r="E186" s="21">
        <v>24</v>
      </c>
      <c r="F186" s="51"/>
      <c r="G186" s="21">
        <f>ROUND(E186*F186,2)</f>
        <v>0</v>
      </c>
      <c r="H186" s="23"/>
      <c r="I186" s="24"/>
    </row>
    <row r="187" spans="1:9" ht="45" x14ac:dyDescent="0.25">
      <c r="A187" s="2"/>
      <c r="B187" s="2"/>
      <c r="C187" s="2"/>
      <c r="D187" s="20" t="s">
        <v>228</v>
      </c>
      <c r="E187" s="3"/>
      <c r="F187" s="52"/>
      <c r="G187" s="3"/>
      <c r="H187" s="23"/>
    </row>
    <row r="188" spans="1:9" x14ac:dyDescent="0.25">
      <c r="A188" s="2"/>
      <c r="B188" s="2"/>
      <c r="C188" s="2"/>
      <c r="D188" s="25" t="s">
        <v>229</v>
      </c>
      <c r="E188" s="30">
        <v>1</v>
      </c>
      <c r="F188" s="53">
        <f>G178+G180+G182+G184+G186</f>
        <v>0</v>
      </c>
      <c r="G188" s="26">
        <f>ROUND(E188*F188,2)</f>
        <v>0</v>
      </c>
      <c r="H188" s="23"/>
    </row>
    <row r="189" spans="1:9" ht="0.95" customHeight="1" x14ac:dyDescent="0.25">
      <c r="A189" s="27"/>
      <c r="B189" s="27"/>
      <c r="C189" s="27"/>
      <c r="D189" s="28"/>
      <c r="E189" s="29"/>
      <c r="F189" s="54"/>
      <c r="G189" s="29"/>
      <c r="H189" s="23"/>
    </row>
    <row r="190" spans="1:9" x14ac:dyDescent="0.25">
      <c r="A190" s="11" t="s">
        <v>230</v>
      </c>
      <c r="B190" s="11" t="s">
        <v>10</v>
      </c>
      <c r="C190" s="11" t="s">
        <v>11</v>
      </c>
      <c r="D190" s="12" t="s">
        <v>231</v>
      </c>
      <c r="E190" s="13">
        <f>E197</f>
        <v>1</v>
      </c>
      <c r="F190" s="56">
        <f>F197</f>
        <v>0</v>
      </c>
      <c r="G190" s="14">
        <f>G197</f>
        <v>0</v>
      </c>
      <c r="H190" s="14">
        <v>19715.599999999999</v>
      </c>
      <c r="I190" s="24" t="str">
        <f>IF(F190&gt;H190,"!!!I199","")</f>
        <v/>
      </c>
    </row>
    <row r="191" spans="1:9" x14ac:dyDescent="0.25">
      <c r="A191" s="18" t="s">
        <v>232</v>
      </c>
      <c r="B191" s="19" t="s">
        <v>16</v>
      </c>
      <c r="C191" s="19" t="s">
        <v>11</v>
      </c>
      <c r="D191" s="20" t="s">
        <v>233</v>
      </c>
      <c r="E191" s="21">
        <v>30</v>
      </c>
      <c r="F191" s="51"/>
      <c r="G191" s="21">
        <f>ROUND(E191*F191,2)</f>
        <v>0</v>
      </c>
      <c r="H191" s="23"/>
      <c r="I191" s="24"/>
    </row>
    <row r="192" spans="1:9" ht="60" x14ac:dyDescent="0.25">
      <c r="A192" s="2"/>
      <c r="B192" s="2"/>
      <c r="C192" s="2"/>
      <c r="D192" s="20" t="s">
        <v>234</v>
      </c>
      <c r="E192" s="3"/>
      <c r="F192" s="52"/>
      <c r="G192" s="3"/>
      <c r="H192" s="23"/>
    </row>
    <row r="193" spans="1:9" x14ac:dyDescent="0.25">
      <c r="A193" s="18" t="s">
        <v>235</v>
      </c>
      <c r="B193" s="19" t="s">
        <v>16</v>
      </c>
      <c r="C193" s="19" t="s">
        <v>141</v>
      </c>
      <c r="D193" s="20" t="s">
        <v>236</v>
      </c>
      <c r="E193" s="21">
        <v>10</v>
      </c>
      <c r="F193" s="51"/>
      <c r="G193" s="21">
        <f>ROUND(E193*F193,2)</f>
        <v>0</v>
      </c>
      <c r="H193" s="23"/>
      <c r="I193" s="24"/>
    </row>
    <row r="194" spans="1:9" ht="45" x14ac:dyDescent="0.25">
      <c r="A194" s="2"/>
      <c r="B194" s="2"/>
      <c r="C194" s="2"/>
      <c r="D194" s="20" t="s">
        <v>237</v>
      </c>
      <c r="E194" s="3"/>
      <c r="F194" s="52"/>
      <c r="G194" s="3"/>
      <c r="H194" s="23"/>
    </row>
    <row r="195" spans="1:9" x14ac:dyDescent="0.25">
      <c r="A195" s="18" t="s">
        <v>238</v>
      </c>
      <c r="B195" s="19" t="s">
        <v>16</v>
      </c>
      <c r="C195" s="19" t="s">
        <v>141</v>
      </c>
      <c r="D195" s="20" t="s">
        <v>239</v>
      </c>
      <c r="E195" s="21">
        <v>60</v>
      </c>
      <c r="F195" s="51"/>
      <c r="G195" s="21">
        <f>ROUND(E195*F195,2)</f>
        <v>0</v>
      </c>
      <c r="H195" s="23"/>
      <c r="I195" s="24"/>
    </row>
    <row r="196" spans="1:9" ht="75" x14ac:dyDescent="0.25">
      <c r="A196" s="2"/>
      <c r="B196" s="2"/>
      <c r="C196" s="2"/>
      <c r="D196" s="20" t="s">
        <v>240</v>
      </c>
      <c r="E196" s="3"/>
      <c r="F196" s="52"/>
      <c r="G196" s="3"/>
      <c r="H196" s="23"/>
    </row>
    <row r="197" spans="1:9" x14ac:dyDescent="0.25">
      <c r="A197" s="2"/>
      <c r="B197" s="2"/>
      <c r="C197" s="2"/>
      <c r="D197" s="25" t="s">
        <v>241</v>
      </c>
      <c r="E197" s="30">
        <v>1</v>
      </c>
      <c r="F197" s="53">
        <f>G191+G193+G195</f>
        <v>0</v>
      </c>
      <c r="G197" s="26">
        <f>ROUND(E197*F197,2)</f>
        <v>0</v>
      </c>
      <c r="H197" s="23"/>
    </row>
    <row r="198" spans="1:9" ht="0.95" customHeight="1" x14ac:dyDescent="0.25">
      <c r="A198" s="27"/>
      <c r="B198" s="27"/>
      <c r="C198" s="27"/>
      <c r="D198" s="28"/>
      <c r="E198" s="29"/>
      <c r="F198" s="54"/>
      <c r="G198" s="29"/>
      <c r="H198" s="23"/>
    </row>
    <row r="199" spans="1:9" x14ac:dyDescent="0.25">
      <c r="A199" s="11" t="s">
        <v>242</v>
      </c>
      <c r="B199" s="11" t="s">
        <v>10</v>
      </c>
      <c r="C199" s="11" t="s">
        <v>11</v>
      </c>
      <c r="D199" s="12" t="s">
        <v>243</v>
      </c>
      <c r="E199" s="13">
        <f>E206</f>
        <v>1</v>
      </c>
      <c r="F199" s="56">
        <f>F206</f>
        <v>0</v>
      </c>
      <c r="G199" s="14">
        <f>G206</f>
        <v>0</v>
      </c>
      <c r="H199" s="14">
        <v>56760.12</v>
      </c>
      <c r="I199" s="24" t="str">
        <f>IF(F199&gt;H199,"!!!I199","")</f>
        <v/>
      </c>
    </row>
    <row r="200" spans="1:9" x14ac:dyDescent="0.25">
      <c r="A200" s="18" t="s">
        <v>244</v>
      </c>
      <c r="B200" s="19" t="s">
        <v>16</v>
      </c>
      <c r="C200" s="19" t="s">
        <v>141</v>
      </c>
      <c r="D200" s="20" t="s">
        <v>245</v>
      </c>
      <c r="E200" s="21">
        <v>12</v>
      </c>
      <c r="F200" s="51"/>
      <c r="G200" s="21">
        <f>ROUND(E200*F200,2)</f>
        <v>0</v>
      </c>
      <c r="H200" s="23"/>
      <c r="I200" s="24"/>
    </row>
    <row r="201" spans="1:9" ht="75" x14ac:dyDescent="0.25">
      <c r="A201" s="2"/>
      <c r="B201" s="2"/>
      <c r="C201" s="2"/>
      <c r="D201" s="20" t="s">
        <v>246</v>
      </c>
      <c r="E201" s="3"/>
      <c r="F201" s="52"/>
      <c r="G201" s="3"/>
      <c r="H201" s="23"/>
    </row>
    <row r="202" spans="1:9" x14ac:dyDescent="0.25">
      <c r="A202" s="18" t="s">
        <v>247</v>
      </c>
      <c r="B202" s="19" t="s">
        <v>16</v>
      </c>
      <c r="C202" s="19" t="s">
        <v>141</v>
      </c>
      <c r="D202" s="20" t="s">
        <v>248</v>
      </c>
      <c r="E202" s="21">
        <v>12</v>
      </c>
      <c r="F202" s="51"/>
      <c r="G202" s="21">
        <f>ROUND(E202*F202,2)</f>
        <v>0</v>
      </c>
      <c r="H202" s="23"/>
      <c r="I202" s="24"/>
    </row>
    <row r="203" spans="1:9" ht="60" x14ac:dyDescent="0.25">
      <c r="A203" s="2"/>
      <c r="B203" s="2"/>
      <c r="C203" s="2"/>
      <c r="D203" s="20" t="s">
        <v>249</v>
      </c>
      <c r="E203" s="3"/>
      <c r="F203" s="52"/>
      <c r="G203" s="3"/>
      <c r="H203" s="23"/>
    </row>
    <row r="204" spans="1:9" x14ac:dyDescent="0.25">
      <c r="A204" s="18" t="s">
        <v>250</v>
      </c>
      <c r="B204" s="19" t="s">
        <v>16</v>
      </c>
      <c r="C204" s="19" t="s">
        <v>141</v>
      </c>
      <c r="D204" s="20" t="s">
        <v>251</v>
      </c>
      <c r="E204" s="21">
        <v>12</v>
      </c>
      <c r="F204" s="51"/>
      <c r="G204" s="21">
        <f>ROUND(E204*F204,2)</f>
        <v>0</v>
      </c>
      <c r="H204" s="23"/>
      <c r="I204" s="24"/>
    </row>
    <row r="205" spans="1:9" ht="45" x14ac:dyDescent="0.25">
      <c r="A205" s="2"/>
      <c r="B205" s="2"/>
      <c r="C205" s="2"/>
      <c r="D205" s="20" t="s">
        <v>252</v>
      </c>
      <c r="E205" s="3"/>
      <c r="F205" s="52"/>
      <c r="G205" s="3"/>
      <c r="H205" s="23"/>
    </row>
    <row r="206" spans="1:9" x14ac:dyDescent="0.25">
      <c r="A206" s="2"/>
      <c r="B206" s="2"/>
      <c r="C206" s="2"/>
      <c r="D206" s="25" t="s">
        <v>253</v>
      </c>
      <c r="E206" s="30">
        <v>1</v>
      </c>
      <c r="F206" s="53">
        <f>G200+G202+G204</f>
        <v>0</v>
      </c>
      <c r="G206" s="26">
        <f>ROUND(E206*F206,2)</f>
        <v>0</v>
      </c>
      <c r="H206" s="23"/>
    </row>
    <row r="207" spans="1:9" ht="0.95" customHeight="1" x14ac:dyDescent="0.25">
      <c r="A207" s="27"/>
      <c r="B207" s="27"/>
      <c r="C207" s="27"/>
      <c r="D207" s="28"/>
      <c r="E207" s="29"/>
      <c r="F207" s="54"/>
      <c r="G207" s="29"/>
      <c r="H207" s="23"/>
    </row>
    <row r="208" spans="1:9" x14ac:dyDescent="0.25">
      <c r="A208" s="11" t="s">
        <v>254</v>
      </c>
      <c r="B208" s="11" t="s">
        <v>10</v>
      </c>
      <c r="C208" s="11" t="s">
        <v>11</v>
      </c>
      <c r="D208" s="12" t="s">
        <v>255</v>
      </c>
      <c r="E208" s="13">
        <f>E223</f>
        <v>1</v>
      </c>
      <c r="F208" s="56">
        <f>F223</f>
        <v>0</v>
      </c>
      <c r="G208" s="14">
        <f>G223</f>
        <v>0</v>
      </c>
      <c r="H208" s="14">
        <v>20649.740000000002</v>
      </c>
      <c r="I208" s="24" t="str">
        <f>IF(F208&gt;H208,"!!!I199","")</f>
        <v/>
      </c>
    </row>
    <row r="209" spans="1:9" x14ac:dyDescent="0.25">
      <c r="A209" s="18" t="s">
        <v>244</v>
      </c>
      <c r="B209" s="19" t="s">
        <v>16</v>
      </c>
      <c r="C209" s="19" t="s">
        <v>141</v>
      </c>
      <c r="D209" s="20" t="s">
        <v>245</v>
      </c>
      <c r="E209" s="21">
        <v>2</v>
      </c>
      <c r="F209" s="51"/>
      <c r="G209" s="21">
        <f>ROUND(E209*F209,2)</f>
        <v>0</v>
      </c>
      <c r="H209" s="23"/>
      <c r="I209" s="24"/>
    </row>
    <row r="210" spans="1:9" ht="75" x14ac:dyDescent="0.25">
      <c r="A210" s="2"/>
      <c r="B210" s="2"/>
      <c r="C210" s="2"/>
      <c r="D210" s="20" t="s">
        <v>246</v>
      </c>
      <c r="E210" s="3"/>
      <c r="F210" s="52"/>
      <c r="G210" s="3"/>
      <c r="H210" s="23"/>
    </row>
    <row r="211" spans="1:9" x14ac:dyDescent="0.25">
      <c r="A211" s="18" t="s">
        <v>256</v>
      </c>
      <c r="B211" s="19" t="s">
        <v>16</v>
      </c>
      <c r="C211" s="19" t="s">
        <v>141</v>
      </c>
      <c r="D211" s="20" t="s">
        <v>257</v>
      </c>
      <c r="E211" s="21">
        <v>2</v>
      </c>
      <c r="F211" s="51"/>
      <c r="G211" s="21">
        <f>ROUND(E211*F211,2)</f>
        <v>0</v>
      </c>
      <c r="H211" s="23"/>
      <c r="I211" s="24"/>
    </row>
    <row r="212" spans="1:9" ht="60" x14ac:dyDescent="0.25">
      <c r="A212" s="2"/>
      <c r="B212" s="2"/>
      <c r="C212" s="2"/>
      <c r="D212" s="20" t="s">
        <v>258</v>
      </c>
      <c r="E212" s="3"/>
      <c r="F212" s="52"/>
      <c r="G212" s="3"/>
      <c r="H212" s="23"/>
    </row>
    <row r="213" spans="1:9" x14ac:dyDescent="0.25">
      <c r="A213" s="18" t="s">
        <v>259</v>
      </c>
      <c r="B213" s="19" t="s">
        <v>16</v>
      </c>
      <c r="C213" s="19" t="s">
        <v>141</v>
      </c>
      <c r="D213" s="20" t="s">
        <v>260</v>
      </c>
      <c r="E213" s="21">
        <v>2</v>
      </c>
      <c r="F213" s="51"/>
      <c r="G213" s="21">
        <f>ROUND(E213*F213,2)</f>
        <v>0</v>
      </c>
      <c r="H213" s="23"/>
      <c r="I213" s="24"/>
    </row>
    <row r="214" spans="1:9" ht="45" x14ac:dyDescent="0.25">
      <c r="A214" s="2"/>
      <c r="B214" s="2"/>
      <c r="C214" s="2"/>
      <c r="D214" s="20" t="s">
        <v>261</v>
      </c>
      <c r="E214" s="3"/>
      <c r="F214" s="52"/>
      <c r="G214" s="3"/>
      <c r="H214" s="23"/>
    </row>
    <row r="215" spans="1:9" ht="30" x14ac:dyDescent="0.25">
      <c r="A215" s="18" t="s">
        <v>262</v>
      </c>
      <c r="B215" s="19" t="s">
        <v>16</v>
      </c>
      <c r="C215" s="19" t="s">
        <v>141</v>
      </c>
      <c r="D215" s="20" t="s">
        <v>263</v>
      </c>
      <c r="E215" s="21">
        <v>2</v>
      </c>
      <c r="F215" s="51"/>
      <c r="G215" s="21">
        <f>ROUND(E215*F215,2)</f>
        <v>0</v>
      </c>
      <c r="H215" s="23"/>
      <c r="I215" s="24"/>
    </row>
    <row r="216" spans="1:9" ht="30" x14ac:dyDescent="0.25">
      <c r="A216" s="2"/>
      <c r="B216" s="2"/>
      <c r="C216" s="2"/>
      <c r="D216" s="20" t="s">
        <v>264</v>
      </c>
      <c r="E216" s="3"/>
      <c r="F216" s="52"/>
      <c r="G216" s="3"/>
      <c r="H216" s="23"/>
    </row>
    <row r="217" spans="1:9" ht="30" x14ac:dyDescent="0.25">
      <c r="A217" s="18" t="s">
        <v>265</v>
      </c>
      <c r="B217" s="19" t="s">
        <v>16</v>
      </c>
      <c r="C217" s="19" t="s">
        <v>141</v>
      </c>
      <c r="D217" s="20" t="s">
        <v>266</v>
      </c>
      <c r="E217" s="21">
        <v>2</v>
      </c>
      <c r="F217" s="51"/>
      <c r="G217" s="21">
        <f>ROUND(E217*F217,2)</f>
        <v>0</v>
      </c>
      <c r="H217" s="23"/>
      <c r="I217" s="24"/>
    </row>
    <row r="218" spans="1:9" x14ac:dyDescent="0.25">
      <c r="A218" s="2"/>
      <c r="B218" s="2"/>
      <c r="C218" s="2"/>
      <c r="D218" s="20" t="s">
        <v>267</v>
      </c>
      <c r="E218" s="3"/>
      <c r="F218" s="52"/>
      <c r="G218" s="3"/>
      <c r="H218" s="23"/>
    </row>
    <row r="219" spans="1:9" ht="30" x14ac:dyDescent="0.25">
      <c r="A219" s="18" t="s">
        <v>268</v>
      </c>
      <c r="B219" s="19" t="s">
        <v>16</v>
      </c>
      <c r="C219" s="19" t="s">
        <v>141</v>
      </c>
      <c r="D219" s="20" t="s">
        <v>269</v>
      </c>
      <c r="E219" s="21">
        <v>2</v>
      </c>
      <c r="F219" s="51"/>
      <c r="G219" s="21">
        <f>ROUND(E219*F219,2)</f>
        <v>0</v>
      </c>
      <c r="H219" s="23"/>
      <c r="I219" s="24"/>
    </row>
    <row r="220" spans="1:9" ht="30" x14ac:dyDescent="0.25">
      <c r="A220" s="2"/>
      <c r="B220" s="2"/>
      <c r="C220" s="2"/>
      <c r="D220" s="20" t="s">
        <v>270</v>
      </c>
      <c r="E220" s="3"/>
      <c r="F220" s="52"/>
      <c r="G220" s="3"/>
      <c r="H220" s="23"/>
    </row>
    <row r="221" spans="1:9" ht="30" x14ac:dyDescent="0.25">
      <c r="A221" s="18" t="s">
        <v>271</v>
      </c>
      <c r="B221" s="19" t="s">
        <v>16</v>
      </c>
      <c r="C221" s="19" t="s">
        <v>141</v>
      </c>
      <c r="D221" s="20" t="s">
        <v>272</v>
      </c>
      <c r="E221" s="21">
        <v>10</v>
      </c>
      <c r="F221" s="51"/>
      <c r="G221" s="21">
        <f>ROUND(E221*F221,2)</f>
        <v>0</v>
      </c>
      <c r="H221" s="23"/>
      <c r="I221" s="24"/>
    </row>
    <row r="222" spans="1:9" ht="30" x14ac:dyDescent="0.25">
      <c r="A222" s="2"/>
      <c r="B222" s="2"/>
      <c r="C222" s="2"/>
      <c r="D222" s="20" t="s">
        <v>273</v>
      </c>
      <c r="E222" s="3"/>
      <c r="F222" s="52"/>
      <c r="G222" s="3"/>
      <c r="H222" s="23"/>
    </row>
    <row r="223" spans="1:9" x14ac:dyDescent="0.25">
      <c r="A223" s="2"/>
      <c r="B223" s="2"/>
      <c r="C223" s="2"/>
      <c r="D223" s="25" t="s">
        <v>274</v>
      </c>
      <c r="E223" s="30">
        <v>1</v>
      </c>
      <c r="F223" s="53">
        <f>G209+G211+G213+G215+G217+G219+G221</f>
        <v>0</v>
      </c>
      <c r="G223" s="26">
        <f>ROUND(E223*F223,2)</f>
        <v>0</v>
      </c>
      <c r="H223" s="23"/>
    </row>
    <row r="224" spans="1:9" ht="0.95" customHeight="1" x14ac:dyDescent="0.25">
      <c r="A224" s="27"/>
      <c r="B224" s="27"/>
      <c r="C224" s="27"/>
      <c r="D224" s="28"/>
      <c r="E224" s="29"/>
      <c r="F224" s="54"/>
      <c r="G224" s="29"/>
      <c r="H224" s="23"/>
    </row>
    <row r="225" spans="1:9" x14ac:dyDescent="0.25">
      <c r="A225" s="11" t="s">
        <v>275</v>
      </c>
      <c r="B225" s="11" t="s">
        <v>10</v>
      </c>
      <c r="C225" s="11" t="s">
        <v>11</v>
      </c>
      <c r="D225" s="12" t="s">
        <v>276</v>
      </c>
      <c r="E225" s="13">
        <f>E230</f>
        <v>1</v>
      </c>
      <c r="F225" s="56">
        <f>F230</f>
        <v>0</v>
      </c>
      <c r="G225" s="14">
        <f>G230</f>
        <v>0</v>
      </c>
      <c r="H225" s="14">
        <v>77808.320000000007</v>
      </c>
      <c r="I225" s="24" t="str">
        <f>IF(F225&gt;H225,"!!!","")</f>
        <v/>
      </c>
    </row>
    <row r="226" spans="1:9" x14ac:dyDescent="0.25">
      <c r="A226" s="18" t="s">
        <v>277</v>
      </c>
      <c r="B226" s="19" t="s">
        <v>16</v>
      </c>
      <c r="C226" s="19" t="s">
        <v>11</v>
      </c>
      <c r="D226" s="20" t="s">
        <v>278</v>
      </c>
      <c r="E226" s="21">
        <v>2</v>
      </c>
      <c r="F226" s="51"/>
      <c r="G226" s="21">
        <f>ROUND(E226*F226,2)</f>
        <v>0</v>
      </c>
      <c r="H226" s="23"/>
    </row>
    <row r="227" spans="1:9" ht="45" x14ac:dyDescent="0.25">
      <c r="A227" s="2"/>
      <c r="B227" s="2"/>
      <c r="C227" s="2"/>
      <c r="D227" s="20" t="s">
        <v>279</v>
      </c>
      <c r="E227" s="3"/>
      <c r="F227" s="52"/>
      <c r="G227" s="3"/>
      <c r="H227" s="23"/>
    </row>
    <row r="228" spans="1:9" x14ac:dyDescent="0.25">
      <c r="A228" s="18" t="s">
        <v>280</v>
      </c>
      <c r="B228" s="19" t="s">
        <v>16</v>
      </c>
      <c r="C228" s="19" t="s">
        <v>11</v>
      </c>
      <c r="D228" s="20" t="s">
        <v>281</v>
      </c>
      <c r="E228" s="21">
        <v>2</v>
      </c>
      <c r="F228" s="51"/>
      <c r="G228" s="21">
        <f>ROUND(E228*F228,2)</f>
        <v>0</v>
      </c>
      <c r="H228" s="23"/>
      <c r="I228" s="24"/>
    </row>
    <row r="229" spans="1:9" ht="45" x14ac:dyDescent="0.25">
      <c r="A229" s="2"/>
      <c r="B229" s="2"/>
      <c r="C229" s="2"/>
      <c r="D229" s="20" t="s">
        <v>282</v>
      </c>
      <c r="E229" s="3"/>
      <c r="F229" s="52"/>
      <c r="G229" s="3"/>
      <c r="H229" s="23"/>
    </row>
    <row r="230" spans="1:9" x14ac:dyDescent="0.25">
      <c r="A230" s="2"/>
      <c r="B230" s="2"/>
      <c r="C230" s="2"/>
      <c r="D230" s="25" t="s">
        <v>283</v>
      </c>
      <c r="E230" s="30">
        <v>1</v>
      </c>
      <c r="F230" s="53">
        <f>G226+G228</f>
        <v>0</v>
      </c>
      <c r="G230" s="26">
        <f>ROUND(E230*F230,2)</f>
        <v>0</v>
      </c>
      <c r="H230" s="23">
        <v>77808.320000000007</v>
      </c>
    </row>
    <row r="231" spans="1:9" ht="0.95" customHeight="1" x14ac:dyDescent="0.25">
      <c r="A231" s="27"/>
      <c r="B231" s="27"/>
      <c r="C231" s="27"/>
      <c r="D231" s="28"/>
      <c r="E231" s="29"/>
      <c r="F231" s="54"/>
      <c r="G231" s="29"/>
      <c r="H231" s="23"/>
    </row>
    <row r="232" spans="1:9" x14ac:dyDescent="0.25">
      <c r="A232" s="11" t="s">
        <v>284</v>
      </c>
      <c r="B232" s="11" t="s">
        <v>10</v>
      </c>
      <c r="C232" s="11" t="s">
        <v>11</v>
      </c>
      <c r="D232" s="12" t="s">
        <v>285</v>
      </c>
      <c r="E232" s="13">
        <f>E236</f>
        <v>1</v>
      </c>
      <c r="F232" s="56">
        <f>F236</f>
        <v>0</v>
      </c>
      <c r="G232" s="14">
        <f>G236</f>
        <v>0</v>
      </c>
      <c r="H232" s="14">
        <v>2896.32</v>
      </c>
      <c r="I232" s="24" t="str">
        <f>IF(F232&gt;H232,"!!!","")</f>
        <v/>
      </c>
    </row>
    <row r="233" spans="1:9" ht="30" x14ac:dyDescent="0.25">
      <c r="A233" s="2"/>
      <c r="B233" s="2"/>
      <c r="C233" s="2"/>
      <c r="D233" s="20" t="s">
        <v>286</v>
      </c>
      <c r="E233" s="3"/>
      <c r="F233" s="52"/>
      <c r="G233" s="3"/>
      <c r="H233" s="23"/>
      <c r="I233" s="24"/>
    </row>
    <row r="234" spans="1:9" x14ac:dyDescent="0.25">
      <c r="A234" s="18" t="s">
        <v>287</v>
      </c>
      <c r="B234" s="19" t="s">
        <v>16</v>
      </c>
      <c r="C234" s="19" t="s">
        <v>11</v>
      </c>
      <c r="D234" s="20" t="s">
        <v>285</v>
      </c>
      <c r="E234" s="21">
        <v>1</v>
      </c>
      <c r="F234" s="51"/>
      <c r="G234" s="21">
        <f>ROUND(E234*F234,2)</f>
        <v>0</v>
      </c>
      <c r="H234" s="23"/>
      <c r="I234" s="24"/>
    </row>
    <row r="235" spans="1:9" ht="30" x14ac:dyDescent="0.25">
      <c r="A235" s="2"/>
      <c r="B235" s="2"/>
      <c r="C235" s="2"/>
      <c r="D235" s="20" t="s">
        <v>286</v>
      </c>
      <c r="E235" s="3"/>
      <c r="F235" s="52"/>
      <c r="G235" s="3"/>
      <c r="H235" s="23"/>
    </row>
    <row r="236" spans="1:9" x14ac:dyDescent="0.25">
      <c r="A236" s="2"/>
      <c r="B236" s="2"/>
      <c r="C236" s="2"/>
      <c r="D236" s="25" t="s">
        <v>288</v>
      </c>
      <c r="E236" s="30">
        <v>1</v>
      </c>
      <c r="F236" s="26">
        <f>G234</f>
        <v>0</v>
      </c>
      <c r="G236" s="26">
        <f>ROUND(E236*F236,2)</f>
        <v>0</v>
      </c>
      <c r="H236" s="23">
        <v>2896.32</v>
      </c>
    </row>
    <row r="237" spans="1:9" ht="0.95" customHeight="1" x14ac:dyDescent="0.25">
      <c r="A237" s="27"/>
      <c r="B237" s="27"/>
      <c r="C237" s="27"/>
      <c r="D237" s="28"/>
      <c r="E237" s="29"/>
      <c r="F237" s="29"/>
      <c r="G237" s="29"/>
      <c r="H237" s="23"/>
    </row>
    <row r="238" spans="1:9" x14ac:dyDescent="0.25">
      <c r="A238" s="11" t="s">
        <v>289</v>
      </c>
      <c r="B238" s="11" t="s">
        <v>10</v>
      </c>
      <c r="C238" s="11" t="s">
        <v>11</v>
      </c>
      <c r="D238" s="12" t="s">
        <v>290</v>
      </c>
      <c r="E238" s="13">
        <f>E241</f>
        <v>1</v>
      </c>
      <c r="F238" s="14">
        <f>F241</f>
        <v>11585.91</v>
      </c>
      <c r="G238" s="14">
        <f>G241</f>
        <v>11585.91</v>
      </c>
      <c r="H238" s="14">
        <v>11585.91</v>
      </c>
      <c r="I238" s="24" t="str">
        <f>IF(F238&gt;H238,"!!!","")</f>
        <v/>
      </c>
    </row>
    <row r="239" spans="1:9" x14ac:dyDescent="0.25">
      <c r="A239" s="18" t="s">
        <v>291</v>
      </c>
      <c r="B239" s="19" t="s">
        <v>16</v>
      </c>
      <c r="C239" s="19" t="s">
        <v>141</v>
      </c>
      <c r="D239" s="20" t="s">
        <v>292</v>
      </c>
      <c r="E239" s="21">
        <v>1</v>
      </c>
      <c r="F239" s="21">
        <v>11585.91</v>
      </c>
      <c r="G239" s="21">
        <f>ROUND(E239*F239,2)</f>
        <v>11585.91</v>
      </c>
      <c r="H239" s="23"/>
    </row>
    <row r="240" spans="1:9" x14ac:dyDescent="0.25">
      <c r="A240" s="2"/>
      <c r="B240" s="2"/>
      <c r="C240" s="2"/>
      <c r="D240" s="20" t="s">
        <v>290</v>
      </c>
      <c r="E240" s="3"/>
      <c r="F240" s="3"/>
      <c r="G240" s="3"/>
      <c r="H240" s="23"/>
    </row>
    <row r="241" spans="1:10" x14ac:dyDescent="0.25">
      <c r="A241" s="2"/>
      <c r="B241" s="2"/>
      <c r="C241" s="2"/>
      <c r="D241" s="25" t="s">
        <v>293</v>
      </c>
      <c r="E241" s="30">
        <v>1</v>
      </c>
      <c r="F241" s="26">
        <f>G239</f>
        <v>11585.91</v>
      </c>
      <c r="G241" s="26">
        <f>ROUND(E241*F241,2)</f>
        <v>11585.91</v>
      </c>
      <c r="H241" s="23">
        <v>11585.91</v>
      </c>
    </row>
    <row r="242" spans="1:10" ht="0.95" customHeight="1" x14ac:dyDescent="0.25">
      <c r="A242" s="27"/>
      <c r="B242" s="27"/>
      <c r="C242" s="27"/>
      <c r="D242" s="28"/>
      <c r="E242" s="29"/>
      <c r="F242" s="29"/>
      <c r="G242" s="29"/>
      <c r="H242" s="23"/>
    </row>
    <row r="243" spans="1:10" x14ac:dyDescent="0.25">
      <c r="A243" s="2"/>
      <c r="B243" s="2"/>
      <c r="C243" s="2"/>
      <c r="D243" s="25" t="s">
        <v>294</v>
      </c>
      <c r="E243" s="30">
        <v>1</v>
      </c>
      <c r="F243" s="26">
        <f>G4+G89+G104+G119+G138+G157+G170+G177+G190+G199+G208+G225+G232+G238</f>
        <v>11585.91</v>
      </c>
      <c r="G243" s="26">
        <f>ROUND(E243*F243,2)</f>
        <v>11585.91</v>
      </c>
      <c r="H243" s="23">
        <v>959119.22</v>
      </c>
    </row>
    <row r="244" spans="1:10" ht="0.95" customHeight="1" x14ac:dyDescent="0.25">
      <c r="A244" s="27"/>
      <c r="B244" s="27"/>
      <c r="C244" s="27"/>
      <c r="D244" s="28"/>
      <c r="E244" s="29"/>
      <c r="F244" s="29"/>
      <c r="G244" s="29"/>
    </row>
    <row r="248" spans="1:10" x14ac:dyDescent="0.25">
      <c r="A248" s="31"/>
      <c r="B248" s="31"/>
      <c r="C248" s="31"/>
      <c r="D248" s="32" t="s">
        <v>295</v>
      </c>
      <c r="E248" s="33"/>
      <c r="F248" s="34">
        <f>G238+G232+G225+G208+G199+G190+G177+G170+G157+G138+G119+G104+G89+G80+G55+G48+G29+G14+G5</f>
        <v>11585.91</v>
      </c>
      <c r="G248" s="34">
        <f>F248</f>
        <v>11585.91</v>
      </c>
      <c r="H248" s="23">
        <v>959119.22</v>
      </c>
    </row>
    <row r="249" spans="1:10" x14ac:dyDescent="0.25">
      <c r="A249" s="35"/>
      <c r="B249" s="35"/>
      <c r="C249" s="35"/>
      <c r="D249" s="36"/>
      <c r="E249" s="37"/>
      <c r="F249" s="38"/>
      <c r="G249" s="38"/>
      <c r="H249" s="39"/>
    </row>
    <row r="250" spans="1:10" x14ac:dyDescent="0.25">
      <c r="A250"/>
      <c r="B250"/>
      <c r="C250"/>
      <c r="D250" s="40" t="s">
        <v>296</v>
      </c>
      <c r="F250" s="22"/>
      <c r="G250" s="34">
        <f>G248*F250</f>
        <v>0</v>
      </c>
      <c r="H250" s="41">
        <f>H248*0.13</f>
        <v>124685.49860000001</v>
      </c>
    </row>
    <row r="251" spans="1:10" x14ac:dyDescent="0.25">
      <c r="A251"/>
      <c r="B251"/>
      <c r="C251"/>
      <c r="D251" s="40"/>
      <c r="F251" s="42"/>
      <c r="G251" s="42"/>
      <c r="H251" s="41"/>
    </row>
    <row r="252" spans="1:10" x14ac:dyDescent="0.25">
      <c r="A252"/>
      <c r="B252"/>
      <c r="C252"/>
      <c r="D252" s="40" t="s">
        <v>297</v>
      </c>
      <c r="F252" s="22"/>
      <c r="G252" s="34">
        <f>G248*F252</f>
        <v>0</v>
      </c>
      <c r="H252" s="41">
        <f>H248*0.06</f>
        <v>57547.153199999993</v>
      </c>
    </row>
    <row r="253" spans="1:10" x14ac:dyDescent="0.25">
      <c r="A253"/>
      <c r="B253"/>
      <c r="C253"/>
      <c r="D253" s="40"/>
      <c r="F253" s="42"/>
      <c r="G253" s="42"/>
      <c r="H253" s="41"/>
    </row>
    <row r="254" spans="1:10" x14ac:dyDescent="0.25">
      <c r="A254"/>
      <c r="B254"/>
      <c r="C254"/>
      <c r="D254" s="40" t="s">
        <v>298</v>
      </c>
      <c r="F254" s="42"/>
      <c r="G254" s="34">
        <f>SUM(G248:G253)</f>
        <v>11585.91</v>
      </c>
      <c r="H254" s="34">
        <f>SUM(H248:H253)</f>
        <v>1141351.8718000001</v>
      </c>
    </row>
    <row r="255" spans="1:10" x14ac:dyDescent="0.25">
      <c r="A255"/>
      <c r="B255"/>
      <c r="C255"/>
      <c r="D255" s="40"/>
      <c r="F255" s="42"/>
      <c r="G255" s="42"/>
      <c r="H255" s="41"/>
    </row>
    <row r="256" spans="1:10" x14ac:dyDescent="0.25">
      <c r="A256"/>
      <c r="B256"/>
      <c r="C256"/>
      <c r="D256" s="40" t="s">
        <v>299</v>
      </c>
      <c r="F256" s="43">
        <v>0.21</v>
      </c>
      <c r="G256" s="34">
        <f>G254*F256</f>
        <v>2433.0410999999999</v>
      </c>
      <c r="H256" s="41">
        <f>H254*F256</f>
        <v>239683.89307799999</v>
      </c>
      <c r="I256"/>
      <c r="J256"/>
    </row>
    <row r="257" spans="1:11" x14ac:dyDescent="0.25">
      <c r="A257"/>
      <c r="B257"/>
      <c r="C257"/>
      <c r="D257"/>
      <c r="G257" s="44"/>
      <c r="I257"/>
      <c r="J257"/>
      <c r="K257"/>
    </row>
    <row r="258" spans="1:11" x14ac:dyDescent="0.25">
      <c r="A258"/>
      <c r="B258"/>
      <c r="C258"/>
      <c r="D258" s="40" t="s">
        <v>300</v>
      </c>
      <c r="G258" s="45">
        <f>SUM(G254:G257)</f>
        <v>14018.9511</v>
      </c>
      <c r="H258" s="46">
        <f>H256+H254</f>
        <v>1381035.7648780001</v>
      </c>
      <c r="I258"/>
      <c r="J258"/>
      <c r="K258"/>
    </row>
    <row r="259" spans="1:11" x14ac:dyDescent="0.25">
      <c r="A259"/>
      <c r="B259"/>
      <c r="C259"/>
      <c r="D259" s="47"/>
      <c r="E259" s="47" t="str">
        <f>IF(G258&gt;H258,"ERROR: PRESUPUESTO BASE DE LICITACIÓN POR ENCIMA DEL MÁXIMO","")</f>
        <v/>
      </c>
      <c r="I259"/>
      <c r="J259"/>
      <c r="K259"/>
    </row>
    <row r="260" spans="1:11" x14ac:dyDescent="0.25">
      <c r="A260"/>
      <c r="B260"/>
      <c r="C260"/>
      <c r="D260" s="48"/>
      <c r="E260" s="47" t="str">
        <f>IF(COUNT(F6:F11)+COUNT(F15:F26)+COUNT(F30:F45)+COUNT(F49:F52)+COUNT(F56:F76)+COUNT(F81:F83)+COUNT(F90:F101)+COUNT(F105:F116)+COUNT(F120:F134)+COUNT(F139:F154)+COUNT(F158:F167)+COUNT(F178:F187)+COUNT(F191:F196)+COUNT(F200:F205)+COUNT(F233:F235)+COUNT(F226:F228)+COUNT(F209:F222)+COUNT(F239:F240)+COUNT(F171:F173)+COUNT(F250:F252)+COUNT(F256)&lt;&gt;92,"ERROR: FALTAN DATOS","")</f>
        <v>ERROR: FALTAN DATOS</v>
      </c>
      <c r="I260"/>
      <c r="J260"/>
      <c r="K260"/>
    </row>
    <row r="261" spans="1:11" x14ac:dyDescent="0.25">
      <c r="A261" s="60" t="s">
        <v>301</v>
      </c>
      <c r="B261" s="60"/>
      <c r="C261" s="60"/>
      <c r="D261" s="60"/>
      <c r="E261" s="60"/>
      <c r="F261" s="60"/>
      <c r="G261" s="60"/>
      <c r="H261" s="60"/>
      <c r="I261" s="60"/>
      <c r="J261" s="60"/>
      <c r="K261" s="60"/>
    </row>
    <row r="262" spans="1:11" x14ac:dyDescent="0.25">
      <c r="A262"/>
      <c r="C262"/>
      <c r="D262"/>
    </row>
    <row r="263" spans="1:11" ht="24.75" customHeight="1" x14ac:dyDescent="0.25">
      <c r="A263" s="60" t="s">
        <v>302</v>
      </c>
      <c r="B263" s="60"/>
      <c r="C263" s="60"/>
      <c r="D263" s="60"/>
      <c r="E263" s="60"/>
      <c r="F263" s="60"/>
      <c r="G263" s="60"/>
      <c r="H263" s="60"/>
      <c r="I263" s="60"/>
      <c r="J263" s="60"/>
      <c r="K263" s="60"/>
    </row>
    <row r="264" spans="1:11" x14ac:dyDescent="0.25">
      <c r="A264"/>
      <c r="B264"/>
      <c r="C264"/>
      <c r="D264"/>
    </row>
    <row r="265" spans="1:11" ht="23.25" customHeight="1" x14ac:dyDescent="0.25">
      <c r="A265" s="60" t="s">
        <v>303</v>
      </c>
      <c r="B265" s="60"/>
      <c r="C265" s="60"/>
      <c r="D265" s="60"/>
      <c r="E265" s="60"/>
      <c r="F265" s="60"/>
      <c r="G265" s="60"/>
      <c r="H265" s="60"/>
      <c r="I265" s="60"/>
      <c r="J265" s="60"/>
      <c r="K265" s="60"/>
    </row>
    <row r="266" spans="1:11" x14ac:dyDescent="0.25">
      <c r="A266"/>
      <c r="B266"/>
      <c r="C266"/>
      <c r="D266"/>
    </row>
    <row r="267" spans="1:11" ht="24.75" customHeight="1" x14ac:dyDescent="0.25">
      <c r="A267" s="61" t="s">
        <v>306</v>
      </c>
      <c r="B267" s="61"/>
      <c r="C267" s="61"/>
      <c r="D267" s="61"/>
      <c r="E267" s="61"/>
      <c r="F267" s="61"/>
      <c r="G267" s="61"/>
      <c r="H267" s="61"/>
      <c r="I267" s="61"/>
      <c r="J267" s="61"/>
      <c r="K267" s="61"/>
    </row>
    <row r="268" spans="1:11" x14ac:dyDescent="0.25">
      <c r="A268"/>
      <c r="B268"/>
      <c r="C268"/>
      <c r="D268"/>
    </row>
    <row r="269" spans="1:11" ht="54" customHeight="1" x14ac:dyDescent="0.25">
      <c r="A269" s="59" t="s">
        <v>304</v>
      </c>
      <c r="B269" s="59"/>
      <c r="C269" s="59"/>
      <c r="D269" s="59"/>
      <c r="E269" s="59"/>
      <c r="F269" s="59"/>
      <c r="G269" s="59"/>
      <c r="H269" s="59"/>
      <c r="I269" s="59"/>
      <c r="J269" s="59"/>
      <c r="K269" s="59"/>
    </row>
    <row r="270" spans="1:11" x14ac:dyDescent="0.25">
      <c r="A270"/>
      <c r="B270"/>
      <c r="C270"/>
      <c r="D270"/>
    </row>
    <row r="271" spans="1:11" ht="50.25" customHeight="1" x14ac:dyDescent="0.25">
      <c r="A271" s="59" t="s">
        <v>305</v>
      </c>
      <c r="B271" s="59"/>
      <c r="C271" s="59"/>
      <c r="D271" s="59"/>
      <c r="E271" s="59"/>
      <c r="F271" s="59"/>
      <c r="G271" s="59"/>
      <c r="H271" s="59"/>
      <c r="I271" s="59"/>
      <c r="J271" s="59"/>
      <c r="K271" s="59"/>
    </row>
    <row r="272" spans="1:11" x14ac:dyDescent="0.25">
      <c r="B272" s="49"/>
      <c r="C272" s="49"/>
      <c r="D272" s="49"/>
      <c r="E272" s="50"/>
      <c r="F272" s="50"/>
      <c r="G272" s="50"/>
      <c r="H272" s="50"/>
    </row>
  </sheetData>
  <sheetProtection algorithmName="SHA-512" hashValue="CdXWPowOz95qpIEjmizZu5RzCC1SDyzhdhJ6chakWwUduDRzAyqI7yxKYISq4KR0PG/Ch+rnaVLzyEv4MsaYBQ==" saltValue="yJMmd9xdJdS39PShjCDqFg==" spinCount="100000" sheet="1" objects="1" scenarios="1"/>
  <mergeCells count="6">
    <mergeCell ref="A271:K271"/>
    <mergeCell ref="A261:K261"/>
    <mergeCell ref="A263:K263"/>
    <mergeCell ref="A265:K265"/>
    <mergeCell ref="A267:K267"/>
    <mergeCell ref="A269:K269"/>
  </mergeCells>
  <dataValidations count="2">
    <dataValidation type="decimal" operator="greaterThanOrEqual" allowBlank="1" showInputMessage="1" showErrorMessage="1" sqref="F8 F6 F10 F15 F17 F19 F21 F23 F25 F30 F32 F34 F36 F38 F40 F42 F44 F49 F51 F56 F58 F68 F66 F62 F64 F60 F70 F72 F74 F76 F81 F83 F90 F92 F94 F96 F98 F100 F105 F107 F109 F111 F113 F115 F120 F122 F124 F126 F128 F130 F132 F134 F139 F141 F143 F145 F147 F149 F151 F153 F158 F160 F162 F164 F166 F171 F173 F178 F180 F182 F184 F186 F191 F193 F195 F200 F202 F204 F209 F211 F213 F215 F217 F219 F221 F226 F228 F234 F250 F252" xr:uid="{B60E34D8-6F10-4338-9028-716378EB13A3}">
      <formula1>0</formula1>
    </dataValidation>
    <dataValidation type="list" allowBlank="1" showInputMessage="1" showErrorMessage="1" sqref="B4:B244" xr:uid="{100ED3D6-5F00-4E62-A609-00DE76ED71F7}">
      <formula1>"Capítulo,Partida,Mano de obra,Maquinaria,Material,Otros,Tarea,"</formula1>
    </dataValidation>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Minguela, José Luis</dc:creator>
  <cp:lastModifiedBy>Blázquez Minguela, José Luis</cp:lastModifiedBy>
  <dcterms:created xsi:type="dcterms:W3CDTF">2021-04-22T06:02:29Z</dcterms:created>
  <dcterms:modified xsi:type="dcterms:W3CDTF">2021-06-15T07:15:02Z</dcterms:modified>
</cp:coreProperties>
</file>