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de Limpieza y Medio Ambiente\Limpieza\02. CONTRATOS\DEPOSITOS\PLIEGOS\Pliego 2021\20210422 Nueva version PPT Depositos\"/>
    </mc:Choice>
  </mc:AlternateContent>
  <xr:revisionPtr revIDLastSave="0" documentId="13_ncr:1_{1E740B6B-BD0B-4FA2-834C-7FAA92A78495}" xr6:coauthVersionLast="36" xr6:coauthVersionMax="36" xr10:uidLastSave="{00000000-0000-0000-0000-000000000000}"/>
  <bookViews>
    <workbookView xWindow="0" yWindow="0" windowWidth="28800" windowHeight="11630" activeTab="1" xr2:uid="{446BE8D5-1464-423C-A4E1-EF3D475D97D4}"/>
  </bookViews>
  <sheets>
    <sheet name="Instrucciones" sheetId="1" r:id="rId1"/>
    <sheet name="LOG" sheetId="2" r:id="rId2"/>
    <sheet name="LE" sheetId="4" r:id="rId3"/>
    <sheet name="LDN" sheetId="5" r:id="rId4"/>
    <sheet name="TOTAL OFERTA ECONOMICA" sheetId="3" r:id="rId5"/>
  </sheets>
  <definedNames>
    <definedName name="_xlnm.Print_Area" localSheetId="3">LDN!$A$1:$J$11</definedName>
    <definedName name="_xlnm.Print_Area" localSheetId="2">LE!$A$1:$H$21</definedName>
    <definedName name="_xlnm.Print_Area" localSheetId="1">LOG!$A$1:$N$21</definedName>
    <definedName name="_xlnm.Print_Area" localSheetId="4">'TOTAL OFERTA ECONOMICA'!$A$1:$I$13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" i="2" l="1"/>
  <c r="L6" i="2"/>
  <c r="L7" i="2"/>
  <c r="L4" i="2"/>
  <c r="E8" i="2"/>
  <c r="H16" i="4" l="1"/>
  <c r="G16" i="4"/>
  <c r="G15" i="4"/>
  <c r="H15" i="4" s="1"/>
  <c r="H14" i="4"/>
  <c r="G14" i="4"/>
  <c r="G13" i="4"/>
  <c r="H13" i="4" s="1"/>
  <c r="H12" i="4"/>
  <c r="G12" i="4"/>
  <c r="G11" i="4"/>
  <c r="H11" i="4" s="1"/>
  <c r="G4" i="4" l="1"/>
  <c r="H4" i="4" s="1"/>
  <c r="G5" i="4"/>
  <c r="G6" i="4"/>
  <c r="H6" i="4" s="1"/>
  <c r="G7" i="4"/>
  <c r="H7" i="4" s="1"/>
  <c r="G8" i="4"/>
  <c r="H8" i="4" s="1"/>
  <c r="G9" i="4"/>
  <c r="H9" i="4" s="1"/>
  <c r="G10" i="4"/>
  <c r="H10" i="4" s="1"/>
  <c r="G3" i="4"/>
  <c r="H3" i="4" s="1"/>
  <c r="H5" i="4"/>
  <c r="H4" i="5" l="1"/>
  <c r="I4" i="5" s="1"/>
  <c r="J4" i="5" s="1"/>
  <c r="G8" i="5"/>
  <c r="F8" i="5"/>
  <c r="E8" i="5"/>
  <c r="D8" i="5"/>
  <c r="C8" i="5"/>
  <c r="B8" i="5"/>
  <c r="H7" i="5"/>
  <c r="I7" i="5" s="1"/>
  <c r="J7" i="5" s="1"/>
  <c r="H6" i="5"/>
  <c r="H5" i="5"/>
  <c r="I5" i="5" s="1"/>
  <c r="J5" i="5" s="1"/>
  <c r="I6" i="5" l="1"/>
  <c r="J6" i="5" s="1"/>
  <c r="J8" i="5" s="1"/>
  <c r="H8" i="5"/>
  <c r="E4" i="3" s="1"/>
  <c r="I8" i="5" l="1"/>
  <c r="C13" i="3"/>
  <c r="F21" i="2" l="1"/>
  <c r="F6" i="2" s="1"/>
  <c r="H6" i="2" s="1"/>
  <c r="D8" i="2"/>
  <c r="C8" i="2"/>
  <c r="B8" i="2"/>
  <c r="K7" i="2"/>
  <c r="H7" i="2"/>
  <c r="K6" i="2"/>
  <c r="K5" i="2"/>
  <c r="H5" i="2"/>
  <c r="H4" i="2"/>
  <c r="M7" i="2" l="1"/>
  <c r="N7" i="2" s="1"/>
  <c r="M5" i="2"/>
  <c r="N5" i="2" s="1"/>
  <c r="K8" i="2"/>
  <c r="H8" i="2"/>
  <c r="M4" i="2"/>
  <c r="L8" i="2" l="1"/>
  <c r="C12" i="3" s="1"/>
  <c r="M6" i="2"/>
  <c r="N6" i="2" s="1"/>
  <c r="N4" i="2"/>
  <c r="C6" i="3" l="1"/>
  <c r="F6" i="3" s="1"/>
  <c r="C7" i="3"/>
  <c r="F7" i="3" s="1"/>
  <c r="C4" i="3"/>
  <c r="F4" i="3" s="1"/>
  <c r="C5" i="3"/>
  <c r="F5" i="3" s="1"/>
  <c r="N8" i="2"/>
  <c r="M8" i="2"/>
  <c r="F8" i="3" l="1"/>
  <c r="F9" i="3" s="1"/>
  <c r="F10" i="3" s="1"/>
</calcChain>
</file>

<file path=xl/sharedStrings.xml><?xml version="1.0" encoding="utf-8"?>
<sst xmlns="http://schemas.openxmlformats.org/spreadsheetml/2006/main" count="149" uniqueCount="116">
  <si>
    <t>Instrucciones para cumplimentar la Tabla Económica</t>
  </si>
  <si>
    <t>El precio ofertado se entiende como total, comprendiendo toda clase de gastos (GG, BI, etc), excepto I.V.A. que figurará expresamente aparte.</t>
  </si>
  <si>
    <t>Cumplimentar sólo las casillas sombreadas en verde claro.</t>
  </si>
  <si>
    <t>Los condicionantes de la oferta para el LOTE A son:</t>
  </si>
  <si>
    <t>No cumplimentar el fichero Excel de acuerdo con estas instrucciones implicará que la oferta no sea válida y en consecuencia sea excluida del procedimiento</t>
  </si>
  <si>
    <t>Mañana</t>
  </si>
  <si>
    <t>Tarde</t>
  </si>
  <si>
    <t>Noche</t>
  </si>
  <si>
    <t>precio/act</t>
  </si>
  <si>
    <t>frecuencia anual</t>
  </si>
  <si>
    <t>TOTAL ANUAL</t>
  </si>
  <si>
    <t>DEPÓSITO 1</t>
  </si>
  <si>
    <t>DEPÓSITO 2</t>
  </si>
  <si>
    <t>DEPÓSITO 4</t>
  </si>
  <si>
    <t>DEPÓSITO 7</t>
  </si>
  <si>
    <t>TOTAL LOTE A</t>
  </si>
  <si>
    <t>Precio por actuación</t>
  </si>
  <si>
    <t>Edificio Prevención, SLMA, AOIA</t>
  </si>
  <si>
    <t>Edificio SMCC</t>
  </si>
  <si>
    <t>Edificio Ingeniería</t>
  </si>
  <si>
    <t>Edificio Clínica/Formación</t>
  </si>
  <si>
    <t>Edificio de Vía</t>
  </si>
  <si>
    <t>Estación 4.0</t>
  </si>
  <si>
    <t>LOTE A</t>
  </si>
  <si>
    <t>LO</t>
  </si>
  <si>
    <t xml:space="preserve">LOp </t>
  </si>
  <si>
    <t>LDN</t>
  </si>
  <si>
    <t>IVA</t>
  </si>
  <si>
    <t>TOTAL ANUAL + IVA</t>
  </si>
  <si>
    <t>TOTAL 4 AÑOS LOTE A (SIN IVA)</t>
  </si>
  <si>
    <t>PRECIARIO LIMPIEZAS ESPECIALES</t>
  </si>
  <si>
    <t>Código</t>
  </si>
  <si>
    <t>Ud</t>
  </si>
  <si>
    <t>Resumen</t>
  </si>
  <si>
    <t>Producción anual estimada</t>
  </si>
  <si>
    <t xml:space="preserve">Precios Unitarios </t>
  </si>
  <si>
    <t>Precios Unitarios Ofertados</t>
  </si>
  <si>
    <t>LE1</t>
  </si>
  <si>
    <t>Limpieza de fosos de tornos</t>
  </si>
  <si>
    <t>LE2</t>
  </si>
  <si>
    <t>Desengrasado vías de mantenimiento</t>
  </si>
  <si>
    <t>LE3</t>
  </si>
  <si>
    <t>Desengrasado vías M4</t>
  </si>
  <si>
    <t>LE4</t>
  </si>
  <si>
    <t>Desengrasado vías estacionamiento</t>
  </si>
  <si>
    <t>LE5</t>
  </si>
  <si>
    <t>Limpieza en profundidad pasarelas y zonas altas</t>
  </si>
  <si>
    <t>LE6</t>
  </si>
  <si>
    <t>Limpieza techos y luminarias oficinas</t>
  </si>
  <si>
    <t>LE7</t>
  </si>
  <si>
    <t>Abrillantado de suelos</t>
  </si>
  <si>
    <t>LE8</t>
  </si>
  <si>
    <t>Desengrasado suelos productivos</t>
  </si>
  <si>
    <t>Condicionantes</t>
  </si>
  <si>
    <t>Coste anual LE</t>
  </si>
  <si>
    <t>Coste anual LDN (año 1)</t>
  </si>
  <si>
    <t>Total 4 AÑOS</t>
  </si>
  <si>
    <t>≤ 1.730.399,68€ (85% Base imponible anual año 2, 3 y 4)</t>
  </si>
  <si>
    <t>Coste anual LOG</t>
  </si>
  <si>
    <t>= 15% Base Imponible Anual años 2, 3 y 4</t>
  </si>
  <si>
    <t>TOTAL 4 AÑOS</t>
  </si>
  <si>
    <t>≤ 665.400€</t>
  </si>
  <si>
    <t>Edificios Jefe Depósito, Seguridad, LA, Garajes</t>
  </si>
  <si>
    <t>Edificio Talleres Centrales, AMMM</t>
  </si>
  <si>
    <t>Edificio Almacenes, CCS, Logistica, Simulador</t>
  </si>
  <si>
    <t>LDN (L-V)</t>
  </si>
  <si>
    <t>LDN (S-D-F)</t>
  </si>
  <si>
    <t>LG1</t>
  </si>
  <si>
    <t>LG2</t>
  </si>
  <si>
    <t>Foso</t>
  </si>
  <si>
    <t>Vía</t>
  </si>
  <si>
    <t>Pasarela</t>
  </si>
  <si>
    <t>Suelo</t>
  </si>
  <si>
    <t>%</t>
  </si>
  <si>
    <t xml:space="preserve"> % Bajada Lineal Ofertada</t>
  </si>
  <si>
    <t>PRECIO CONTRATO</t>
  </si>
  <si>
    <t>LE</t>
  </si>
  <si>
    <t>TOTAL</t>
  </si>
  <si>
    <t>AÑO 1</t>
  </si>
  <si>
    <t>AÑO 2</t>
  </si>
  <si>
    <t>AÑO 4</t>
  </si>
  <si>
    <t>AÑO 3</t>
  </si>
  <si>
    <t>LOG</t>
  </si>
  <si>
    <t>TOTAL 4 AÑOS LOTE A (CON IVA)</t>
  </si>
  <si>
    <t>TOTAL IVA 4 AÑOS</t>
  </si>
  <si>
    <r>
      <t>m</t>
    </r>
    <r>
      <rPr>
        <vertAlign val="superscript"/>
        <sz val="10"/>
        <rFont val="Calibri"/>
        <family val="2"/>
        <scheme val="minor"/>
      </rPr>
      <t>2</t>
    </r>
  </si>
  <si>
    <t>LE: Indicar la bajada lineal (en porcentaje menor que 100%) ofertada para los precios unitarios de Limpiezas Especiales.</t>
  </si>
  <si>
    <t>LOG: Reflejar el precio anual sin IVA por cada tipo de operación y depósito. Indicar el precio unitario de las Limpiezas Generales. Definir el precio unitario de la LG1 por cada Edificio para el Depósito 4.</t>
  </si>
  <si>
    <t>Coste Depósito 4 (LOG)</t>
  </si>
  <si>
    <t>≤ 70% (LOG TOTAL)</t>
  </si>
  <si>
    <t>Coste Depósito 4 (LDN)</t>
  </si>
  <si>
    <t>≤ 70% (LDN TOTAL)</t>
  </si>
  <si>
    <t>Coste LOG D.4</t>
  </si>
  <si>
    <t>Coste LDN D.4</t>
  </si>
  <si>
    <t>% Bajada Lineal</t>
  </si>
  <si>
    <t>≤ 8.808.457,30€ (PBL sin IVA)</t>
  </si>
  <si>
    <t>LE9</t>
  </si>
  <si>
    <t>Cuarto</t>
  </si>
  <si>
    <t>Limpieza de cuartos técnicos</t>
  </si>
  <si>
    <t>LE10</t>
  </si>
  <si>
    <t>Subestación</t>
  </si>
  <si>
    <t>Limpieza de subestaciones eléctricas</t>
  </si>
  <si>
    <t>LE11</t>
  </si>
  <si>
    <t>Trabajos en altura</t>
  </si>
  <si>
    <t>LE12</t>
  </si>
  <si>
    <t>Limpieza de fachadas</t>
  </si>
  <si>
    <t>LE13</t>
  </si>
  <si>
    <t>Depósito</t>
  </si>
  <si>
    <t>Nebulización</t>
  </si>
  <si>
    <t>LE14</t>
  </si>
  <si>
    <t>h</t>
  </si>
  <si>
    <t>Atención de eventos</t>
  </si>
  <si>
    <t>LDN: Reflejar el precio anual sin IVA por turno y depósito.</t>
  </si>
  <si>
    <t>LG1 DEPOSITO 4</t>
  </si>
  <si>
    <t>Tratamientos DDD</t>
  </si>
  <si>
    <t>Otros (dotación, contenedores h, etc)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</si>
</sst>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_€_-;\-* #,##0\ _€_-;_-* &quot;-&quot;??\ _€_-;_-@_-"/>
    <numFmt numFmtId="165" formatCode="#,##0.00\ &quot;€&quot;"/>
    <numFmt numFmtId="166" formatCode="0.0%"/>
    <numFmt numFmtId="167" formatCode="_-* #,##0\ &quot;€&quot;_-;\-* #,##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vertAlign val="superscript"/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mediumGray">
        <bgColor theme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8">
    <xf numFmtId="0" fontId="0" fillId="0" borderId="0" xfId="0"/>
    <xf numFmtId="0" fontId="2" fillId="2" borderId="0" xfId="0" applyFont="1" applyFill="1"/>
    <xf numFmtId="0" fontId="3" fillId="2" borderId="0" xfId="0" applyFont="1" applyFill="1" applyBorder="1" applyAlignment="1">
      <alignment horizontal="center"/>
    </xf>
    <xf numFmtId="0" fontId="4" fillId="2" borderId="1" xfId="0" applyFont="1" applyFill="1" applyBorder="1"/>
    <xf numFmtId="0" fontId="3" fillId="2" borderId="0" xfId="0" applyFont="1" applyFill="1"/>
    <xf numFmtId="0" fontId="5" fillId="2" borderId="0" xfId="0" applyFont="1" applyFill="1"/>
    <xf numFmtId="0" fontId="2" fillId="2" borderId="0" xfId="0" quotePrefix="1" applyFont="1" applyFill="1"/>
    <xf numFmtId="0" fontId="2" fillId="2" borderId="0" xfId="0" applyFont="1" applyFill="1" applyAlignment="1">
      <alignment vertical="top" wrapText="1"/>
    </xf>
    <xf numFmtId="0" fontId="2" fillId="2" borderId="0" xfId="0" applyFont="1" applyFill="1" applyAlignment="1">
      <alignment vertical="top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Border="1" applyAlignment="1">
      <alignment vertical="center"/>
    </xf>
    <xf numFmtId="4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44" fontId="3" fillId="2" borderId="0" xfId="2" applyFont="1" applyFill="1" applyBorder="1" applyAlignment="1">
      <alignment horizontal="center" vertical="center"/>
    </xf>
    <xf numFmtId="165" fontId="3" fillId="2" borderId="0" xfId="0" applyNumberFormat="1" applyFont="1" applyFill="1" applyBorder="1" applyAlignment="1">
      <alignment horizontal="center" vertical="center"/>
    </xf>
    <xf numFmtId="9" fontId="3" fillId="2" borderId="0" xfId="3" applyFont="1" applyFill="1" applyBorder="1" applyAlignment="1">
      <alignment horizontal="center" vertical="center"/>
    </xf>
    <xf numFmtId="9" fontId="3" fillId="5" borderId="0" xfId="3" applyFont="1" applyFill="1" applyBorder="1" applyAlignment="1">
      <alignment horizontal="center" vertical="center"/>
    </xf>
    <xf numFmtId="9" fontId="3" fillId="5" borderId="0" xfId="3" applyFont="1" applyFill="1" applyBorder="1" applyAlignment="1">
      <alignment horizontal="left" vertical="center"/>
    </xf>
    <xf numFmtId="44" fontId="3" fillId="5" borderId="0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Border="1" applyAlignment="1">
      <alignment vertical="center"/>
    </xf>
    <xf numFmtId="9" fontId="2" fillId="5" borderId="0" xfId="3" applyFont="1" applyFill="1" applyBorder="1" applyAlignment="1">
      <alignment horizontal="left" vertical="center"/>
    </xf>
    <xf numFmtId="44" fontId="2" fillId="4" borderId="0" xfId="2" applyFont="1" applyFill="1" applyBorder="1" applyAlignment="1" applyProtection="1">
      <alignment horizontal="center" vertical="center"/>
      <protection locked="0"/>
    </xf>
    <xf numFmtId="44" fontId="3" fillId="5" borderId="0" xfId="2" applyFont="1" applyFill="1" applyBorder="1" applyAlignment="1">
      <alignment horizontal="center" vertical="center"/>
    </xf>
    <xf numFmtId="44" fontId="2" fillId="2" borderId="0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vertical="center"/>
    </xf>
    <xf numFmtId="165" fontId="2" fillId="2" borderId="0" xfId="0" applyNumberFormat="1" applyFont="1" applyFill="1" applyBorder="1" applyAlignment="1">
      <alignment horizontal="center" vertical="center"/>
    </xf>
    <xf numFmtId="4" fontId="7" fillId="0" borderId="0" xfId="0" applyNumberFormat="1" applyFont="1"/>
    <xf numFmtId="165" fontId="2" fillId="2" borderId="0" xfId="0" applyNumberFormat="1" applyFont="1" applyFill="1" applyAlignment="1">
      <alignment vertical="center"/>
    </xf>
    <xf numFmtId="165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44" fontId="2" fillId="2" borderId="0" xfId="2" applyFont="1" applyFill="1" applyAlignment="1">
      <alignment vertical="center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6" fillId="3" borderId="1" xfId="0" applyFont="1" applyFill="1" applyBorder="1"/>
    <xf numFmtId="0" fontId="6" fillId="3" borderId="1" xfId="0" applyFont="1" applyFill="1" applyBorder="1" applyAlignment="1">
      <alignment horizontal="center"/>
    </xf>
    <xf numFmtId="0" fontId="2" fillId="2" borderId="1" xfId="0" applyFont="1" applyFill="1" applyBorder="1"/>
    <xf numFmtId="44" fontId="2" fillId="2" borderId="1" xfId="0" applyNumberFormat="1" applyFont="1" applyFill="1" applyBorder="1" applyAlignment="1">
      <alignment vertical="center"/>
    </xf>
    <xf numFmtId="44" fontId="2" fillId="2" borderId="1" xfId="0" applyNumberFormat="1" applyFont="1" applyFill="1" applyBorder="1" applyAlignment="1">
      <alignment horizontal="center" vertical="center"/>
    </xf>
    <xf numFmtId="43" fontId="4" fillId="2" borderId="1" xfId="0" applyNumberFormat="1" applyFont="1" applyFill="1" applyBorder="1"/>
    <xf numFmtId="44" fontId="2" fillId="2" borderId="1" xfId="2" applyFont="1" applyFill="1" applyBorder="1" applyAlignment="1">
      <alignment horizontal="center" vertical="center"/>
    </xf>
    <xf numFmtId="44" fontId="2" fillId="2" borderId="1" xfId="2" applyFont="1" applyFill="1" applyBorder="1"/>
    <xf numFmtId="0" fontId="2" fillId="2" borderId="1" xfId="0" quotePrefix="1" applyFont="1" applyFill="1" applyBorder="1"/>
    <xf numFmtId="0" fontId="6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44" fontId="2" fillId="4" borderId="1" xfId="0" applyNumberFormat="1" applyFont="1" applyFill="1" applyBorder="1" applyAlignment="1" applyProtection="1">
      <alignment horizontal="center" vertical="center"/>
      <protection locked="0"/>
    </xf>
    <xf numFmtId="44" fontId="2" fillId="4" borderId="1" xfId="2" applyFont="1" applyFill="1" applyBorder="1" applyAlignment="1" applyProtection="1">
      <alignment horizontal="center" vertical="center"/>
      <protection locked="0"/>
    </xf>
    <xf numFmtId="164" fontId="2" fillId="2" borderId="1" xfId="1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4" fontId="2" fillId="3" borderId="1" xfId="2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4" fontId="2" fillId="5" borderId="1" xfId="2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4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4" fontId="3" fillId="2" borderId="1" xfId="2" applyFont="1" applyFill="1" applyBorder="1" applyAlignment="1">
      <alignment horizontal="center" vertical="center"/>
    </xf>
    <xf numFmtId="44" fontId="3" fillId="5" borderId="1" xfId="2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44" fontId="2" fillId="2" borderId="1" xfId="2" applyFont="1" applyFill="1" applyBorder="1" applyAlignment="1">
      <alignment vertical="center"/>
    </xf>
    <xf numFmtId="166" fontId="4" fillId="2" borderId="1" xfId="3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vertical="center"/>
    </xf>
    <xf numFmtId="44" fontId="2" fillId="7" borderId="1" xfId="0" applyNumberFormat="1" applyFont="1" applyFill="1" applyBorder="1" applyAlignment="1">
      <alignment horizontal="center" vertical="center"/>
    </xf>
    <xf numFmtId="0" fontId="2" fillId="2" borderId="0" xfId="0" applyFont="1" applyFill="1" applyBorder="1"/>
    <xf numFmtId="0" fontId="2" fillId="2" borderId="0" xfId="0" applyFont="1" applyFill="1" applyBorder="1" applyAlignment="1">
      <alignment horizontal="left" vertical="center"/>
    </xf>
    <xf numFmtId="43" fontId="2" fillId="2" borderId="0" xfId="1" applyFont="1" applyFill="1" applyBorder="1" applyAlignment="1">
      <alignment vertical="center"/>
    </xf>
    <xf numFmtId="44" fontId="2" fillId="2" borderId="0" xfId="2" applyFont="1" applyFill="1" applyBorder="1" applyAlignment="1">
      <alignment vertical="center"/>
    </xf>
    <xf numFmtId="166" fontId="4" fillId="2" borderId="0" xfId="3" applyNumberFormat="1" applyFont="1" applyFill="1" applyBorder="1" applyAlignment="1">
      <alignment horizontal="center" vertical="center"/>
    </xf>
    <xf numFmtId="4" fontId="4" fillId="2" borderId="0" xfId="0" applyNumberFormat="1" applyFont="1" applyFill="1" applyBorder="1" applyAlignment="1">
      <alignment horizontal="center" vertical="center"/>
    </xf>
    <xf numFmtId="9" fontId="2" fillId="4" borderId="0" xfId="3" applyFont="1" applyFill="1" applyProtection="1">
      <protection locked="0"/>
    </xf>
    <xf numFmtId="9" fontId="2" fillId="2" borderId="1" xfId="3" applyFont="1" applyFill="1" applyBorder="1"/>
    <xf numFmtId="167" fontId="2" fillId="2" borderId="1" xfId="2" applyNumberFormat="1" applyFont="1" applyFill="1" applyBorder="1" applyAlignment="1">
      <alignment vertical="center"/>
    </xf>
    <xf numFmtId="44" fontId="3" fillId="5" borderId="0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 wrapText="1"/>
    </xf>
    <xf numFmtId="0" fontId="6" fillId="3" borderId="1" xfId="0" applyFont="1" applyFill="1" applyBorder="1" applyAlignment="1">
      <alignment horizontal="center" vertical="center"/>
    </xf>
    <xf numFmtId="44" fontId="3" fillId="5" borderId="0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44" fontId="2" fillId="4" borderId="1" xfId="2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>
      <alignment horizontal="center"/>
    </xf>
    <xf numFmtId="165" fontId="3" fillId="5" borderId="1" xfId="0" applyNumberFormat="1" applyFont="1" applyFill="1" applyBorder="1" applyAlignment="1">
      <alignment horizontal="left" vertical="center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B3C9E-3D39-4ADE-A422-BC4374846917}">
  <dimension ref="B3:I16"/>
  <sheetViews>
    <sheetView zoomScaleNormal="100" workbookViewId="0">
      <selection activeCell="C21" sqref="C21"/>
    </sheetView>
  </sheetViews>
  <sheetFormatPr baseColWidth="10" defaultColWidth="10.81640625" defaultRowHeight="13" x14ac:dyDescent="0.3"/>
  <cols>
    <col min="1" max="10" width="10.81640625" style="1"/>
    <col min="11" max="11" width="20.81640625" style="1" bestFit="1" customWidth="1"/>
    <col min="12" max="16384" width="10.81640625" style="1"/>
  </cols>
  <sheetData>
    <row r="3" spans="2:9" x14ac:dyDescent="0.3">
      <c r="B3" s="4" t="s">
        <v>0</v>
      </c>
    </row>
    <row r="4" spans="2:9" x14ac:dyDescent="0.3">
      <c r="B4" s="1" t="s">
        <v>87</v>
      </c>
    </row>
    <row r="5" spans="2:9" x14ac:dyDescent="0.3">
      <c r="B5" s="1" t="s">
        <v>86</v>
      </c>
    </row>
    <row r="6" spans="2:9" x14ac:dyDescent="0.3">
      <c r="B6" s="1" t="s">
        <v>112</v>
      </c>
    </row>
    <row r="7" spans="2:9" x14ac:dyDescent="0.3">
      <c r="B7" s="1" t="s">
        <v>1</v>
      </c>
    </row>
    <row r="8" spans="2:9" x14ac:dyDescent="0.3">
      <c r="B8" s="1" t="s">
        <v>2</v>
      </c>
    </row>
    <row r="9" spans="2:9" x14ac:dyDescent="0.3">
      <c r="B9" s="1" t="s">
        <v>3</v>
      </c>
    </row>
    <row r="10" spans="2:9" x14ac:dyDescent="0.3">
      <c r="C10" s="1" t="s">
        <v>58</v>
      </c>
      <c r="F10" s="5" t="s">
        <v>57</v>
      </c>
    </row>
    <row r="11" spans="2:9" x14ac:dyDescent="0.3">
      <c r="C11" s="1" t="s">
        <v>54</v>
      </c>
      <c r="F11" s="6" t="s">
        <v>59</v>
      </c>
    </row>
    <row r="12" spans="2:9" x14ac:dyDescent="0.3">
      <c r="C12" s="1" t="s">
        <v>55</v>
      </c>
      <c r="F12" s="5" t="s">
        <v>61</v>
      </c>
    </row>
    <row r="13" spans="2:9" x14ac:dyDescent="0.3">
      <c r="C13" s="1" t="s">
        <v>88</v>
      </c>
      <c r="F13" s="5" t="s">
        <v>89</v>
      </c>
    </row>
    <row r="14" spans="2:9" x14ac:dyDescent="0.3">
      <c r="C14" s="1" t="s">
        <v>90</v>
      </c>
      <c r="F14" s="5" t="s">
        <v>91</v>
      </c>
    </row>
    <row r="15" spans="2:9" ht="14.5" customHeight="1" x14ac:dyDescent="0.3">
      <c r="B15" s="7"/>
      <c r="C15" s="8" t="s">
        <v>60</v>
      </c>
      <c r="D15" s="7"/>
      <c r="E15" s="7"/>
      <c r="F15" s="71" t="s">
        <v>95</v>
      </c>
      <c r="G15" s="7"/>
      <c r="H15" s="7"/>
      <c r="I15" s="7"/>
    </row>
    <row r="16" spans="2:9" x14ac:dyDescent="0.3">
      <c r="B16" s="81" t="s">
        <v>4</v>
      </c>
      <c r="C16" s="81"/>
      <c r="D16" s="81"/>
      <c r="E16" s="81"/>
      <c r="F16" s="81"/>
      <c r="G16" s="81"/>
      <c r="H16" s="81"/>
      <c r="I16" s="81"/>
    </row>
  </sheetData>
  <sheetProtection algorithmName="SHA-512" hashValue="UYas9zloWpFmRD47q58y+AYXNwQ4AGaoJCnctnv4CoefTTxjyaCe+av8HjD+gUY8oAUfFYDKlPfy0ULZ04cG0w==" saltValue="a1aoUagLoJ/jrErPKvloBA==" spinCount="100000" sheet="1" objects="1" scenarios="1"/>
  <mergeCells count="1">
    <mergeCell ref="B16:I16"/>
  </mergeCells>
  <pageMargins left="0.7" right="0.7" top="0.75" bottom="0.75" header="0.3" footer="0.3"/>
  <pageSetup paperSize="9"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813FF-CCA8-47EA-9C1F-442B8715DF02}">
  <dimension ref="A1:P21"/>
  <sheetViews>
    <sheetView tabSelected="1" zoomScaleNormal="100" workbookViewId="0">
      <selection activeCell="E4" sqref="E4"/>
    </sheetView>
  </sheetViews>
  <sheetFormatPr baseColWidth="10" defaultColWidth="11.453125" defaultRowHeight="13" x14ac:dyDescent="0.3"/>
  <cols>
    <col min="1" max="1" width="12.453125" style="1" bestFit="1" customWidth="1"/>
    <col min="2" max="3" width="14.1796875" style="1" bestFit="1" customWidth="1"/>
    <col min="4" max="4" width="15.1796875" style="1" customWidth="1"/>
    <col min="5" max="5" width="17.1796875" style="1" customWidth="1"/>
    <col min="6" max="6" width="14.1796875" style="1" bestFit="1" customWidth="1"/>
    <col min="7" max="7" width="11.453125" style="1"/>
    <col min="8" max="8" width="15.1796875" style="1" bestFit="1" customWidth="1"/>
    <col min="9" max="9" width="11.453125" style="1"/>
    <col min="10" max="10" width="15.1796875" style="1" bestFit="1" customWidth="1"/>
    <col min="11" max="11" width="17.81640625" style="1" bestFit="1" customWidth="1"/>
    <col min="12" max="14" width="17.7265625" style="1" customWidth="1"/>
    <col min="15" max="16384" width="11.453125" style="1"/>
  </cols>
  <sheetData>
    <row r="1" spans="1:16" s="10" customFormat="1" x14ac:dyDescent="0.3">
      <c r="A1" s="1"/>
      <c r="B1" s="2"/>
      <c r="C1" s="2"/>
      <c r="D1" s="9"/>
      <c r="E1" s="9"/>
      <c r="F1" s="2"/>
      <c r="G1" s="2"/>
      <c r="H1" s="9"/>
      <c r="I1" s="9"/>
      <c r="J1" s="9"/>
      <c r="K1" s="9"/>
    </row>
    <row r="2" spans="1:16" s="11" customFormat="1" ht="13" customHeight="1" x14ac:dyDescent="0.35">
      <c r="A2" s="82" t="s">
        <v>23</v>
      </c>
      <c r="B2" s="82" t="s">
        <v>24</v>
      </c>
      <c r="C2" s="82" t="s">
        <v>25</v>
      </c>
      <c r="D2" s="84" t="s">
        <v>114</v>
      </c>
      <c r="E2" s="84" t="s">
        <v>115</v>
      </c>
      <c r="F2" s="82" t="s">
        <v>67</v>
      </c>
      <c r="G2" s="82"/>
      <c r="H2" s="82"/>
      <c r="I2" s="82" t="s">
        <v>68</v>
      </c>
      <c r="J2" s="82"/>
      <c r="K2" s="82"/>
      <c r="L2" s="82" t="s">
        <v>10</v>
      </c>
      <c r="M2" s="82" t="s">
        <v>27</v>
      </c>
      <c r="N2" s="84" t="s">
        <v>28</v>
      </c>
    </row>
    <row r="3" spans="1:16" s="11" customFormat="1" ht="26" x14ac:dyDescent="0.35">
      <c r="A3" s="82"/>
      <c r="B3" s="82"/>
      <c r="C3" s="82"/>
      <c r="D3" s="84"/>
      <c r="E3" s="84"/>
      <c r="F3" s="46" t="s">
        <v>8</v>
      </c>
      <c r="G3" s="46" t="s">
        <v>9</v>
      </c>
      <c r="H3" s="46" t="s">
        <v>10</v>
      </c>
      <c r="I3" s="46" t="s">
        <v>9</v>
      </c>
      <c r="J3" s="46" t="s">
        <v>8</v>
      </c>
      <c r="K3" s="46" t="s">
        <v>10</v>
      </c>
      <c r="L3" s="82"/>
      <c r="M3" s="82"/>
      <c r="N3" s="84"/>
    </row>
    <row r="4" spans="1:16" s="10" customFormat="1" x14ac:dyDescent="0.35">
      <c r="A4" s="47" t="s">
        <v>11</v>
      </c>
      <c r="B4" s="48"/>
      <c r="C4" s="48"/>
      <c r="D4" s="48"/>
      <c r="E4" s="48"/>
      <c r="F4" s="49"/>
      <c r="G4" s="50">
        <v>12</v>
      </c>
      <c r="H4" s="41">
        <f t="shared" ref="H4:H7" si="0">+G4*F4</f>
        <v>0</v>
      </c>
      <c r="I4" s="51"/>
      <c r="J4" s="85"/>
      <c r="K4" s="52"/>
      <c r="L4" s="43">
        <f>+B4+C4+D4+H4+K4+E4</f>
        <v>0</v>
      </c>
      <c r="M4" s="43">
        <f>+L4*0.21</f>
        <v>0</v>
      </c>
      <c r="N4" s="43">
        <f>+M4+L4</f>
        <v>0</v>
      </c>
    </row>
    <row r="5" spans="1:16" s="10" customFormat="1" x14ac:dyDescent="0.35">
      <c r="A5" s="47" t="s">
        <v>12</v>
      </c>
      <c r="B5" s="48"/>
      <c r="C5" s="48"/>
      <c r="D5" s="48"/>
      <c r="E5" s="48"/>
      <c r="F5" s="49"/>
      <c r="G5" s="50">
        <v>12</v>
      </c>
      <c r="H5" s="41">
        <f t="shared" si="0"/>
        <v>0</v>
      </c>
      <c r="I5" s="53">
        <v>12</v>
      </c>
      <c r="J5" s="85"/>
      <c r="K5" s="43">
        <f t="shared" ref="K5:K7" si="1">I5*$J$4</f>
        <v>0</v>
      </c>
      <c r="L5" s="43">
        <f t="shared" ref="L5:L7" si="2">+B5+C5+D5+H5+K5+E5</f>
        <v>0</v>
      </c>
      <c r="M5" s="43">
        <f t="shared" ref="M5:M7" si="3">+L5*0.21</f>
        <v>0</v>
      </c>
      <c r="N5" s="43">
        <f t="shared" ref="N5:N7" si="4">+M5+L5</f>
        <v>0</v>
      </c>
    </row>
    <row r="6" spans="1:16" s="10" customFormat="1" x14ac:dyDescent="0.35">
      <c r="A6" s="47" t="s">
        <v>13</v>
      </c>
      <c r="B6" s="48"/>
      <c r="C6" s="48"/>
      <c r="D6" s="48"/>
      <c r="E6" s="48"/>
      <c r="F6" s="54">
        <f>+F21</f>
        <v>0</v>
      </c>
      <c r="G6" s="50">
        <v>12</v>
      </c>
      <c r="H6" s="41">
        <f t="shared" si="0"/>
        <v>0</v>
      </c>
      <c r="I6" s="53">
        <v>52</v>
      </c>
      <c r="J6" s="85"/>
      <c r="K6" s="43">
        <f t="shared" si="1"/>
        <v>0</v>
      </c>
      <c r="L6" s="43">
        <f t="shared" si="2"/>
        <v>0</v>
      </c>
      <c r="M6" s="43">
        <f t="shared" si="3"/>
        <v>0</v>
      </c>
      <c r="N6" s="43">
        <f t="shared" si="4"/>
        <v>0</v>
      </c>
    </row>
    <row r="7" spans="1:16" s="10" customFormat="1" x14ac:dyDescent="0.35">
      <c r="A7" s="47" t="s">
        <v>14</v>
      </c>
      <c r="B7" s="48"/>
      <c r="C7" s="48"/>
      <c r="D7" s="48"/>
      <c r="E7" s="48"/>
      <c r="F7" s="49"/>
      <c r="G7" s="50">
        <v>12</v>
      </c>
      <c r="H7" s="41">
        <f t="shared" si="0"/>
        <v>0</v>
      </c>
      <c r="I7" s="53">
        <v>12</v>
      </c>
      <c r="J7" s="85"/>
      <c r="K7" s="43">
        <f t="shared" si="1"/>
        <v>0</v>
      </c>
      <c r="L7" s="43">
        <f t="shared" si="2"/>
        <v>0</v>
      </c>
      <c r="M7" s="43">
        <f t="shared" si="3"/>
        <v>0</v>
      </c>
      <c r="N7" s="43">
        <f t="shared" si="4"/>
        <v>0</v>
      </c>
    </row>
    <row r="8" spans="1:16" s="12" customFormat="1" x14ac:dyDescent="0.35">
      <c r="A8" s="55" t="s">
        <v>15</v>
      </c>
      <c r="B8" s="56">
        <f>SUM(B4:B7)</f>
        <v>0</v>
      </c>
      <c r="C8" s="56">
        <f t="shared" ref="C8" si="5">SUM(C4:C7)</f>
        <v>0</v>
      </c>
      <c r="D8" s="56">
        <f>SUM(D4:D7)</f>
        <v>0</v>
      </c>
      <c r="E8" s="56">
        <f>SUM(E4:E7)</f>
        <v>0</v>
      </c>
      <c r="F8" s="56"/>
      <c r="G8" s="56"/>
      <c r="H8" s="56">
        <f>SUM(H4:H7)</f>
        <v>0</v>
      </c>
      <c r="I8" s="57"/>
      <c r="J8" s="47"/>
      <c r="K8" s="58">
        <f>SUM(K4:K7)</f>
        <v>0</v>
      </c>
      <c r="L8" s="59">
        <f>+SUM(L4:L7)</f>
        <v>0</v>
      </c>
      <c r="M8" s="59">
        <f>+SUM(M4:M7)</f>
        <v>0</v>
      </c>
      <c r="N8" s="59">
        <f>+SUM(N4:N7)</f>
        <v>0</v>
      </c>
    </row>
    <row r="9" spans="1:16" s="12" customFormat="1" x14ac:dyDescent="0.35">
      <c r="A9" s="13"/>
      <c r="B9" s="13"/>
      <c r="C9" s="13"/>
      <c r="D9" s="13"/>
      <c r="E9" s="13"/>
      <c r="I9" s="13"/>
      <c r="J9" s="13"/>
      <c r="K9" s="13"/>
      <c r="L9" s="14"/>
      <c r="M9" s="15"/>
      <c r="N9" s="16"/>
      <c r="O9" s="17"/>
    </row>
    <row r="10" spans="1:16" s="12" customFormat="1" x14ac:dyDescent="0.35">
      <c r="A10" s="15"/>
      <c r="B10" s="15"/>
      <c r="C10" s="15"/>
      <c r="D10" s="18"/>
      <c r="E10" s="18"/>
      <c r="F10" s="18"/>
      <c r="G10" s="18"/>
      <c r="H10" s="18"/>
      <c r="I10" s="18"/>
      <c r="J10" s="13"/>
      <c r="K10" s="13"/>
      <c r="L10" s="14"/>
      <c r="M10" s="15"/>
      <c r="N10" s="17"/>
      <c r="O10" s="17"/>
      <c r="P10" s="17"/>
    </row>
    <row r="11" spans="1:16" s="12" customFormat="1" x14ac:dyDescent="0.35">
      <c r="B11" s="19" t="s">
        <v>113</v>
      </c>
      <c r="C11" s="19"/>
      <c r="D11" s="19"/>
      <c r="E11" s="19"/>
      <c r="F11" s="20" t="s">
        <v>16</v>
      </c>
      <c r="G11" s="21"/>
      <c r="H11" s="13"/>
      <c r="I11" s="14"/>
      <c r="J11" s="22"/>
      <c r="K11" s="13"/>
      <c r="L11" s="14"/>
      <c r="N11" s="14"/>
    </row>
    <row r="12" spans="1:16" s="12" customFormat="1" x14ac:dyDescent="0.35">
      <c r="B12" s="23" t="s">
        <v>17</v>
      </c>
      <c r="C12" s="19"/>
      <c r="D12" s="19"/>
      <c r="E12" s="19"/>
      <c r="F12" s="24"/>
      <c r="G12" s="21"/>
      <c r="H12" s="13"/>
      <c r="I12" s="14"/>
      <c r="J12" s="22"/>
      <c r="K12" s="13"/>
      <c r="L12" s="14"/>
      <c r="M12" s="15"/>
      <c r="N12" s="17"/>
    </row>
    <row r="13" spans="1:16" s="12" customFormat="1" x14ac:dyDescent="0.35">
      <c r="B13" s="23" t="s">
        <v>63</v>
      </c>
      <c r="C13" s="19"/>
      <c r="D13" s="19"/>
      <c r="E13" s="19"/>
      <c r="F13" s="24"/>
      <c r="G13" s="21"/>
      <c r="H13" s="13"/>
      <c r="I13" s="14"/>
      <c r="J13" s="22"/>
      <c r="K13" s="13"/>
      <c r="L13" s="14"/>
      <c r="M13" s="15"/>
      <c r="N13" s="17"/>
    </row>
    <row r="14" spans="1:16" s="12" customFormat="1" x14ac:dyDescent="0.35">
      <c r="B14" s="23" t="s">
        <v>18</v>
      </c>
      <c r="C14" s="19"/>
      <c r="D14" s="19"/>
      <c r="E14" s="19"/>
      <c r="F14" s="24"/>
      <c r="G14" s="21"/>
      <c r="H14" s="13"/>
      <c r="I14" s="14"/>
      <c r="J14" s="22"/>
      <c r="K14" s="13"/>
      <c r="L14" s="14"/>
      <c r="M14" s="15"/>
      <c r="N14" s="17"/>
    </row>
    <row r="15" spans="1:16" s="12" customFormat="1" x14ac:dyDescent="0.35">
      <c r="B15" s="23" t="s">
        <v>64</v>
      </c>
      <c r="C15" s="19"/>
      <c r="D15" s="19"/>
      <c r="E15" s="19"/>
      <c r="F15" s="24"/>
      <c r="G15" s="21"/>
      <c r="H15" s="13"/>
      <c r="I15" s="14"/>
      <c r="J15" s="22"/>
      <c r="K15" s="13"/>
      <c r="L15" s="14"/>
      <c r="M15" s="15"/>
      <c r="N15" s="17"/>
    </row>
    <row r="16" spans="1:16" s="12" customFormat="1" x14ac:dyDescent="0.35">
      <c r="B16" s="23" t="s">
        <v>19</v>
      </c>
      <c r="C16" s="19"/>
      <c r="D16" s="19"/>
      <c r="E16" s="19"/>
      <c r="F16" s="24"/>
      <c r="G16" s="21"/>
      <c r="H16" s="13"/>
      <c r="I16" s="14"/>
      <c r="J16" s="22"/>
      <c r="K16" s="13"/>
      <c r="L16" s="14"/>
      <c r="M16" s="15"/>
      <c r="N16" s="17"/>
    </row>
    <row r="17" spans="2:14" s="12" customFormat="1" x14ac:dyDescent="0.35">
      <c r="B17" s="23" t="s">
        <v>20</v>
      </c>
      <c r="C17" s="19"/>
      <c r="D17" s="19"/>
      <c r="E17" s="19"/>
      <c r="F17" s="24"/>
      <c r="G17" s="21"/>
      <c r="H17" s="13"/>
      <c r="I17" s="14"/>
      <c r="J17" s="22"/>
      <c r="K17" s="13"/>
      <c r="L17" s="14"/>
      <c r="M17" s="15"/>
      <c r="N17" s="17"/>
    </row>
    <row r="18" spans="2:14" s="12" customFormat="1" x14ac:dyDescent="0.35">
      <c r="B18" s="23" t="s">
        <v>21</v>
      </c>
      <c r="C18" s="19"/>
      <c r="D18" s="19"/>
      <c r="E18" s="19"/>
      <c r="F18" s="24"/>
      <c r="G18" s="21"/>
      <c r="H18" s="13"/>
      <c r="I18" s="14"/>
      <c r="J18" s="22"/>
      <c r="K18" s="13"/>
      <c r="L18" s="14"/>
      <c r="M18" s="15"/>
      <c r="N18" s="17"/>
    </row>
    <row r="19" spans="2:14" s="12" customFormat="1" x14ac:dyDescent="0.35">
      <c r="B19" s="23" t="s">
        <v>62</v>
      </c>
      <c r="C19" s="19"/>
      <c r="D19" s="19"/>
      <c r="E19" s="19"/>
      <c r="F19" s="24"/>
      <c r="G19" s="21"/>
      <c r="H19" s="13"/>
      <c r="I19" s="14"/>
      <c r="J19" s="22"/>
      <c r="K19" s="13"/>
      <c r="L19" s="14"/>
      <c r="M19" s="15"/>
      <c r="N19" s="17"/>
    </row>
    <row r="20" spans="2:14" s="12" customFormat="1" x14ac:dyDescent="0.35">
      <c r="B20" s="23" t="s">
        <v>22</v>
      </c>
      <c r="C20" s="19"/>
      <c r="D20" s="19"/>
      <c r="E20" s="19"/>
      <c r="F20" s="24"/>
      <c r="G20" s="21"/>
      <c r="H20" s="13"/>
      <c r="I20" s="14"/>
      <c r="J20" s="22"/>
      <c r="K20" s="13"/>
      <c r="L20" s="14"/>
      <c r="M20" s="15"/>
      <c r="N20" s="17"/>
    </row>
    <row r="21" spans="2:14" s="12" customFormat="1" x14ac:dyDescent="0.35">
      <c r="B21" s="83"/>
      <c r="C21" s="83"/>
      <c r="D21" s="83"/>
      <c r="E21" s="80"/>
      <c r="F21" s="25">
        <f>+SUM(F12:F20)</f>
        <v>0</v>
      </c>
      <c r="G21" s="21"/>
      <c r="H21" s="13"/>
      <c r="I21" s="14"/>
      <c r="J21" s="22"/>
      <c r="K21" s="13"/>
      <c r="L21" s="14"/>
      <c r="M21" s="15"/>
      <c r="N21" s="17"/>
    </row>
  </sheetData>
  <sheetProtection algorithmName="SHA-512" hashValue="RbYlF+MhcdippY8v0ICG+uMHdyU0uG69+DaS4MeI5sA9GRDTOtL2lf/pPjnxAEqlUF1iDbtttEcTJ62tAC1FSA==" saltValue="HkYKFKljozIfZz9Gu1/RDQ==" spinCount="100000" sheet="1" objects="1" scenarios="1"/>
  <mergeCells count="12">
    <mergeCell ref="N2:N3"/>
    <mergeCell ref="I2:K2"/>
    <mergeCell ref="L2:L3"/>
    <mergeCell ref="M2:M3"/>
    <mergeCell ref="J4:J7"/>
    <mergeCell ref="F2:H2"/>
    <mergeCell ref="B21:D21"/>
    <mergeCell ref="A2:A3"/>
    <mergeCell ref="B2:B3"/>
    <mergeCell ref="C2:C3"/>
    <mergeCell ref="D2:D3"/>
    <mergeCell ref="E2:E3"/>
  </mergeCells>
  <conditionalFormatting sqref="L8">
    <cfRule type="cellIs" dxfId="8" priority="4" operator="greaterThan">
      <formula>1730399.68</formula>
    </cfRule>
  </conditionalFormatting>
  <pageMargins left="0.7" right="0.7" top="0.75" bottom="0.75" header="0.3" footer="0.3"/>
  <pageSetup paperSize="9" scale="4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D673B-9829-4422-9890-907BA3E91D38}">
  <dimension ref="A1:H21"/>
  <sheetViews>
    <sheetView zoomScaleNormal="100" workbookViewId="0">
      <selection activeCell="H24" sqref="H24:H25"/>
    </sheetView>
  </sheetViews>
  <sheetFormatPr baseColWidth="10" defaultColWidth="11.453125" defaultRowHeight="13" x14ac:dyDescent="0.3"/>
  <cols>
    <col min="1" max="2" width="11.453125" style="1"/>
    <col min="3" max="3" width="10" style="1" bestFit="1" customWidth="1"/>
    <col min="4" max="4" width="41.453125" style="1" bestFit="1" customWidth="1"/>
    <col min="5" max="16384" width="11.453125" style="1"/>
  </cols>
  <sheetData>
    <row r="1" spans="1:8" s="12" customFormat="1" x14ac:dyDescent="0.35">
      <c r="A1" s="27"/>
      <c r="B1" s="82" t="s">
        <v>30</v>
      </c>
      <c r="C1" s="82"/>
      <c r="D1" s="82"/>
      <c r="E1" s="82"/>
      <c r="F1" s="82"/>
      <c r="G1" s="82"/>
      <c r="H1" s="82"/>
    </row>
    <row r="2" spans="1:8" s="12" customFormat="1" ht="39" x14ac:dyDescent="0.35">
      <c r="A2" s="33"/>
      <c r="B2" s="62" t="s">
        <v>31</v>
      </c>
      <c r="C2" s="63" t="s">
        <v>32</v>
      </c>
      <c r="D2" s="63" t="s">
        <v>33</v>
      </c>
      <c r="E2" s="63" t="s">
        <v>34</v>
      </c>
      <c r="F2" s="63" t="s">
        <v>35</v>
      </c>
      <c r="G2" s="63" t="s">
        <v>94</v>
      </c>
      <c r="H2" s="63" t="s">
        <v>36</v>
      </c>
    </row>
    <row r="3" spans="1:8" s="12" customFormat="1" x14ac:dyDescent="0.35">
      <c r="A3" s="29"/>
      <c r="B3" s="64" t="s">
        <v>37</v>
      </c>
      <c r="C3" s="53" t="s">
        <v>69</v>
      </c>
      <c r="D3" s="65" t="s">
        <v>38</v>
      </c>
      <c r="E3" s="50">
        <v>12</v>
      </c>
      <c r="F3" s="79">
        <v>210</v>
      </c>
      <c r="G3" s="67" t="str">
        <f t="shared" ref="G3:G16" si="0">IF($E$21="","---",$E$21)</f>
        <v>---</v>
      </c>
      <c r="H3" s="68" t="str">
        <f t="shared" ref="H3:H10" si="1">IF($E$21="","---",F3*(1-G3))</f>
        <v>---</v>
      </c>
    </row>
    <row r="4" spans="1:8" s="12" customFormat="1" x14ac:dyDescent="0.35">
      <c r="A4" s="29"/>
      <c r="B4" s="64" t="s">
        <v>39</v>
      </c>
      <c r="C4" s="53" t="s">
        <v>70</v>
      </c>
      <c r="D4" s="65" t="s">
        <v>40</v>
      </c>
      <c r="E4" s="50">
        <v>450</v>
      </c>
      <c r="F4" s="79">
        <v>320</v>
      </c>
      <c r="G4" s="67" t="str">
        <f t="shared" si="0"/>
        <v>---</v>
      </c>
      <c r="H4" s="68" t="str">
        <f t="shared" si="1"/>
        <v>---</v>
      </c>
    </row>
    <row r="5" spans="1:8" s="12" customFormat="1" x14ac:dyDescent="0.35">
      <c r="A5" s="29"/>
      <c r="B5" s="64" t="s">
        <v>41</v>
      </c>
      <c r="C5" s="53" t="s">
        <v>70</v>
      </c>
      <c r="D5" s="65" t="s">
        <v>42</v>
      </c>
      <c r="E5" s="50">
        <v>24</v>
      </c>
      <c r="F5" s="79">
        <v>320</v>
      </c>
      <c r="G5" s="67" t="str">
        <f t="shared" si="0"/>
        <v>---</v>
      </c>
      <c r="H5" s="68" t="str">
        <f t="shared" si="1"/>
        <v>---</v>
      </c>
    </row>
    <row r="6" spans="1:8" s="12" customFormat="1" x14ac:dyDescent="0.35">
      <c r="A6" s="29"/>
      <c r="B6" s="64" t="s">
        <v>43</v>
      </c>
      <c r="C6" s="53" t="s">
        <v>70</v>
      </c>
      <c r="D6" s="65" t="s">
        <v>44</v>
      </c>
      <c r="E6" s="50">
        <v>20</v>
      </c>
      <c r="F6" s="79">
        <v>320</v>
      </c>
      <c r="G6" s="67" t="str">
        <f t="shared" si="0"/>
        <v>---</v>
      </c>
      <c r="H6" s="68" t="str">
        <f t="shared" si="1"/>
        <v>---</v>
      </c>
    </row>
    <row r="7" spans="1:8" s="12" customFormat="1" x14ac:dyDescent="0.35">
      <c r="A7" s="29"/>
      <c r="B7" s="64" t="s">
        <v>45</v>
      </c>
      <c r="C7" s="53" t="s">
        <v>71</v>
      </c>
      <c r="D7" s="65" t="s">
        <v>46</v>
      </c>
      <c r="E7" s="50">
        <v>4</v>
      </c>
      <c r="F7" s="79">
        <v>2500</v>
      </c>
      <c r="G7" s="67" t="str">
        <f t="shared" si="0"/>
        <v>---</v>
      </c>
      <c r="H7" s="68" t="str">
        <f t="shared" si="1"/>
        <v>---</v>
      </c>
    </row>
    <row r="8" spans="1:8" s="12" customFormat="1" ht="14.5" x14ac:dyDescent="0.35">
      <c r="A8" s="32"/>
      <c r="B8" s="64" t="s">
        <v>47</v>
      </c>
      <c r="C8" s="53" t="s">
        <v>85</v>
      </c>
      <c r="D8" s="65" t="s">
        <v>48</v>
      </c>
      <c r="E8" s="69">
        <v>8000</v>
      </c>
      <c r="F8" s="66">
        <v>3.7</v>
      </c>
      <c r="G8" s="67" t="str">
        <f t="shared" si="0"/>
        <v>---</v>
      </c>
      <c r="H8" s="68" t="str">
        <f t="shared" si="1"/>
        <v>---</v>
      </c>
    </row>
    <row r="9" spans="1:8" s="12" customFormat="1" ht="14.5" x14ac:dyDescent="0.35">
      <c r="A9" s="32"/>
      <c r="B9" s="64" t="s">
        <v>49</v>
      </c>
      <c r="C9" s="53" t="s">
        <v>85</v>
      </c>
      <c r="D9" s="65" t="s">
        <v>50</v>
      </c>
      <c r="E9" s="69">
        <v>8000</v>
      </c>
      <c r="F9" s="66">
        <v>3.7</v>
      </c>
      <c r="G9" s="67" t="str">
        <f t="shared" si="0"/>
        <v>---</v>
      </c>
      <c r="H9" s="68" t="str">
        <f t="shared" si="1"/>
        <v>---</v>
      </c>
    </row>
    <row r="10" spans="1:8" s="12" customFormat="1" x14ac:dyDescent="0.35">
      <c r="A10" s="32"/>
      <c r="B10" s="64" t="s">
        <v>51</v>
      </c>
      <c r="C10" s="53" t="s">
        <v>72</v>
      </c>
      <c r="D10" s="65" t="s">
        <v>52</v>
      </c>
      <c r="E10" s="69">
        <v>100</v>
      </c>
      <c r="F10" s="79">
        <v>55</v>
      </c>
      <c r="G10" s="67" t="str">
        <f t="shared" si="0"/>
        <v>---</v>
      </c>
      <c r="H10" s="68" t="str">
        <f t="shared" si="1"/>
        <v>---</v>
      </c>
    </row>
    <row r="11" spans="1:8" s="12" customFormat="1" x14ac:dyDescent="0.35">
      <c r="A11" s="32"/>
      <c r="B11" s="64" t="s">
        <v>96</v>
      </c>
      <c r="C11" s="53" t="s">
        <v>97</v>
      </c>
      <c r="D11" s="65" t="s">
        <v>98</v>
      </c>
      <c r="E11" s="69">
        <v>35</v>
      </c>
      <c r="F11" s="79">
        <v>40</v>
      </c>
      <c r="G11" s="67" t="str">
        <f t="shared" si="0"/>
        <v>---</v>
      </c>
      <c r="H11" s="68" t="str">
        <f t="shared" ref="H11:H15" si="2">IF($E$21="","---",F11*(1-G11))</f>
        <v>---</v>
      </c>
    </row>
    <row r="12" spans="1:8" s="12" customFormat="1" x14ac:dyDescent="0.35">
      <c r="A12" s="32"/>
      <c r="B12" s="64" t="s">
        <v>99</v>
      </c>
      <c r="C12" s="53" t="s">
        <v>100</v>
      </c>
      <c r="D12" s="65" t="s">
        <v>101</v>
      </c>
      <c r="E12" s="69">
        <v>5</v>
      </c>
      <c r="F12" s="79">
        <v>200</v>
      </c>
      <c r="G12" s="67" t="str">
        <f t="shared" si="0"/>
        <v>---</v>
      </c>
      <c r="H12" s="68" t="str">
        <f t="shared" si="2"/>
        <v>---</v>
      </c>
    </row>
    <row r="13" spans="1:8" s="12" customFormat="1" ht="14.5" x14ac:dyDescent="0.35">
      <c r="A13" s="32"/>
      <c r="B13" s="64" t="s">
        <v>102</v>
      </c>
      <c r="C13" s="53" t="s">
        <v>85</v>
      </c>
      <c r="D13" s="65" t="s">
        <v>103</v>
      </c>
      <c r="E13" s="69">
        <v>1500</v>
      </c>
      <c r="F13" s="79">
        <v>30</v>
      </c>
      <c r="G13" s="67" t="str">
        <f t="shared" si="0"/>
        <v>---</v>
      </c>
      <c r="H13" s="68" t="str">
        <f t="shared" si="2"/>
        <v>---</v>
      </c>
    </row>
    <row r="14" spans="1:8" s="12" customFormat="1" ht="14.5" x14ac:dyDescent="0.35">
      <c r="A14" s="32"/>
      <c r="B14" s="64" t="s">
        <v>104</v>
      </c>
      <c r="C14" s="53" t="s">
        <v>85</v>
      </c>
      <c r="D14" s="65" t="s">
        <v>105</v>
      </c>
      <c r="E14" s="69">
        <v>2000</v>
      </c>
      <c r="F14" s="79">
        <v>10</v>
      </c>
      <c r="G14" s="67" t="str">
        <f t="shared" si="0"/>
        <v>---</v>
      </c>
      <c r="H14" s="68" t="str">
        <f t="shared" si="2"/>
        <v>---</v>
      </c>
    </row>
    <row r="15" spans="1:8" s="12" customFormat="1" x14ac:dyDescent="0.35">
      <c r="A15" s="32"/>
      <c r="B15" s="64" t="s">
        <v>106</v>
      </c>
      <c r="C15" s="53" t="s">
        <v>107</v>
      </c>
      <c r="D15" s="65" t="s">
        <v>108</v>
      </c>
      <c r="E15" s="69">
        <v>6</v>
      </c>
      <c r="F15" s="79">
        <v>500</v>
      </c>
      <c r="G15" s="67" t="str">
        <f t="shared" si="0"/>
        <v>---</v>
      </c>
      <c r="H15" s="68" t="str">
        <f t="shared" si="2"/>
        <v>---</v>
      </c>
    </row>
    <row r="16" spans="1:8" s="12" customFormat="1" x14ac:dyDescent="0.35">
      <c r="A16" s="32"/>
      <c r="B16" s="64" t="s">
        <v>109</v>
      </c>
      <c r="C16" s="53" t="s">
        <v>110</v>
      </c>
      <c r="D16" s="65" t="s">
        <v>111</v>
      </c>
      <c r="E16" s="69">
        <v>10</v>
      </c>
      <c r="F16" s="79">
        <v>30</v>
      </c>
      <c r="G16" s="67" t="str">
        <f t="shared" si="0"/>
        <v>---</v>
      </c>
      <c r="H16" s="68" t="str">
        <f t="shared" ref="H16" si="3">IF($E$21="","---",F16*(1-G16))</f>
        <v>---</v>
      </c>
    </row>
    <row r="17" spans="1:8" s="12" customFormat="1" x14ac:dyDescent="0.35">
      <c r="A17" s="32"/>
      <c r="B17" s="29"/>
      <c r="C17" s="27"/>
      <c r="D17" s="72"/>
      <c r="E17" s="73"/>
      <c r="F17" s="74"/>
      <c r="G17" s="75"/>
      <c r="H17" s="76"/>
    </row>
    <row r="18" spans="1:8" s="12" customFormat="1" x14ac:dyDescent="0.35">
      <c r="A18" s="32"/>
      <c r="B18" s="29"/>
      <c r="C18" s="27"/>
      <c r="D18" s="72"/>
      <c r="E18" s="73"/>
      <c r="F18" s="74"/>
      <c r="G18" s="75"/>
      <c r="H18" s="76"/>
    </row>
    <row r="19" spans="1:8" s="12" customFormat="1" x14ac:dyDescent="0.35">
      <c r="A19" s="32"/>
      <c r="B19" s="29"/>
      <c r="C19" s="27"/>
      <c r="D19" s="72"/>
      <c r="E19" s="73"/>
      <c r="F19" s="74"/>
      <c r="G19" s="75"/>
      <c r="H19" s="76"/>
    </row>
    <row r="20" spans="1:8" x14ac:dyDescent="0.3">
      <c r="A20" s="32"/>
      <c r="B20" s="9"/>
      <c r="C20" s="9"/>
      <c r="D20" s="9"/>
      <c r="E20" s="10"/>
      <c r="F20" s="10"/>
      <c r="G20" s="10"/>
      <c r="H20" s="34"/>
    </row>
    <row r="21" spans="1:8" x14ac:dyDescent="0.3">
      <c r="D21" s="35" t="s">
        <v>74</v>
      </c>
      <c r="E21" s="77"/>
      <c r="H21" s="34"/>
    </row>
  </sheetData>
  <sheetProtection algorithmName="SHA-512" hashValue="hLXRnpm/dVkqlQSWSR86dOIh1mYfpZ/LgBKnI73DU6Vsvf9/p2xLmMeRfyrDqibwzeqQ10tMX24xUKV8NrdRwg==" saltValue="1Id3F5anbUDx8VuL1KQloA==" spinCount="100000" sheet="1" objects="1" scenarios="1"/>
  <mergeCells count="1">
    <mergeCell ref="B1:H1"/>
  </mergeCells>
  <conditionalFormatting sqref="E21">
    <cfRule type="cellIs" dxfId="7" priority="1" operator="greaterThan">
      <formula>1</formula>
    </cfRule>
    <cfRule type="cellIs" dxfId="6" priority="2" operator="lessThan">
      <formula>0</formula>
    </cfRule>
  </conditionalFormatting>
  <pageMargins left="0.7" right="0.7" top="0.75" bottom="0.75" header="0.3" footer="0.3"/>
  <pageSetup paperSize="9" scale="72" orientation="portrait" r:id="rId1"/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EF678-4FAE-4326-9150-1DC103DCFF3B}">
  <sheetPr>
    <tabColor theme="9"/>
  </sheetPr>
  <dimension ref="A1:J22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I54" sqref="I54"/>
    </sheetView>
  </sheetViews>
  <sheetFormatPr baseColWidth="10" defaultColWidth="9.1796875" defaultRowHeight="13" x14ac:dyDescent="0.35"/>
  <cols>
    <col min="1" max="1" width="23" style="10" bestFit="1" customWidth="1"/>
    <col min="2" max="7" width="14.54296875" style="9" customWidth="1"/>
    <col min="8" max="9" width="23" style="10" customWidth="1"/>
    <col min="10" max="10" width="17.26953125" style="10" bestFit="1" customWidth="1"/>
    <col min="11" max="16384" width="9.1796875" style="10"/>
  </cols>
  <sheetData>
    <row r="1" spans="1:10" x14ac:dyDescent="0.3">
      <c r="A1" s="39"/>
      <c r="B1" s="60"/>
      <c r="C1" s="60"/>
      <c r="D1" s="60"/>
      <c r="E1" s="60"/>
      <c r="F1" s="60"/>
      <c r="G1" s="60"/>
      <c r="H1" s="47"/>
      <c r="I1" s="47"/>
      <c r="J1" s="47"/>
    </row>
    <row r="2" spans="1:10" s="11" customFormat="1" x14ac:dyDescent="0.35">
      <c r="A2" s="82" t="s">
        <v>23</v>
      </c>
      <c r="B2" s="82" t="s">
        <v>65</v>
      </c>
      <c r="C2" s="82"/>
      <c r="D2" s="82"/>
      <c r="E2" s="82" t="s">
        <v>66</v>
      </c>
      <c r="F2" s="82"/>
      <c r="G2" s="82"/>
      <c r="H2" s="82" t="s">
        <v>10</v>
      </c>
      <c r="I2" s="82" t="s">
        <v>27</v>
      </c>
      <c r="J2" s="84" t="s">
        <v>28</v>
      </c>
    </row>
    <row r="3" spans="1:10" s="11" customFormat="1" x14ac:dyDescent="0.35">
      <c r="A3" s="82"/>
      <c r="B3" s="61" t="s">
        <v>5</v>
      </c>
      <c r="C3" s="61" t="s">
        <v>6</v>
      </c>
      <c r="D3" s="61" t="s">
        <v>7</v>
      </c>
      <c r="E3" s="61" t="s">
        <v>5</v>
      </c>
      <c r="F3" s="61" t="s">
        <v>6</v>
      </c>
      <c r="G3" s="61" t="s">
        <v>7</v>
      </c>
      <c r="H3" s="82"/>
      <c r="I3" s="82"/>
      <c r="J3" s="84"/>
    </row>
    <row r="4" spans="1:10" x14ac:dyDescent="0.35">
      <c r="A4" s="47" t="s">
        <v>11</v>
      </c>
      <c r="B4" s="48"/>
      <c r="C4" s="48"/>
      <c r="D4" s="48"/>
      <c r="E4" s="48"/>
      <c r="F4" s="48"/>
      <c r="G4" s="48"/>
      <c r="H4" s="41">
        <f>B4+C4+D4+E4+F4+G4</f>
        <v>0</v>
      </c>
      <c r="I4" s="43">
        <f t="shared" ref="I4:I7" si="0">+H4*0.21</f>
        <v>0</v>
      </c>
      <c r="J4" s="43">
        <f t="shared" ref="J4:J7" si="1">+I4+H4</f>
        <v>0</v>
      </c>
    </row>
    <row r="5" spans="1:10" x14ac:dyDescent="0.35">
      <c r="A5" s="47" t="s">
        <v>12</v>
      </c>
      <c r="B5" s="48"/>
      <c r="C5" s="48"/>
      <c r="D5" s="48"/>
      <c r="E5" s="48"/>
      <c r="F5" s="48"/>
      <c r="G5" s="48"/>
      <c r="H5" s="41">
        <f t="shared" ref="H5:H7" si="2">B5+C5+D5+E5+F5+G5</f>
        <v>0</v>
      </c>
      <c r="I5" s="43">
        <f>+H5*0.21</f>
        <v>0</v>
      </c>
      <c r="J5" s="43">
        <f t="shared" si="1"/>
        <v>0</v>
      </c>
    </row>
    <row r="6" spans="1:10" x14ac:dyDescent="0.35">
      <c r="A6" s="47" t="s">
        <v>13</v>
      </c>
      <c r="B6" s="48"/>
      <c r="C6" s="48"/>
      <c r="D6" s="48"/>
      <c r="E6" s="48"/>
      <c r="F6" s="48"/>
      <c r="G6" s="48"/>
      <c r="H6" s="41">
        <f t="shared" si="2"/>
        <v>0</v>
      </c>
      <c r="I6" s="43">
        <f t="shared" si="0"/>
        <v>0</v>
      </c>
      <c r="J6" s="43">
        <f t="shared" si="1"/>
        <v>0</v>
      </c>
    </row>
    <row r="7" spans="1:10" x14ac:dyDescent="0.35">
      <c r="A7" s="47" t="s">
        <v>14</v>
      </c>
      <c r="B7" s="48"/>
      <c r="C7" s="48"/>
      <c r="D7" s="48"/>
      <c r="E7" s="48"/>
      <c r="F7" s="48"/>
      <c r="G7" s="48"/>
      <c r="H7" s="41">
        <f t="shared" si="2"/>
        <v>0</v>
      </c>
      <c r="I7" s="43">
        <f t="shared" si="0"/>
        <v>0</v>
      </c>
      <c r="J7" s="43">
        <f t="shared" si="1"/>
        <v>0</v>
      </c>
    </row>
    <row r="8" spans="1:10" s="12" customFormat="1" x14ac:dyDescent="0.35">
      <c r="A8" s="55" t="s">
        <v>15</v>
      </c>
      <c r="B8" s="56">
        <f t="shared" ref="B8:G8" si="3">SUM(B4:B7)</f>
        <v>0</v>
      </c>
      <c r="C8" s="56">
        <f t="shared" si="3"/>
        <v>0</v>
      </c>
      <c r="D8" s="56">
        <f t="shared" si="3"/>
        <v>0</v>
      </c>
      <c r="E8" s="56">
        <f t="shared" si="3"/>
        <v>0</v>
      </c>
      <c r="F8" s="56">
        <f t="shared" si="3"/>
        <v>0</v>
      </c>
      <c r="G8" s="56">
        <f t="shared" si="3"/>
        <v>0</v>
      </c>
      <c r="H8" s="59">
        <f>+B8+C8+D8+E8+F8+G8</f>
        <v>0</v>
      </c>
      <c r="I8" s="59">
        <f>+SUM(I4:I7)</f>
        <v>0</v>
      </c>
      <c r="J8" s="59">
        <f>+SUM(J4:J7)</f>
        <v>0</v>
      </c>
    </row>
    <row r="9" spans="1:10" s="12" customFormat="1" x14ac:dyDescent="0.35">
      <c r="A9" s="10"/>
      <c r="B9" s="13"/>
      <c r="C9" s="13"/>
      <c r="D9" s="13"/>
      <c r="E9" s="13"/>
      <c r="F9" s="13"/>
      <c r="G9" s="13"/>
      <c r="H9" s="10"/>
      <c r="I9" s="10"/>
      <c r="J9" s="10"/>
    </row>
    <row r="11" spans="1:10" x14ac:dyDescent="0.35">
      <c r="B11" s="10"/>
      <c r="C11" s="10"/>
      <c r="D11" s="10"/>
      <c r="E11" s="10"/>
      <c r="F11" s="10"/>
      <c r="G11" s="10"/>
      <c r="H11" s="26"/>
      <c r="I11" s="15"/>
    </row>
    <row r="12" spans="1:10" x14ac:dyDescent="0.35">
      <c r="A12" s="15"/>
      <c r="B12" s="27"/>
      <c r="C12" s="27"/>
      <c r="D12" s="27"/>
      <c r="E12" s="27"/>
      <c r="F12" s="27"/>
      <c r="G12" s="27"/>
      <c r="H12" s="15"/>
      <c r="I12" s="15"/>
    </row>
    <row r="13" spans="1:10" x14ac:dyDescent="0.3">
      <c r="A13" s="28"/>
      <c r="B13" s="29"/>
      <c r="C13" s="29"/>
      <c r="D13" s="29"/>
      <c r="E13" s="29"/>
      <c r="F13" s="29"/>
      <c r="G13" s="29"/>
      <c r="H13" s="30"/>
      <c r="I13" s="15"/>
    </row>
    <row r="14" spans="1:10" x14ac:dyDescent="0.35">
      <c r="A14" s="28"/>
      <c r="B14" s="29"/>
      <c r="C14" s="29"/>
      <c r="D14" s="29"/>
      <c r="E14" s="29"/>
      <c r="F14" s="29"/>
      <c r="G14" s="29"/>
      <c r="H14" s="15"/>
      <c r="I14" s="15"/>
    </row>
    <row r="15" spans="1:10" x14ac:dyDescent="0.35">
      <c r="A15" s="28"/>
      <c r="B15" s="29"/>
      <c r="C15" s="29"/>
      <c r="D15" s="29"/>
      <c r="E15" s="29"/>
      <c r="F15" s="29"/>
      <c r="G15" s="29"/>
      <c r="H15" s="15"/>
      <c r="I15" s="15"/>
    </row>
    <row r="16" spans="1:10" x14ac:dyDescent="0.35">
      <c r="A16" s="28"/>
      <c r="B16" s="29"/>
      <c r="C16" s="29"/>
      <c r="D16" s="29"/>
      <c r="E16" s="29"/>
      <c r="F16" s="29"/>
      <c r="G16" s="29"/>
      <c r="H16" s="15"/>
      <c r="I16" s="15"/>
    </row>
    <row r="17" spans="1:7" x14ac:dyDescent="0.35">
      <c r="A17" s="31"/>
      <c r="B17" s="32"/>
      <c r="C17" s="32"/>
      <c r="D17" s="32"/>
      <c r="E17" s="32"/>
      <c r="F17" s="32"/>
      <c r="G17" s="32"/>
    </row>
    <row r="18" spans="1:7" x14ac:dyDescent="0.35">
      <c r="A18" s="31"/>
      <c r="B18" s="32"/>
      <c r="C18" s="32"/>
      <c r="D18" s="32"/>
      <c r="E18" s="32"/>
      <c r="F18" s="32"/>
      <c r="G18" s="32"/>
    </row>
    <row r="19" spans="1:7" x14ac:dyDescent="0.35">
      <c r="A19" s="31"/>
      <c r="B19" s="32"/>
      <c r="C19" s="32"/>
      <c r="D19" s="32"/>
      <c r="E19" s="32"/>
      <c r="F19" s="32"/>
      <c r="G19" s="32"/>
    </row>
    <row r="20" spans="1:7" x14ac:dyDescent="0.35">
      <c r="A20" s="31"/>
      <c r="B20" s="32"/>
      <c r="C20" s="32"/>
      <c r="D20" s="32"/>
      <c r="E20" s="32"/>
      <c r="F20" s="32"/>
      <c r="G20" s="32"/>
    </row>
    <row r="21" spans="1:7" x14ac:dyDescent="0.35">
      <c r="A21" s="31"/>
      <c r="B21" s="32"/>
      <c r="C21" s="32"/>
      <c r="D21" s="32"/>
      <c r="E21" s="32"/>
      <c r="F21" s="32"/>
      <c r="G21" s="32"/>
    </row>
    <row r="22" spans="1:7" x14ac:dyDescent="0.35">
      <c r="A22" s="31"/>
      <c r="B22" s="32"/>
      <c r="C22" s="32"/>
      <c r="D22" s="32"/>
      <c r="E22" s="32"/>
      <c r="F22" s="32"/>
      <c r="G22" s="32"/>
    </row>
  </sheetData>
  <sheetProtection algorithmName="SHA-512" hashValue="tU+jregobHJUlXk7Q7fWvRgLLfm/nFDLsTm/0O6lsjd/QFuBhjEj4LmlM9OJkUnEUj9Yn5wBYMDSQHlVlj5ylQ==" saltValue="4UQS0PkE7S/1lpe63LxW9g==" spinCount="100000" sheet="1" objects="1" scenarios="1"/>
  <mergeCells count="6">
    <mergeCell ref="J2:J3"/>
    <mergeCell ref="A2:A3"/>
    <mergeCell ref="B2:D2"/>
    <mergeCell ref="E2:G2"/>
    <mergeCell ref="H2:H3"/>
    <mergeCell ref="I2:I3"/>
  </mergeCells>
  <conditionalFormatting sqref="H8">
    <cfRule type="cellIs" dxfId="5" priority="1" operator="greaterThan">
      <formula>665400</formula>
    </cfRule>
  </conditionalFormatting>
  <pageMargins left="0.70866141732283472" right="0.70866141732283472" top="0.74803149606299213" bottom="0.74803149606299213" header="0.31496062992125984" footer="0.31496062992125984"/>
  <pageSetup paperSize="8" scale="7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069EE-B9B7-4D77-A921-2F9ACCA3A4E3}">
  <dimension ref="B1:O13"/>
  <sheetViews>
    <sheetView zoomScaleNormal="100" workbookViewId="0">
      <selection activeCell="I56" sqref="I56"/>
    </sheetView>
  </sheetViews>
  <sheetFormatPr baseColWidth="10" defaultColWidth="11.453125" defaultRowHeight="13" x14ac:dyDescent="0.3"/>
  <cols>
    <col min="1" max="1" width="4.453125" style="1" customWidth="1"/>
    <col min="2" max="2" width="11.453125" style="1"/>
    <col min="3" max="5" width="13.7265625" style="1" customWidth="1"/>
    <col min="6" max="6" width="24.81640625" style="1" bestFit="1" customWidth="1"/>
    <col min="7" max="7" width="11.453125" style="1"/>
    <col min="8" max="8" width="19.81640625" style="1" bestFit="1" customWidth="1"/>
    <col min="9" max="9" width="46.26953125" style="1" bestFit="1" customWidth="1"/>
    <col min="10" max="16384" width="11.453125" style="1"/>
  </cols>
  <sheetData>
    <row r="1" spans="2:15" x14ac:dyDescent="0.3">
      <c r="D1" s="36"/>
      <c r="E1" s="36"/>
      <c r="F1" s="36"/>
    </row>
    <row r="2" spans="2:15" x14ac:dyDescent="0.3">
      <c r="B2" s="86" t="s">
        <v>75</v>
      </c>
      <c r="C2" s="86"/>
      <c r="D2" s="86"/>
      <c r="E2" s="86"/>
      <c r="F2" s="86"/>
      <c r="H2" s="86" t="s">
        <v>53</v>
      </c>
      <c r="I2" s="86"/>
    </row>
    <row r="3" spans="2:15" x14ac:dyDescent="0.3">
      <c r="B3" s="37"/>
      <c r="C3" s="38" t="s">
        <v>82</v>
      </c>
      <c r="D3" s="38" t="s">
        <v>76</v>
      </c>
      <c r="E3" s="38" t="s">
        <v>26</v>
      </c>
      <c r="F3" s="38" t="s">
        <v>77</v>
      </c>
      <c r="H3" s="3" t="s">
        <v>58</v>
      </c>
      <c r="I3" s="39" t="s">
        <v>57</v>
      </c>
      <c r="N3" s="6"/>
    </row>
    <row r="4" spans="2:15" x14ac:dyDescent="0.3">
      <c r="B4" s="39" t="s">
        <v>78</v>
      </c>
      <c r="C4" s="40">
        <f>+LOG!$L$8</f>
        <v>0</v>
      </c>
      <c r="D4" s="41">
        <v>305364.65000000002</v>
      </c>
      <c r="E4" s="41">
        <f>+LDN!$H$8</f>
        <v>0</v>
      </c>
      <c r="F4" s="42" t="str">
        <f>IF(LE!$E$21="","Rellenar todas las pestañas",IF(C4=0,"Rellenar todas las pestañas",IF(E4=0,"Rellenar todas las pestañas",C4+D4+E4)))</f>
        <v>Rellenar todas las pestañas</v>
      </c>
      <c r="H4" s="3" t="s">
        <v>54</v>
      </c>
      <c r="I4" s="45" t="s">
        <v>59</v>
      </c>
    </row>
    <row r="5" spans="2:15" x14ac:dyDescent="0.3">
      <c r="B5" s="39" t="s">
        <v>79</v>
      </c>
      <c r="C5" s="40">
        <f>+LOG!$L$8</f>
        <v>0</v>
      </c>
      <c r="D5" s="41">
        <v>305364.65000000002</v>
      </c>
      <c r="E5" s="70"/>
      <c r="F5" s="42" t="str">
        <f>IF(LE!$E$21="","Rellenar todas las pestañas",IF(C5=0,"Rellenar todas las pestañas",C5+D5+E5))</f>
        <v>Rellenar todas las pestañas</v>
      </c>
      <c r="H5" s="3" t="s">
        <v>55</v>
      </c>
      <c r="I5" s="39" t="s">
        <v>61</v>
      </c>
    </row>
    <row r="6" spans="2:15" x14ac:dyDescent="0.3">
      <c r="B6" s="39" t="s">
        <v>81</v>
      </c>
      <c r="C6" s="40">
        <f>+LOG!$L$8</f>
        <v>0</v>
      </c>
      <c r="D6" s="41">
        <v>305364.65000000002</v>
      </c>
      <c r="E6" s="70"/>
      <c r="F6" s="42" t="str">
        <f>IF(LE!$E$21="","Rellenar todas las pestañas",IF(C6=0,"Rellenar todas las pestañas",C6+D6+E6))</f>
        <v>Rellenar todas las pestañas</v>
      </c>
      <c r="H6" s="39" t="s">
        <v>88</v>
      </c>
      <c r="I6" s="39" t="s">
        <v>89</v>
      </c>
    </row>
    <row r="7" spans="2:15" x14ac:dyDescent="0.3">
      <c r="B7" s="39" t="s">
        <v>80</v>
      </c>
      <c r="C7" s="40">
        <f>+LOG!$L$8</f>
        <v>0</v>
      </c>
      <c r="D7" s="41">
        <v>305364.65000000002</v>
      </c>
      <c r="E7" s="70"/>
      <c r="F7" s="42" t="str">
        <f>IF(LE!$E$21="","Rellenar todas las pestañas",IF(C7=0,"Rellenar todas las pestañas",C7+D7+E7))</f>
        <v>Rellenar todas las pestañas</v>
      </c>
      <c r="H7" s="39" t="s">
        <v>90</v>
      </c>
      <c r="I7" s="39" t="s">
        <v>91</v>
      </c>
      <c r="K7" s="8"/>
      <c r="L7" s="7"/>
      <c r="M7" s="7"/>
      <c r="O7" s="7"/>
    </row>
    <row r="8" spans="2:15" x14ac:dyDescent="0.3">
      <c r="B8" s="87" t="s">
        <v>29</v>
      </c>
      <c r="C8" s="87"/>
      <c r="D8" s="87"/>
      <c r="E8" s="87"/>
      <c r="F8" s="43">
        <f>SUM(F4:F7)</f>
        <v>0</v>
      </c>
      <c r="H8" s="3" t="s">
        <v>56</v>
      </c>
      <c r="I8" s="39" t="s">
        <v>95</v>
      </c>
    </row>
    <row r="9" spans="2:15" x14ac:dyDescent="0.3">
      <c r="B9" s="87" t="s">
        <v>84</v>
      </c>
      <c r="C9" s="87"/>
      <c r="D9" s="87"/>
      <c r="E9" s="87"/>
      <c r="F9" s="44">
        <f>+F8*0.21</f>
        <v>0</v>
      </c>
    </row>
    <row r="10" spans="2:15" x14ac:dyDescent="0.3">
      <c r="B10" s="87" t="s">
        <v>83</v>
      </c>
      <c r="C10" s="87"/>
      <c r="D10" s="87"/>
      <c r="E10" s="87"/>
      <c r="F10" s="44">
        <f>+F9+F8</f>
        <v>0</v>
      </c>
    </row>
    <row r="12" spans="2:15" x14ac:dyDescent="0.3">
      <c r="B12" s="39" t="s">
        <v>92</v>
      </c>
      <c r="C12" s="78" t="e">
        <f>+LOG!L6/LOG!L8</f>
        <v>#DIV/0!</v>
      </c>
      <c r="D12" s="39" t="s">
        <v>73</v>
      </c>
    </row>
    <row r="13" spans="2:15" x14ac:dyDescent="0.3">
      <c r="B13" s="39" t="s">
        <v>93</v>
      </c>
      <c r="C13" s="78" t="e">
        <f>+LDN!H6/LDN!H8</f>
        <v>#DIV/0!</v>
      </c>
      <c r="D13" s="39" t="s">
        <v>73</v>
      </c>
    </row>
  </sheetData>
  <sheetProtection algorithmName="SHA-512" hashValue="67mVuRTh4e++z2jfwGlQuARvdjPw5a9580Yrvs45oLjQQ6M0FY2OiG4HCnJK6ZR2Wjti0BaVZnRSqemLwgk/nA==" saltValue="8YSN9265kcchwOvTfw7n8g==" spinCount="100000" sheet="1" objects="1" scenarios="1"/>
  <mergeCells count="5">
    <mergeCell ref="H2:I2"/>
    <mergeCell ref="B8:E8"/>
    <mergeCell ref="B9:E9"/>
    <mergeCell ref="B10:E10"/>
    <mergeCell ref="B2:F2"/>
  </mergeCells>
  <conditionalFormatting sqref="F8">
    <cfRule type="cellIs" dxfId="4" priority="7" operator="greaterThan">
      <formula>8808457.3</formula>
    </cfRule>
  </conditionalFormatting>
  <conditionalFormatting sqref="C12">
    <cfRule type="cellIs" dxfId="3" priority="5" operator="greaterThan">
      <formula>0.7</formula>
    </cfRule>
  </conditionalFormatting>
  <conditionalFormatting sqref="C13">
    <cfRule type="cellIs" dxfId="2" priority="4" operator="greaterThan">
      <formula>0.7</formula>
    </cfRule>
  </conditionalFormatting>
  <conditionalFormatting sqref="C4">
    <cfRule type="cellIs" dxfId="1" priority="2" operator="greaterThan">
      <formula>1730399.68</formula>
    </cfRule>
  </conditionalFormatting>
  <conditionalFormatting sqref="C5:C7">
    <cfRule type="cellIs" dxfId="0" priority="1" operator="greaterThan">
      <formula>1730399.68</formula>
    </cfRule>
  </conditionalFormatting>
  <pageMargins left="0.7" right="0.7" top="0.75" bottom="0.75" header="0.3" footer="0.3"/>
  <pageSetup paperSize="9" scale="54" orientation="portrait" r:id="rId1"/>
  <colBreaks count="1" manualBreakCount="1">
    <brk id="9" max="1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Instrucciones</vt:lpstr>
      <vt:lpstr>LOG</vt:lpstr>
      <vt:lpstr>LE</vt:lpstr>
      <vt:lpstr>LDN</vt:lpstr>
      <vt:lpstr>TOTAL OFERTA ECONOMICA</vt:lpstr>
      <vt:lpstr>LDN!Área_de_impresión</vt:lpstr>
      <vt:lpstr>LE!Área_de_impresión</vt:lpstr>
      <vt:lpstr>LOG!Área_de_impresión</vt:lpstr>
      <vt:lpstr>'TOTAL OFERTA ECONOMICA'!Área_de_impresión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Martínez-Noriega Campuzano, María del Pilar</dc:creator>
  <cp:lastModifiedBy>Martínez-Noriega Campuzano, María del Pilar</cp:lastModifiedBy>
  <dcterms:created xsi:type="dcterms:W3CDTF">2021-05-10T08:40:27Z</dcterms:created>
  <dcterms:modified xsi:type="dcterms:W3CDTF">2021-05-19T14:06:53Z</dcterms:modified>
</cp:coreProperties>
</file>