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652\Desktop\"/>
    </mc:Choice>
  </mc:AlternateContent>
  <xr:revisionPtr revIDLastSave="0" documentId="13_ncr:1_{4E7B8F0A-C553-4282-83A8-384397E7D71F}" xr6:coauthVersionLast="36" xr6:coauthVersionMax="36" xr10:uidLastSave="{00000000-0000-0000-0000-000000000000}"/>
  <bookViews>
    <workbookView xWindow="0" yWindow="0" windowWidth="21570" windowHeight="9915" xr2:uid="{BE167C18-3693-4E50-9180-D36A888C45BE}"/>
  </bookViews>
  <sheets>
    <sheet name="Hoja1" sheetId="1" r:id="rId1"/>
  </sheets>
  <definedNames>
    <definedName name="_xlnm.Print_Area" localSheetId="0">Hoja1!$A$1:$I$129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1" l="1"/>
  <c r="E108" i="1" l="1"/>
  <c r="E35" i="1" s="1"/>
  <c r="F88" i="1"/>
  <c r="I111" i="1" l="1"/>
  <c r="H112" i="1" s="1"/>
  <c r="H110" i="1" s="1"/>
  <c r="I105" i="1"/>
  <c r="I104" i="1"/>
  <c r="I100" i="1"/>
  <c r="I99" i="1"/>
  <c r="I98" i="1"/>
  <c r="I97" i="1"/>
  <c r="I96" i="1"/>
  <c r="I92" i="1"/>
  <c r="I91" i="1"/>
  <c r="I90" i="1"/>
  <c r="I89" i="1"/>
  <c r="I86" i="1"/>
  <c r="I85" i="1"/>
  <c r="I83" i="1"/>
  <c r="I81" i="1"/>
  <c r="I79" i="1"/>
  <c r="I76" i="1"/>
  <c r="I74" i="1"/>
  <c r="I73" i="1"/>
  <c r="I72" i="1"/>
  <c r="I71" i="1"/>
  <c r="I70" i="1"/>
  <c r="I69" i="1"/>
  <c r="I68" i="1"/>
  <c r="I67" i="1"/>
  <c r="I66" i="1"/>
  <c r="I62" i="1"/>
  <c r="I61" i="1"/>
  <c r="I60" i="1"/>
  <c r="I59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80" i="1"/>
  <c r="I78" i="1"/>
  <c r="I82" i="1"/>
  <c r="I77" i="1"/>
  <c r="I84" i="1"/>
  <c r="I87" i="1"/>
  <c r="I75" i="1"/>
  <c r="I30" i="1"/>
  <c r="I29" i="1"/>
  <c r="I28" i="1"/>
  <c r="I27" i="1"/>
  <c r="I23" i="1"/>
  <c r="I22" i="1"/>
  <c r="I21" i="1"/>
  <c r="I20" i="1"/>
  <c r="I19" i="1"/>
  <c r="I18" i="1"/>
  <c r="I17" i="1"/>
  <c r="I16" i="1"/>
  <c r="I15" i="1"/>
  <c r="I14" i="1"/>
  <c r="I13" i="1"/>
  <c r="I7" i="1"/>
  <c r="I8" i="1"/>
  <c r="I9" i="1"/>
  <c r="I6" i="1"/>
  <c r="G110" i="1"/>
  <c r="G103" i="1"/>
  <c r="G95" i="1"/>
  <c r="G65" i="1"/>
  <c r="G58" i="1"/>
  <c r="G37" i="1"/>
  <c r="G35" i="1"/>
  <c r="G26" i="1"/>
  <c r="G12" i="1"/>
  <c r="G4" i="1"/>
  <c r="G5" i="1"/>
  <c r="H106" i="1" l="1"/>
  <c r="H103" i="1" s="1"/>
  <c r="H63" i="1"/>
  <c r="H58" i="1" s="1"/>
  <c r="H93" i="1"/>
  <c r="H65" i="1" s="1"/>
  <c r="H10" i="1"/>
  <c r="I10" i="1" s="1"/>
  <c r="I5" i="1" s="1"/>
  <c r="H24" i="1"/>
  <c r="I24" i="1" s="1"/>
  <c r="I12" i="1" s="1"/>
  <c r="H101" i="1"/>
  <c r="H95" i="1" s="1"/>
  <c r="H56" i="1"/>
  <c r="I56" i="1" s="1"/>
  <c r="I37" i="1" s="1"/>
  <c r="H31" i="1"/>
  <c r="I31" i="1" s="1"/>
  <c r="I26" i="1" s="1"/>
  <c r="I112" i="1"/>
  <c r="I110" i="1" s="1"/>
  <c r="D110" i="1"/>
  <c r="F111" i="1"/>
  <c r="E112" i="1" s="1"/>
  <c r="D35" i="1"/>
  <c r="D103" i="1"/>
  <c r="F105" i="1"/>
  <c r="F104" i="1"/>
  <c r="D95" i="1"/>
  <c r="F100" i="1"/>
  <c r="F99" i="1"/>
  <c r="F98" i="1"/>
  <c r="F97" i="1"/>
  <c r="F96" i="1"/>
  <c r="D65" i="1"/>
  <c r="F92" i="1"/>
  <c r="F91" i="1"/>
  <c r="F90" i="1"/>
  <c r="F89" i="1"/>
  <c r="F86" i="1"/>
  <c r="F85" i="1"/>
  <c r="F83" i="1"/>
  <c r="F81" i="1"/>
  <c r="F79" i="1"/>
  <c r="F76" i="1"/>
  <c r="F74" i="1"/>
  <c r="F73" i="1"/>
  <c r="F72" i="1"/>
  <c r="F71" i="1"/>
  <c r="F70" i="1"/>
  <c r="F69" i="1"/>
  <c r="F68" i="1"/>
  <c r="F67" i="1"/>
  <c r="F66" i="1"/>
  <c r="D58" i="1"/>
  <c r="F62" i="1"/>
  <c r="F61" i="1"/>
  <c r="F60" i="1"/>
  <c r="F59" i="1"/>
  <c r="D37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80" i="1"/>
  <c r="F78" i="1"/>
  <c r="F82" i="1"/>
  <c r="F77" i="1"/>
  <c r="F84" i="1"/>
  <c r="F87" i="1"/>
  <c r="F75" i="1"/>
  <c r="D4" i="1"/>
  <c r="D26" i="1"/>
  <c r="F30" i="1"/>
  <c r="F29" i="1"/>
  <c r="F28" i="1"/>
  <c r="F27" i="1"/>
  <c r="D12" i="1"/>
  <c r="F23" i="1"/>
  <c r="F22" i="1"/>
  <c r="F21" i="1"/>
  <c r="F20" i="1"/>
  <c r="F19" i="1"/>
  <c r="F18" i="1"/>
  <c r="F17" i="1"/>
  <c r="F16" i="1"/>
  <c r="F15" i="1"/>
  <c r="F14" i="1"/>
  <c r="F13" i="1"/>
  <c r="D5" i="1"/>
  <c r="F9" i="1"/>
  <c r="F8" i="1"/>
  <c r="F7" i="1"/>
  <c r="F6" i="1"/>
  <c r="I106" i="1" l="1"/>
  <c r="I103" i="1" s="1"/>
  <c r="H37" i="1"/>
  <c r="I101" i="1"/>
  <c r="I95" i="1" s="1"/>
  <c r="I63" i="1"/>
  <c r="I58" i="1" s="1"/>
  <c r="I93" i="1"/>
  <c r="I65" i="1" s="1"/>
  <c r="H12" i="1"/>
  <c r="H5" i="1"/>
  <c r="H26" i="1"/>
  <c r="H33" i="1"/>
  <c r="I33" i="1" s="1"/>
  <c r="I4" i="1" s="1"/>
  <c r="E106" i="1"/>
  <c r="F106" i="1" s="1"/>
  <c r="F103" i="1" s="1"/>
  <c r="E101" i="1"/>
  <c r="E93" i="1"/>
  <c r="E65" i="1" s="1"/>
  <c r="E63" i="1"/>
  <c r="E58" i="1" s="1"/>
  <c r="E56" i="1"/>
  <c r="F56" i="1" s="1"/>
  <c r="F37" i="1" s="1"/>
  <c r="E31" i="1"/>
  <c r="E26" i="1" s="1"/>
  <c r="E24" i="1"/>
  <c r="E12" i="1" s="1"/>
  <c r="E10" i="1"/>
  <c r="F10" i="1" s="1"/>
  <c r="F5" i="1" s="1"/>
  <c r="E95" i="1"/>
  <c r="F101" i="1"/>
  <c r="F95" i="1" s="1"/>
  <c r="F112" i="1"/>
  <c r="F110" i="1" s="1"/>
  <c r="E110" i="1"/>
  <c r="H108" i="1" l="1"/>
  <c r="F93" i="1"/>
  <c r="F65" i="1" s="1"/>
  <c r="F31" i="1"/>
  <c r="F26" i="1" s="1"/>
  <c r="H4" i="1"/>
  <c r="E103" i="1"/>
  <c r="E37" i="1"/>
  <c r="F63" i="1"/>
  <c r="F58" i="1" s="1"/>
  <c r="E5" i="1"/>
  <c r="F24" i="1"/>
  <c r="F12" i="1" s="1"/>
  <c r="E33" i="1" l="1"/>
  <c r="F33" i="1" s="1"/>
  <c r="F4" i="1" s="1"/>
  <c r="E4" i="1" l="1"/>
  <c r="H35" i="1"/>
  <c r="F108" i="1" l="1"/>
  <c r="F35" i="1" s="1"/>
  <c r="E114" i="1" s="1"/>
  <c r="F114" i="1" s="1"/>
  <c r="F117" i="1" s="1"/>
  <c r="I108" i="1"/>
  <c r="I35" i="1" s="1"/>
  <c r="H114" i="1" s="1"/>
  <c r="I114" i="1" s="1"/>
  <c r="I117" i="1" s="1"/>
  <c r="I119" i="1" l="1"/>
  <c r="I118" i="1"/>
  <c r="F119" i="1"/>
  <c r="F118" i="1"/>
  <c r="F120" i="1" s="1"/>
  <c r="I120" i="1" l="1"/>
  <c r="I121" i="1" s="1"/>
  <c r="F121" i="1"/>
  <c r="F122" i="1" s="1"/>
  <c r="I1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Abad Pérez, Luis Miguel</author>
  </authors>
  <commentList>
    <comment ref="A3" authorId="0" shapeId="0" xr:uid="{4884253E-29F1-4C68-82A4-488352E6EFCB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CB4C7F8F-1862-40FC-9168-93EC0BF8C712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C3" authorId="0" shapeId="0" xr:uid="{352AD442-00ED-4B7E-ABAC-071DC4793B04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D3" authorId="0" shapeId="0" xr:uid="{26782E4B-1285-4846-921B-6AB58397A128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E3" authorId="0" shapeId="0" xr:uid="{A5FAAFF5-F1B9-48BE-AE5E-4C73DA44BCAC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C737F94D-2454-41B3-9B4D-B8E974F663F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G3" authorId="0" shapeId="0" xr:uid="{1072B3C1-22CE-4C64-BBFA-677FBEC8042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H3" authorId="0" shapeId="0" xr:uid="{50BFD0DC-7BBE-438E-AA57-F55956D5FA1C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I3" authorId="0" shapeId="0" xr:uid="{36B3E06A-0B1F-459A-8513-1B6094FDAAA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<sst xmlns="http://schemas.openxmlformats.org/spreadsheetml/2006/main" count="305" uniqueCount="220">
  <si>
    <t>RENOVACIÓN DE APOYOS EN LÍNEA 5 ENTRE CALLAO Y ÓPERA</t>
  </si>
  <si>
    <t>Código</t>
  </si>
  <si>
    <t>Ud</t>
  </si>
  <si>
    <t>Resumen</t>
  </si>
  <si>
    <t>1</t>
  </si>
  <si>
    <t/>
  </si>
  <si>
    <t>ACTUACIONES EN POZOS Y TRABAJOS AUXILIARES</t>
  </si>
  <si>
    <t>01</t>
  </si>
  <si>
    <t>ACTUACIONES EN POZO VENTILACIÓN</t>
  </si>
  <si>
    <t>ud</t>
  </si>
  <si>
    <t>REVISIÓN COMPLETA DEL ESTADO ACTUAL DE LAS INSTALACIONES DEL POZO DE VENTILACIÓN</t>
  </si>
  <si>
    <t>ELEMENTOS DE SEÑALIZACIÓN Y PROTECCIÓN PARA C.G.M.P. DE VENTILADORES Y OTROS COMPONENTES</t>
  </si>
  <si>
    <t>REVISIÓN, LIMPIEZA, ENGRASE Y PUESTA A PUNTO DE EQUIPOS DE VENTILACIÓN Y ELEMENTOS AUXILIARES</t>
  </si>
  <si>
    <t>REVISIÓN COMPLETA DEL ESTADO FINAL DE LAS INSTALACIONES DEL POZO DE VENTILACIÓN, REALIZACIÓN DE PRUEBAS Y PUESTA EN SERVICIO</t>
  </si>
  <si>
    <t>Total 01</t>
  </si>
  <si>
    <t>02</t>
  </si>
  <si>
    <t>ACTUACIONES EN POZO BOMBEO</t>
  </si>
  <si>
    <t>REVISIÓN COMPLETA DEL ESTADO ACTUAL DE LAS INSTALACIONES DEL POZO DE BOMBEO</t>
  </si>
  <si>
    <t>DESMONTAJE, REVISIÓN, LIMPIEZA Y POSTERIOR MONTAJE DE EQUIPOS MOTOBOMBA EXISTENTES</t>
  </si>
  <si>
    <t>GRUPO MOTOBOMBA DE ACHIQUE PROVISIONAL DE OBRA Y ELEMENTOS AUXILIARES</t>
  </si>
  <si>
    <t>ACOMETIDA ELÉCTRICA DESDE CUADRO DE BOMBAS HASTA CUADRO PROVISIONAL DE PROTECCIÓN DE MOTOBOMBA ALIMENTADA DESDE ACOMETIDA NORMAL</t>
  </si>
  <si>
    <t>CUADRO ELÉCTRICO PROVISIONAL DE PROTECCIÓN PARA MOTOBOMBA ALIMENTADA DESDE ACOMETIDA NORMAL</t>
  </si>
  <si>
    <t>CUADRO ELÉCTRICO PROVISIONAL DE MANDO Y MANIOBRA PARA MOTOBOMBA ALIMENTADA DESDE ACOMETIDA NORMAL</t>
  </si>
  <si>
    <t>ACOMETIDA ELÉCTRICA DESDE ACOMETIDA DE SOCORRO HASTA CUADRO PROVISIONAL DE PROTECCIÓN DE MOTOBOMBA ALIMENTADA DESDE ACOM.SOCORRO</t>
  </si>
  <si>
    <t>CUADRO ELÉCTRICO PROVISIONAL DE PROTECCIÓN PARA MOTOBOMBA ALIMENTADA DESDE ACOMETIDA DE SOCORRO</t>
  </si>
  <si>
    <t>CUADRO ELÉCTRICO PROVISIONAL DE MANDO Y MANIOBRA PARA MOTOBOMBA ALIMENTADA DESDE ACOMETIDA DE SOCORRO</t>
  </si>
  <si>
    <t>LIMPIEZA COMPLETA DE LODOS Y RESIDUOS DEL VASO DEL POZO DE BOMBAS</t>
  </si>
  <si>
    <t>REVISIÓN COMPLETA DEL ESTADO FINAL DE LAS INSTALACIONES DEL POZO DE BOMBEO, REALIZACIÓN DE PRUEBAS Y PUESTA EN SERVICIO</t>
  </si>
  <si>
    <t>Total 02</t>
  </si>
  <si>
    <t>03</t>
  </si>
  <si>
    <t>TRABAJOS AUXILIARES</t>
  </si>
  <si>
    <t>m</t>
  </si>
  <si>
    <t>TOMA DE DATOS CON CARRO MEDIDOR. JORNADA 3:00 - 5:00 A.M.</t>
  </si>
  <si>
    <t>ALINEACIÓN, NIVELACIÓN Y PERALTE CON CARRO DE VÍA SENCILLA. JORNADA 3:00 - 5:00 A.M.</t>
  </si>
  <si>
    <t>MEJORA DE LA NIVELACIÓN Y PERALTE CON CARRO DE VÍA SENCILLA. JORNADA 3:00 - 5:00 A.M.</t>
  </si>
  <si>
    <t>PA_01</t>
  </si>
  <si>
    <t>PA</t>
  </si>
  <si>
    <t>PARTIDA ALZADA EN INSTALACIONES Y ELEMENOS DE OBRA CIVIL</t>
  </si>
  <si>
    <t>Total 03</t>
  </si>
  <si>
    <t>Total 1</t>
  </si>
  <si>
    <t>2</t>
  </si>
  <si>
    <t>VIA</t>
  </si>
  <si>
    <t>02.01</t>
  </si>
  <si>
    <t>SUMINISTRO CONTRACARRIL TIPO UIC33 (33 E1)</t>
  </si>
  <si>
    <t>SUMINISTRO DE CARRIL 54E1</t>
  </si>
  <si>
    <t>SUMINISTRO JA DE 6 M, TIPO IVG DE 30º, PARA CARRIL 54E1</t>
  </si>
  <si>
    <t>SUMINISTRO PERNOS, TUERCAS Y ARANDELAS PARA MONTAJE BOTTOM-UP DE PLACA ADHERIZADA O EQUIVALENTE</t>
  </si>
  <si>
    <t>SUMINISTRO PLACA DE FIJACIÓN DIRECTA CONJUNTA CARRIL CON CONTRACARRIL MONTAJE BOTTOM-UP</t>
  </si>
  <si>
    <t>SUMINISTRO PLACA DE FIJACIÓN DIRECTA DFF/ADH CON SKL-3 O EQUIVALENTE PARA CARRIL 54E1 PARA MONTAJE BOTTOM-UP</t>
  </si>
  <si>
    <t>SUMINISTRO PLACA EXENTA DE FIJACIÓN DIRECTA DFF/ADH O EQUIVALENTE PARA CONTRACARRIL</t>
  </si>
  <si>
    <t>Total 02.01</t>
  </si>
  <si>
    <t>02.02</t>
  </si>
  <si>
    <t>DESMONTAJES Y DEMOLICIONES</t>
  </si>
  <si>
    <t>CORTE CON DISCO DE SOLERA DE HORMIGÓN. JORNADA 3:00 - 5:00 A.M.</t>
  </si>
  <si>
    <t>CORTE Y DEMOLICIÓN DE CAZOLETA. JORNADA 3:00 - 5:00 A.M.</t>
  </si>
  <si>
    <t>ABUJARDADO DE HORMIGÓN DE PLATAFORMA DE VÍA. JORNADA 3:00 - 5:00 A.M.</t>
  </si>
  <si>
    <t>CORTE DE PERNO ANCLADO EN SOLERA DE HORMIGÓN. JORNADA 3:00 - 5:00 A.M.</t>
  </si>
  <si>
    <t>m³</t>
  </si>
  <si>
    <t>PICADO DE LOSAS Y SOLERAS DE HORMIGÓN . JORNADA 3:00 - 5:00 A.M.</t>
  </si>
  <si>
    <t>DESMONTAJE ARQUETA DE SEÑALIZACIÓN Y RELLENO DE HUECO. JORNADA 3:00 - 5:00 A.M.</t>
  </si>
  <si>
    <t>DESMONTAJE DE CARRIL Y JUNTAS EN VÍA CON CONTRACARRIL. JORNADA 3:00 - 5:00 A.M.</t>
  </si>
  <si>
    <t>DESMONTAJE DE CARRIL Y JUNTAS DE VÍA DOBLE. JORNADA 3:00 - 5:00 A.M.</t>
  </si>
  <si>
    <t>DESMONTAJE DE CONTRACARRIL DE VÍA DOBLE. JORNADA 3:00 - 5:00 A.M.</t>
  </si>
  <si>
    <t>DESMONTAJE DE ENGRASADOR. JORNADA 3:00 - 5:00 A.M.</t>
  </si>
  <si>
    <t>EXTRACCIÓN DE DADO ELÁSTICO MEDIANTE LEVANTE DE CARRIL. JORNADA 3:00 - 5:00 A.M.</t>
  </si>
  <si>
    <t>EXTRACCIÓN DE TACO ELÁSTICO (DADO Y CAZOLETA). JORNADA 3:00 - 5:00 A.M.</t>
  </si>
  <si>
    <t>EXTRACCIÓN DE TACO ELÁSTICO CONJUNTO CARRIL + CC MEDIANTE LEVANTE DE CARRIL. JORNADA 3:00 - 5:00 A.M.</t>
  </si>
  <si>
    <t>EXTRACCIÓN DE TACO ELÁSTICO CONJUNTO CARRIL + CC (DADO Y CAZOLETA). JORNADA 3:00 - 5:00 A.M.</t>
  </si>
  <si>
    <t>EXTRACCIÓN DE TACO RÍGIDO MEDIANTE PICADO Y REMATE CON MORTERO. JORNADA 3:00 - 5:00 A.M.</t>
  </si>
  <si>
    <t>PICADO BAJO CARRIL A LO LARGO DEL MISMO. JORNADA 3:00 - 5:00 A.M.</t>
  </si>
  <si>
    <t>PREPARACIÓN DE PLATAFORMA DE HORMIGÓN PARA COLOCACIÓN DE PLACA. JORNADA 3:00 - 5:00 A.M.</t>
  </si>
  <si>
    <t>REBAJE DE LA PLATAFORMA PARA ALOJAR PLACA. JORNADA 3:00 - 5:00 A.M.</t>
  </si>
  <si>
    <t>Total 02.02</t>
  </si>
  <si>
    <t>02.03</t>
  </si>
  <si>
    <t>CARGA, TRANSPORTE Y DESCARGA</t>
  </si>
  <si>
    <t>CARGA, TRANSPORTE Y DESCARGA CONTRACARRIL EN VÍA DOBLE. JORNADA 2:30 - 5:00 A.M.</t>
  </si>
  <si>
    <t>CARGA, TRANSPORTE Y DESCARGA DE JUNTAS Y CARRIL EN VÍA DOBLE. JORNADA 2:30 - 5:00 A.M.</t>
  </si>
  <si>
    <t>CARGA, TRANSPORTE Y DESCARGA DE TACOS/PLACAS EN VÍA DOBLE. JORNADA 2:30 - 5:00 A.M.</t>
  </si>
  <si>
    <t>RETIRADA, CARGA Y TRANSPORTE DE ESCOMBROS A DEPÓSITO. JORNADA 2:30 - 5:00 A.M.</t>
  </si>
  <si>
    <t>Total 02.03</t>
  </si>
  <si>
    <t>02.04</t>
  </si>
  <si>
    <t>CORRIDO LONGITUDINAL DE CARRIL. JORNADA 3:00 - 5:00 A.M.</t>
  </si>
  <si>
    <t>EJECUCIÓN DE SOLDADURA ALUMINOTÉRMICA EN CARRIL 54E1 O 60E1. JORNADA 3:00 - 5:00 A.M.</t>
  </si>
  <si>
    <t>EJECUCIÓN DE SOLDADURA ALUMINOTÉRMICA EN CARRIL CON CC O INTERNA DE APARATOS DE VÍA. JORNADA 3:00 - 5:00 A.M.</t>
  </si>
  <si>
    <t>FORMACIÓN DE DADO DE MORTERO PARA INSTALACIÓN DE PLACA EN PLATAFORMA. JORNADA 3:00 - 5:00 A.M.</t>
  </si>
  <si>
    <t>FORMACIÓN DE DADO DE MORTERO PARA INSTALACIÓN DE PLACA EN HUECO DE TACO. JORNADA 3:00 - 5:00 A.M.</t>
  </si>
  <si>
    <t>FORMACIÓN DE DADO DE MORTERO PARA INSTALACIÓN DE PLACA CONJUNTA CARRIL+CC EN PLATAFORMA. JORNADA 3:00 - 5:00 A.M.</t>
  </si>
  <si>
    <t>FORMACIÓN DE DADO DE MORTERO PARA INSTALACIÓN DE PLACA CONJUNTA CARRIL+CC EN HUECO DE TACO CC. JORNADA 3:00 - 5:00 A.M.</t>
  </si>
  <si>
    <t>REMATE DEL HUECO DEL TACO ELÁSTICO CON MORTERO DE ALTA RESISTENCIA. JORNADA 3:00 - 5:00 A.M.</t>
  </si>
  <si>
    <t>LEVANTE Y BAJADA DE CARRIL. JORNADA 3:00 - 5:00 A.M.</t>
  </si>
  <si>
    <t>MONTAJE CONTRACARRIL TIPO UIC33 (33 E1) DE VÍA DOBLE. JORNADA 3:00 - 5:00 A.M.</t>
  </si>
  <si>
    <t>MONTAJE DE PLACA DE FIJACION DIRECTA DFF/ADH O EQUIVALENTE CON MONTAJE BOTTOM-UP SUPERFICIE PREPARADA. JORNADA 3:00 - 5:00 A.M.</t>
  </si>
  <si>
    <t>MONTAJE DE PLACA PARA CC (MONTAJE BOTTOM-UP). JORNADA 3:00 - 5:00 A.M.</t>
  </si>
  <si>
    <t>MONTAJE DE PLACA PARA CARRIL Y CONTRACARRIL (MONTAJE BOTTOM-UP) EN SUPERFICIE PREPARADA. JORNADA 3:00 - 5:00 A.M.</t>
  </si>
  <si>
    <t>MONTAJE JA DE 6 M, TIPO IVG DE 30º, PARA CARRIL 54 O 60E1. .JORNADA 3:00 - 5:00 A.M.</t>
  </si>
  <si>
    <t>MONTAJE DE ENGRASADOR. JORNADA 3:00 - 5:00 A.M.</t>
  </si>
  <si>
    <t>MONTAJE Y ENGRAPADO DE CARRIL EN VÍA CON CONTRACARRIL. JORNADA 3:00 - 5:00 A.M.</t>
  </si>
  <si>
    <t>HORMIGÓN HM-25/20/B IIA O HM-25/20/F/IIA DE CENTRAL CON BOMBEO EN VÍA DOBLE. JORNADA 2:30 - 5:00 A.M.</t>
  </si>
  <si>
    <t>APEO DE VÍA. JORNADA 3:00 - 5:00 A.M.</t>
  </si>
  <si>
    <t>CONEXIONADO DE CARRIL O JA PARA SEÑALES. JORNADA 3:00 - 5:00 A.M.</t>
  </si>
  <si>
    <t>Total 02.04</t>
  </si>
  <si>
    <t>02.05</t>
  </si>
  <si>
    <t>GESTION DE MEDIO AMBIENTE</t>
  </si>
  <si>
    <t>DESMONTAJE DE PLACA DE CARRIL Y CONTRACARRIL</t>
  </si>
  <si>
    <t>CARGA Y TRANSPORTE DE CHATARRA FÉRRICA A GESTOR DE RESIDUOS</t>
  </si>
  <si>
    <t>CONTENEDOR DE 6 M3 Y TRANSPORTE A VERTEDERO</t>
  </si>
  <si>
    <t>t</t>
  </si>
  <si>
    <t>COSTE DE GESTIÓN DE CHATARRA FÉRRICA</t>
  </si>
  <si>
    <t>COSTE DE GESTIÓN DE ESCOMBROS DE CONSTRUCCIÓN</t>
  </si>
  <si>
    <t>LIMPIEZA</t>
  </si>
  <si>
    <t>DESATRANCO/LIMPIEZA DE ARQUETAS Y CANALES. JORNADA 2:30 - 5:00 A.M.</t>
  </si>
  <si>
    <t>LIMPIEZA FINAL DE LA ZONA DE OBRAS. JORNADA 2:30 - 5:00 A.M.</t>
  </si>
  <si>
    <t>Total 02.06</t>
  </si>
  <si>
    <t>Total 2</t>
  </si>
  <si>
    <t>3</t>
  </si>
  <si>
    <t>SEGURIDAD Y SALUD</t>
  </si>
  <si>
    <t>ESTUDIO DE SEGURIDAD Y SALUD</t>
  </si>
  <si>
    <t>Total 3</t>
  </si>
  <si>
    <t>CANTIDAD</t>
  </si>
  <si>
    <t>PRECIO</t>
  </si>
  <si>
    <t>IMPORTE</t>
  </si>
  <si>
    <t>BASE IMPONIBLE</t>
  </si>
  <si>
    <t>OFERTA LICITADOR</t>
  </si>
  <si>
    <t>01.01.01</t>
  </si>
  <si>
    <t>01.01.02</t>
  </si>
  <si>
    <t>01.01.03</t>
  </si>
  <si>
    <t>01.01.04</t>
  </si>
  <si>
    <t>01.02.01</t>
  </si>
  <si>
    <t>01.02.02</t>
  </si>
  <si>
    <t>01.02.03</t>
  </si>
  <si>
    <t>01.02.04</t>
  </si>
  <si>
    <t>01.02.05</t>
  </si>
  <si>
    <t>01.02.06</t>
  </si>
  <si>
    <t>01.02.07</t>
  </si>
  <si>
    <t>01.02.08</t>
  </si>
  <si>
    <t>01.02.09</t>
  </si>
  <si>
    <t>01.02.10</t>
  </si>
  <si>
    <t>01.02.11</t>
  </si>
  <si>
    <t>01.03.01</t>
  </si>
  <si>
    <t>01.03.02</t>
  </si>
  <si>
    <t>01.03.03</t>
  </si>
  <si>
    <t>02.01.01</t>
  </si>
  <si>
    <t>02.01.02</t>
  </si>
  <si>
    <t>02.01.03</t>
  </si>
  <si>
    <t>02.01.04</t>
  </si>
  <si>
    <t>02.01.05</t>
  </si>
  <si>
    <t>02.01.06</t>
  </si>
  <si>
    <t>02.01.07</t>
  </si>
  <si>
    <t>02.02.01</t>
  </si>
  <si>
    <t>02.02.02</t>
  </si>
  <si>
    <t>02.02.03</t>
  </si>
  <si>
    <t>02.02.04</t>
  </si>
  <si>
    <t>02.03.01</t>
  </si>
  <si>
    <t>02.03.02</t>
  </si>
  <si>
    <t>02.03.03</t>
  </si>
  <si>
    <t>02.03.04</t>
  </si>
  <si>
    <t>02.04.01</t>
  </si>
  <si>
    <t>02.04.02</t>
  </si>
  <si>
    <t>02.04.03</t>
  </si>
  <si>
    <t>02.04.04</t>
  </si>
  <si>
    <t>02.04.05</t>
  </si>
  <si>
    <t>02.05.01</t>
  </si>
  <si>
    <t>02.05.02</t>
  </si>
  <si>
    <t>03.01</t>
  </si>
  <si>
    <t>TOTAL PRESUPUESTO DE EJECUCIÓN MATERIAL</t>
  </si>
  <si>
    <t xml:space="preserve"> % GASTOS GENERALES</t>
  </si>
  <si>
    <t>[13,00%]</t>
  </si>
  <si>
    <t xml:space="preserve"> % BENEFICIOS INDUSTRIALES</t>
  </si>
  <si>
    <t>[6,00%]</t>
  </si>
  <si>
    <t>IMPORTE IVA</t>
  </si>
  <si>
    <t>[21,00%]</t>
  </si>
  <si>
    <t>TOTAL OFERTA CON IVA</t>
  </si>
  <si>
    <t>NOMBRE EMPRESA /
RAZÓN SOCIAL</t>
  </si>
  <si>
    <t>FECHA</t>
  </si>
  <si>
    <t>DOMICILIO FISCAL</t>
  </si>
  <si>
    <t>SELLO</t>
  </si>
  <si>
    <t>CIF</t>
  </si>
  <si>
    <t>FIRMA</t>
  </si>
  <si>
    <t>NOTAS</t>
  </si>
  <si>
    <r>
      <rPr>
        <b/>
        <i/>
        <sz val="10"/>
        <color rgb="FFFF0000"/>
        <rFont val="Calibri"/>
        <family val="2"/>
        <scheme val="minor"/>
      </rPr>
      <t xml:space="preserve">* </t>
    </r>
    <r>
      <rPr>
        <b/>
        <i/>
        <sz val="10"/>
        <color theme="1"/>
        <rFont val="Calibri"/>
        <family val="2"/>
        <scheme val="minor"/>
      </rPr>
      <t>El importe de las partidas alzadas no podrá verse modificado en la oferta presentada respecto al importe de licitación.</t>
    </r>
  </si>
  <si>
    <r>
      <rPr>
        <b/>
        <i/>
        <sz val="10"/>
        <color rgb="FFFF0000"/>
        <rFont val="Calibri"/>
        <family val="2"/>
        <scheme val="minor"/>
      </rPr>
      <t xml:space="preserve">** </t>
    </r>
    <r>
      <rPr>
        <b/>
        <i/>
        <sz val="10"/>
        <color theme="1"/>
        <rFont val="Calibri"/>
        <family val="2"/>
        <scheme val="minor"/>
      </rPr>
      <t>El precio ofertado en cada una de las unidades no puede superar el precio unitario de licitación, a excepción del importe correspondiente al capítulo de Seguridad y Salud que podrá modificarse en los términos establecidos en el R.D. 1627/97.  </t>
    </r>
  </si>
  <si>
    <r>
      <rPr>
        <b/>
        <i/>
        <sz val="10"/>
        <color rgb="FFFF0000"/>
        <rFont val="Calibri"/>
        <family val="2"/>
        <scheme val="minor"/>
      </rPr>
      <t>***</t>
    </r>
    <r>
      <rPr>
        <b/>
        <i/>
        <sz val="10"/>
        <color theme="1"/>
        <rFont val="Calibri"/>
        <family val="2"/>
        <scheme val="minor"/>
      </rPr>
      <t>El sumatorio del total correspondiente a la celda presupuesto total de la oferta no puede superar el valor de la BASE IMPONIBLE de licitación.</t>
    </r>
  </si>
  <si>
    <r>
      <rPr>
        <b/>
        <i/>
        <sz val="10"/>
        <color rgb="FFFF0000"/>
        <rFont val="Calibri"/>
        <family val="2"/>
        <scheme val="minor"/>
      </rPr>
      <t>****</t>
    </r>
    <r>
      <rPr>
        <b/>
        <i/>
        <sz val="10"/>
        <color theme="1"/>
        <rFont val="Calibri"/>
        <family val="2"/>
        <scheme val="minor"/>
      </rPr>
      <t>El importe de la celda “BASE IMPONIBLE” debe incluir el importe correspondiente a las celdas “Beneficio industrial” y “Gastos Generales”, no siendo válidas las ofertas que no tengan todas las celdas mencionadas anteriormente debidamente cumplimentadas.</t>
    </r>
  </si>
  <si>
    <t>Total MM</t>
  </si>
  <si>
    <t>02.03.23</t>
  </si>
  <si>
    <t>MONTAJE Y ENGRAPADO DE CARRIL DE VÍA DOBLE. JORNADA 3:00 - 5:00 A.M.</t>
  </si>
  <si>
    <t>02.01.08</t>
  </si>
  <si>
    <t>02.01.09</t>
  </si>
  <si>
    <t>02.01.10</t>
  </si>
  <si>
    <t>02.01.11</t>
  </si>
  <si>
    <t>02.01.12</t>
  </si>
  <si>
    <t>02.01.13</t>
  </si>
  <si>
    <t>02.01.14</t>
  </si>
  <si>
    <t>02.01.15</t>
  </si>
  <si>
    <t>02.01.16</t>
  </si>
  <si>
    <t>02.01.17</t>
  </si>
  <si>
    <t>02.01.18</t>
  </si>
  <si>
    <t>02.03.05</t>
  </si>
  <si>
    <t>02.03.06</t>
  </si>
  <si>
    <t>02.03.07</t>
  </si>
  <si>
    <t>02.03.08</t>
  </si>
  <si>
    <t>02.03.09</t>
  </si>
  <si>
    <t>02.03.10</t>
  </si>
  <si>
    <t>02.03.11</t>
  </si>
  <si>
    <t>02.03.12</t>
  </si>
  <si>
    <t>02.03.13</t>
  </si>
  <si>
    <t>02.03.14</t>
  </si>
  <si>
    <t>02.03.15</t>
  </si>
  <si>
    <t>02.03.16</t>
  </si>
  <si>
    <t>02.03.17</t>
  </si>
  <si>
    <t>02.03.18</t>
  </si>
  <si>
    <t>02.03.19</t>
  </si>
  <si>
    <t>02.03.20</t>
  </si>
  <si>
    <t>02.03.21</t>
  </si>
  <si>
    <t>02.03.22</t>
  </si>
  <si>
    <t>02.03.24</t>
  </si>
  <si>
    <t>02.03.25</t>
  </si>
  <si>
    <t>02.03.26</t>
  </si>
  <si>
    <t>02.03.27</t>
  </si>
  <si>
    <t>SUMINISTRO Y MONTAJE DE VÍA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</si>
</sst>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4" fontId="3" fillId="8" borderId="2" xfId="0" applyNumberFormat="1" applyFont="1" applyFill="1" applyBorder="1" applyAlignment="1" applyProtection="1">
      <alignment horizontal="center" vertical="center"/>
    </xf>
    <xf numFmtId="4" fontId="3" fillId="8" borderId="3" xfId="0" applyNumberFormat="1" applyFont="1" applyFill="1" applyBorder="1" applyAlignment="1" applyProtection="1">
      <alignment horizontal="center" vertical="center"/>
    </xf>
    <xf numFmtId="4" fontId="3" fillId="8" borderId="1" xfId="0" applyNumberFormat="1" applyFont="1" applyFill="1" applyBorder="1" applyAlignment="1" applyProtection="1">
      <alignment horizontal="center" vertical="center"/>
    </xf>
    <xf numFmtId="4" fontId="3" fillId="9" borderId="5" xfId="0" applyNumberFormat="1" applyFont="1" applyFill="1" applyBorder="1" applyAlignment="1" applyProtection="1">
      <alignment horizontal="center" vertical="center"/>
    </xf>
    <xf numFmtId="9" fontId="3" fillId="9" borderId="6" xfId="1" applyFont="1" applyFill="1" applyBorder="1" applyAlignment="1" applyProtection="1">
      <alignment horizontal="center" vertical="center"/>
    </xf>
    <xf numFmtId="4" fontId="3" fillId="9" borderId="7" xfId="0" applyNumberFormat="1" applyFont="1" applyFill="1" applyBorder="1" applyAlignment="1" applyProtection="1">
      <alignment horizontal="center" vertical="center"/>
    </xf>
    <xf numFmtId="4" fontId="3" fillId="9" borderId="10" xfId="0" applyNumberFormat="1" applyFont="1" applyFill="1" applyBorder="1" applyAlignment="1" applyProtection="1">
      <alignment horizontal="center" vertical="center"/>
    </xf>
    <xf numFmtId="9" fontId="3" fillId="9" borderId="11" xfId="1" applyFont="1" applyFill="1" applyBorder="1" applyAlignment="1" applyProtection="1">
      <alignment horizontal="center" vertical="center"/>
    </xf>
    <xf numFmtId="4" fontId="3" fillId="9" borderId="9" xfId="0" applyNumberFormat="1" applyFont="1" applyFill="1" applyBorder="1" applyAlignment="1" applyProtection="1">
      <alignment horizontal="center" vertical="center"/>
    </xf>
    <xf numFmtId="4" fontId="13" fillId="7" borderId="10" xfId="0" applyNumberFormat="1" applyFont="1" applyFill="1" applyBorder="1" applyAlignment="1" applyProtection="1">
      <alignment horizontal="center" vertical="center"/>
    </xf>
    <xf numFmtId="0" fontId="14" fillId="9" borderId="12" xfId="0" applyFont="1" applyFill="1" applyBorder="1" applyAlignment="1" applyProtection="1">
      <alignment horizontal="center" vertical="center" wrapText="1"/>
    </xf>
    <xf numFmtId="0" fontId="14" fillId="9" borderId="14" xfId="0" applyFont="1" applyFill="1" applyBorder="1" applyAlignment="1" applyProtection="1">
      <alignment horizontal="center" vertical="center" wrapText="1"/>
    </xf>
    <xf numFmtId="0" fontId="3" fillId="8" borderId="2" xfId="0" applyFont="1" applyFill="1" applyBorder="1" applyAlignment="1" applyProtection="1">
      <alignment vertical="center" wrapText="1"/>
    </xf>
    <xf numFmtId="9" fontId="3" fillId="9" borderId="5" xfId="0" applyNumberFormat="1" applyFont="1" applyFill="1" applyBorder="1" applyAlignment="1" applyProtection="1">
      <alignment vertical="center" wrapText="1"/>
    </xf>
    <xf numFmtId="9" fontId="3" fillId="9" borderId="10" xfId="0" applyNumberFormat="1" applyFont="1" applyFill="1" applyBorder="1" applyAlignment="1" applyProtection="1">
      <alignment vertical="center" wrapText="1"/>
    </xf>
    <xf numFmtId="0" fontId="13" fillId="7" borderId="5" xfId="0" applyFont="1" applyFill="1" applyBorder="1" applyAlignment="1" applyProtection="1">
      <alignment vertical="center" wrapText="1"/>
    </xf>
    <xf numFmtId="4" fontId="13" fillId="7" borderId="2" xfId="0" applyNumberFormat="1" applyFont="1" applyFill="1" applyBorder="1" applyAlignment="1" applyProtection="1">
      <alignment horizontal="center" vertical="center"/>
    </xf>
    <xf numFmtId="0" fontId="13" fillId="7" borderId="3" xfId="0" applyFont="1" applyFill="1" applyBorder="1" applyAlignment="1" applyProtection="1">
      <alignment horizontal="center" vertical="center"/>
    </xf>
    <xf numFmtId="4" fontId="13" fillId="7" borderId="1" xfId="0" applyNumberFormat="1" applyFont="1" applyFill="1" applyBorder="1" applyAlignment="1" applyProtection="1">
      <alignment horizontal="center" vertical="center"/>
    </xf>
    <xf numFmtId="4" fontId="13" fillId="7" borderId="3" xfId="0" applyNumberFormat="1" applyFont="1" applyFill="1" applyBorder="1" applyAlignment="1" applyProtection="1">
      <alignment horizontal="center" vertical="center"/>
    </xf>
    <xf numFmtId="0" fontId="13" fillId="7" borderId="2" xfId="0" applyFont="1" applyFill="1" applyBorder="1" applyAlignment="1" applyProtection="1">
      <alignment vertical="center" wrapText="1"/>
    </xf>
    <xf numFmtId="10" fontId="13" fillId="7" borderId="3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6" fillId="0" borderId="8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center"/>
    </xf>
    <xf numFmtId="49" fontId="7" fillId="2" borderId="0" xfId="0" applyNumberFormat="1" applyFont="1" applyFill="1" applyAlignment="1" applyProtection="1">
      <alignment vertical="center" wrapText="1"/>
    </xf>
    <xf numFmtId="3" fontId="8" fillId="2" borderId="6" xfId="0" applyNumberFormat="1" applyFont="1" applyFill="1" applyBorder="1" applyAlignment="1" applyProtection="1">
      <alignment horizontal="center" vertical="center"/>
    </xf>
    <xf numFmtId="4" fontId="8" fillId="2" borderId="0" xfId="0" applyNumberFormat="1" applyFont="1" applyFill="1" applyBorder="1" applyAlignment="1" applyProtection="1">
      <alignment horizontal="center" vertical="center"/>
    </xf>
    <xf numFmtId="4" fontId="8" fillId="2" borderId="7" xfId="0" applyNumberFormat="1" applyFont="1" applyFill="1" applyBorder="1" applyAlignment="1" applyProtection="1">
      <alignment horizontal="center" vertical="center"/>
    </xf>
    <xf numFmtId="49" fontId="7" fillId="3" borderId="0" xfId="0" applyNumberFormat="1" applyFont="1" applyFill="1" applyAlignment="1" applyProtection="1">
      <alignment vertical="center"/>
    </xf>
    <xf numFmtId="49" fontId="7" fillId="3" borderId="0" xfId="0" applyNumberFormat="1" applyFont="1" applyFill="1" applyAlignment="1" applyProtection="1">
      <alignment vertical="center" wrapText="1"/>
    </xf>
    <xf numFmtId="4" fontId="8" fillId="3" borderId="6" xfId="0" applyNumberFormat="1" applyFont="1" applyFill="1" applyBorder="1" applyAlignment="1" applyProtection="1">
      <alignment horizontal="center" vertical="center"/>
    </xf>
    <xf numFmtId="4" fontId="8" fillId="3" borderId="0" xfId="0" applyNumberFormat="1" applyFont="1" applyFill="1" applyBorder="1" applyAlignment="1" applyProtection="1">
      <alignment horizontal="center" vertical="center"/>
    </xf>
    <xf numFmtId="4" fontId="8" fillId="3" borderId="7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Alignment="1" applyProtection="1">
      <alignment vertical="center"/>
    </xf>
    <xf numFmtId="49" fontId="9" fillId="0" borderId="0" xfId="0" applyNumberFormat="1" applyFont="1" applyAlignment="1" applyProtection="1">
      <alignment vertical="center" wrapText="1"/>
    </xf>
    <xf numFmtId="4" fontId="9" fillId="0" borderId="6" xfId="0" applyNumberFormat="1" applyFont="1" applyBorder="1" applyAlignment="1" applyProtection="1">
      <alignment horizontal="center" vertical="center"/>
    </xf>
    <xf numFmtId="4" fontId="9" fillId="0" borderId="0" xfId="0" applyNumberFormat="1" applyFont="1" applyBorder="1" applyAlignment="1" applyProtection="1">
      <alignment horizontal="center" vertical="center"/>
    </xf>
    <xf numFmtId="4" fontId="10" fillId="0" borderId="7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7" fillId="0" borderId="0" xfId="0" applyNumberFormat="1" applyFont="1" applyAlignment="1" applyProtection="1">
      <alignment vertical="center" wrapText="1"/>
    </xf>
    <xf numFmtId="4" fontId="8" fillId="0" borderId="0" xfId="0" applyNumberFormat="1" applyFont="1" applyBorder="1" applyAlignment="1" applyProtection="1">
      <alignment horizontal="center" vertical="center"/>
    </xf>
    <xf numFmtId="4" fontId="8" fillId="0" borderId="7" xfId="0" applyNumberFormat="1" applyFont="1" applyBorder="1" applyAlignment="1" applyProtection="1">
      <alignment horizontal="center" vertical="center"/>
    </xf>
    <xf numFmtId="0" fontId="9" fillId="4" borderId="0" xfId="0" applyFont="1" applyFill="1" applyAlignment="1" applyProtection="1">
      <alignment vertical="center"/>
    </xf>
    <xf numFmtId="0" fontId="9" fillId="4" borderId="0" xfId="0" applyFont="1" applyFill="1" applyAlignment="1" applyProtection="1">
      <alignment vertical="center" wrapText="1"/>
    </xf>
    <xf numFmtId="0" fontId="9" fillId="4" borderId="6" xfId="0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horizontal="center" vertical="center"/>
    </xf>
    <xf numFmtId="0" fontId="9" fillId="4" borderId="7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3" fontId="9" fillId="0" borderId="6" xfId="0" applyNumberFormat="1" applyFont="1" applyBorder="1" applyAlignment="1" applyProtection="1">
      <alignment horizontal="center" vertical="center"/>
    </xf>
    <xf numFmtId="3" fontId="9" fillId="0" borderId="11" xfId="0" applyNumberFormat="1" applyFont="1" applyBorder="1" applyAlignment="1" applyProtection="1">
      <alignment horizontal="center" vertical="center"/>
    </xf>
    <xf numFmtId="4" fontId="8" fillId="0" borderId="14" xfId="0" applyNumberFormat="1" applyFont="1" applyBorder="1" applyAlignment="1" applyProtection="1">
      <alignment horizontal="center" vertical="center"/>
    </xf>
    <xf numFmtId="4" fontId="8" fillId="0" borderId="9" xfId="0" applyNumberFormat="1" applyFont="1" applyBorder="1" applyAlignment="1" applyProtection="1">
      <alignment horizontal="center" vertical="center"/>
    </xf>
    <xf numFmtId="0" fontId="9" fillId="4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2" fillId="0" borderId="0" xfId="0" applyFont="1" applyBorder="1" applyProtection="1"/>
    <xf numFmtId="0" fontId="9" fillId="0" borderId="0" xfId="0" applyFont="1" applyBorder="1" applyProtection="1"/>
    <xf numFmtId="0" fontId="12" fillId="0" borderId="0" xfId="0" applyFont="1" applyBorder="1" applyAlignment="1" applyProtection="1"/>
    <xf numFmtId="4" fontId="9" fillId="0" borderId="0" xfId="0" applyNumberFormat="1" applyFont="1" applyBorder="1" applyAlignment="1" applyProtection="1">
      <alignment horizontal="center" vertical="center"/>
      <protection locked="0"/>
    </xf>
    <xf numFmtId="10" fontId="13" fillId="10" borderId="11" xfId="1" applyNumberFormat="1" applyFont="1" applyFill="1" applyBorder="1" applyAlignment="1" applyProtection="1">
      <alignment horizontal="center" vertical="center"/>
      <protection locked="0"/>
    </xf>
    <xf numFmtId="10" fontId="13" fillId="10" borderId="17" xfId="1" applyNumberFormat="1" applyFont="1" applyFill="1" applyBorder="1" applyAlignment="1" applyProtection="1">
      <alignment horizontal="center" vertical="center"/>
      <protection locked="0"/>
    </xf>
    <xf numFmtId="0" fontId="9" fillId="11" borderId="0" xfId="0" applyFont="1" applyFill="1" applyAlignment="1" applyProtection="1">
      <alignment vertical="center"/>
    </xf>
    <xf numFmtId="0" fontId="0" fillId="11" borderId="0" xfId="0" applyFill="1" applyAlignment="1" applyProtection="1">
      <alignment vertical="center"/>
    </xf>
    <xf numFmtId="0" fontId="4" fillId="10" borderId="0" xfId="0" applyFont="1" applyFill="1" applyAlignment="1" applyProtection="1">
      <alignment vertical="center"/>
    </xf>
    <xf numFmtId="0" fontId="6" fillId="10" borderId="0" xfId="0" applyFont="1" applyFill="1" applyAlignment="1" applyProtection="1">
      <alignment vertical="center"/>
    </xf>
    <xf numFmtId="49" fontId="7" fillId="10" borderId="0" xfId="0" applyNumberFormat="1" applyFont="1" applyFill="1" applyAlignment="1" applyProtection="1">
      <alignment vertical="center"/>
    </xf>
    <xf numFmtId="0" fontId="11" fillId="10" borderId="0" xfId="0" applyFont="1" applyFill="1" applyAlignment="1" applyProtection="1">
      <alignment vertical="center"/>
    </xf>
    <xf numFmtId="0" fontId="9" fillId="10" borderId="0" xfId="0" applyFont="1" applyFill="1" applyAlignment="1" applyProtection="1">
      <alignment vertical="center"/>
    </xf>
    <xf numFmtId="49" fontId="9" fillId="10" borderId="0" xfId="0" applyNumberFormat="1" applyFont="1" applyFill="1" applyAlignment="1" applyProtection="1">
      <alignment vertical="center"/>
    </xf>
    <xf numFmtId="0" fontId="0" fillId="10" borderId="0" xfId="0" applyFill="1" applyAlignment="1" applyProtection="1">
      <alignment vertical="center"/>
    </xf>
    <xf numFmtId="0" fontId="12" fillId="10" borderId="0" xfId="0" applyFont="1" applyFill="1" applyBorder="1" applyProtection="1"/>
    <xf numFmtId="0" fontId="4" fillId="0" borderId="0" xfId="0" applyFont="1" applyAlignment="1" applyProtection="1">
      <alignment horizontal="center" vertical="center"/>
    </xf>
    <xf numFmtId="0" fontId="3" fillId="9" borderId="6" xfId="0" applyFont="1" applyFill="1" applyBorder="1" applyAlignment="1" applyProtection="1">
      <alignment horizontal="center" vertical="center" wrapText="1"/>
    </xf>
    <xf numFmtId="0" fontId="3" fillId="9" borderId="0" xfId="0" applyFont="1" applyFill="1" applyBorder="1" applyAlignment="1" applyProtection="1">
      <alignment horizontal="center" vertical="center" wrapText="1"/>
    </xf>
    <xf numFmtId="0" fontId="3" fillId="9" borderId="11" xfId="0" applyFont="1" applyFill="1" applyBorder="1" applyAlignment="1" applyProtection="1">
      <alignment horizontal="center" vertical="center" wrapText="1"/>
    </xf>
    <xf numFmtId="0" fontId="3" fillId="9" borderId="14" xfId="0" applyFont="1" applyFill="1" applyBorder="1" applyAlignment="1" applyProtection="1">
      <alignment horizontal="center" vertical="center" wrapText="1"/>
    </xf>
    <xf numFmtId="0" fontId="14" fillId="9" borderId="13" xfId="0" applyFont="1" applyFill="1" applyBorder="1" applyAlignment="1" applyProtection="1">
      <alignment horizontal="center" vertical="center" wrapText="1"/>
    </xf>
    <xf numFmtId="0" fontId="14" fillId="9" borderId="16" xfId="0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/>
      <protection locked="0"/>
    </xf>
    <xf numFmtId="0" fontId="12" fillId="0" borderId="1" xfId="0" applyFont="1" applyBorder="1" applyAlignment="1" applyProtection="1">
      <alignment horizontal="center"/>
      <protection locked="0"/>
    </xf>
    <xf numFmtId="0" fontId="6" fillId="8" borderId="0" xfId="0" applyFont="1" applyFill="1" applyBorder="1" applyAlignment="1" applyProtection="1">
      <alignment horizontal="left" vertical="center" wrapText="1"/>
    </xf>
    <xf numFmtId="0" fontId="6" fillId="8" borderId="14" xfId="0" applyFont="1" applyFill="1" applyBorder="1" applyAlignment="1" applyProtection="1">
      <alignment horizontal="left" vertical="center" wrapText="1"/>
    </xf>
    <xf numFmtId="0" fontId="12" fillId="0" borderId="12" xfId="0" applyFont="1" applyBorder="1" applyAlignment="1" applyProtection="1">
      <alignment horizontal="center"/>
      <protection locked="0"/>
    </xf>
    <xf numFmtId="0" fontId="6" fillId="8" borderId="15" xfId="0" applyFont="1" applyFill="1" applyBorder="1" applyAlignment="1" applyProtection="1">
      <alignment horizontal="left" vertical="center" wrapText="1"/>
    </xf>
    <xf numFmtId="0" fontId="2" fillId="5" borderId="0" xfId="0" applyFont="1" applyFill="1" applyAlignment="1" applyProtection="1">
      <alignment horizontal="center" vertical="center"/>
    </xf>
    <xf numFmtId="0" fontId="2" fillId="6" borderId="0" xfId="0" applyFont="1" applyFill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7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4B312-6F77-46DA-9E9A-EB53D17BB078}">
  <dimension ref="A1:L129"/>
  <sheetViews>
    <sheetView tabSelected="1" view="pageBreakPreview" zoomScale="130" zoomScaleNormal="115" zoomScaleSheetLayoutView="130" workbookViewId="0">
      <pane xSplit="3" ySplit="3" topLeftCell="D94" activePane="bottomRight" state="frozen"/>
      <selection pane="topRight" activeCell="E1" sqref="E1"/>
      <selection pane="bottomLeft" activeCell="A4" sqref="A4"/>
      <selection pane="bottomRight" activeCell="F105" sqref="F105"/>
    </sheetView>
  </sheetViews>
  <sheetFormatPr baseColWidth="10" defaultRowHeight="15" x14ac:dyDescent="0.25"/>
  <cols>
    <col min="1" max="1" width="8" style="69" bestFit="1" customWidth="1"/>
    <col min="2" max="2" width="3.7109375" style="24" bestFit="1" customWidth="1"/>
    <col min="3" max="3" width="32.85546875" style="24" customWidth="1"/>
    <col min="4" max="4" width="9.7109375" style="61" bestFit="1" customWidth="1"/>
    <col min="5" max="5" width="10" style="61" bestFit="1" customWidth="1"/>
    <col min="6" max="6" width="11.28515625" style="61" bestFit="1" customWidth="1"/>
    <col min="7" max="9" width="11.42578125" style="61"/>
    <col min="10" max="16384" width="11.42578125" style="24"/>
  </cols>
  <sheetData>
    <row r="1" spans="1:9" ht="28.5" customHeight="1" x14ac:dyDescent="0.25">
      <c r="A1" s="78" t="s">
        <v>0</v>
      </c>
      <c r="B1" s="78"/>
      <c r="C1" s="78"/>
      <c r="D1" s="78"/>
      <c r="E1" s="78"/>
      <c r="F1" s="78"/>
      <c r="G1" s="78"/>
      <c r="H1" s="78"/>
      <c r="I1" s="78"/>
    </row>
    <row r="2" spans="1:9" ht="19.5" thickBot="1" x14ac:dyDescent="0.3">
      <c r="A2" s="70"/>
      <c r="D2" s="93" t="s">
        <v>121</v>
      </c>
      <c r="E2" s="93"/>
      <c r="F2" s="93"/>
      <c r="G2" s="94" t="s">
        <v>122</v>
      </c>
      <c r="H2" s="94"/>
      <c r="I2" s="94"/>
    </row>
    <row r="3" spans="1:9" x14ac:dyDescent="0.25">
      <c r="A3" s="71" t="s">
        <v>1</v>
      </c>
      <c r="B3" s="25" t="s">
        <v>2</v>
      </c>
      <c r="C3" s="26" t="s">
        <v>3</v>
      </c>
      <c r="D3" s="27" t="s">
        <v>118</v>
      </c>
      <c r="E3" s="28" t="s">
        <v>119</v>
      </c>
      <c r="F3" s="29" t="s">
        <v>120</v>
      </c>
      <c r="G3" s="27" t="s">
        <v>118</v>
      </c>
      <c r="H3" s="28" t="s">
        <v>119</v>
      </c>
      <c r="I3" s="29" t="s">
        <v>120</v>
      </c>
    </row>
    <row r="4" spans="1:9" ht="22.5" x14ac:dyDescent="0.25">
      <c r="A4" s="72" t="s">
        <v>4</v>
      </c>
      <c r="B4" s="30" t="s">
        <v>5</v>
      </c>
      <c r="C4" s="31" t="s">
        <v>6</v>
      </c>
      <c r="D4" s="32">
        <f t="shared" ref="D4:I4" si="0">D33</f>
        <v>1</v>
      </c>
      <c r="E4" s="33">
        <f t="shared" si="0"/>
        <v>103692.59</v>
      </c>
      <c r="F4" s="34">
        <f t="shared" si="0"/>
        <v>103692.59</v>
      </c>
      <c r="G4" s="32">
        <f t="shared" si="0"/>
        <v>1</v>
      </c>
      <c r="H4" s="33">
        <f t="shared" si="0"/>
        <v>17581.439999999999</v>
      </c>
      <c r="I4" s="34">
        <f t="shared" si="0"/>
        <v>17581.439999999999</v>
      </c>
    </row>
    <row r="5" spans="1:9" x14ac:dyDescent="0.25">
      <c r="A5" s="72" t="s">
        <v>7</v>
      </c>
      <c r="B5" s="35" t="s">
        <v>5</v>
      </c>
      <c r="C5" s="36" t="s">
        <v>8</v>
      </c>
      <c r="D5" s="37">
        <f t="shared" ref="D5:I5" si="1">D10</f>
        <v>1</v>
      </c>
      <c r="E5" s="38">
        <f t="shared" si="1"/>
        <v>3138.2</v>
      </c>
      <c r="F5" s="39">
        <f t="shared" si="1"/>
        <v>3138.2</v>
      </c>
      <c r="G5" s="37">
        <f t="shared" si="1"/>
        <v>1</v>
      </c>
      <c r="H5" s="38">
        <f t="shared" si="1"/>
        <v>0</v>
      </c>
      <c r="I5" s="39">
        <f t="shared" si="1"/>
        <v>0</v>
      </c>
    </row>
    <row r="6" spans="1:9" ht="22.5" x14ac:dyDescent="0.25">
      <c r="A6" s="73" t="s">
        <v>123</v>
      </c>
      <c r="B6" s="40" t="s">
        <v>9</v>
      </c>
      <c r="C6" s="41" t="s">
        <v>10</v>
      </c>
      <c r="D6" s="42">
        <v>2</v>
      </c>
      <c r="E6" s="43">
        <v>238.5</v>
      </c>
      <c r="F6" s="44">
        <f>ROUND(D6*E6,2)</f>
        <v>477</v>
      </c>
      <c r="G6" s="42">
        <v>2</v>
      </c>
      <c r="H6" s="65"/>
      <c r="I6" s="44">
        <f>H6*G6</f>
        <v>0</v>
      </c>
    </row>
    <row r="7" spans="1:9" ht="33.75" x14ac:dyDescent="0.25">
      <c r="A7" s="73" t="s">
        <v>124</v>
      </c>
      <c r="B7" s="40" t="s">
        <v>9</v>
      </c>
      <c r="C7" s="41" t="s">
        <v>11</v>
      </c>
      <c r="D7" s="42">
        <v>2</v>
      </c>
      <c r="E7" s="43">
        <v>205.11</v>
      </c>
      <c r="F7" s="44">
        <f>ROUND(D7*E7,2)</f>
        <v>410.22</v>
      </c>
      <c r="G7" s="42">
        <v>2</v>
      </c>
      <c r="H7" s="65"/>
      <c r="I7" s="44">
        <f t="shared" ref="I7:I9" si="2">H7*G7</f>
        <v>0</v>
      </c>
    </row>
    <row r="8" spans="1:9" ht="33.75" x14ac:dyDescent="0.25">
      <c r="A8" s="73" t="s">
        <v>125</v>
      </c>
      <c r="B8" s="40" t="s">
        <v>9</v>
      </c>
      <c r="C8" s="41" t="s">
        <v>12</v>
      </c>
      <c r="D8" s="42">
        <v>2</v>
      </c>
      <c r="E8" s="43">
        <v>886.99</v>
      </c>
      <c r="F8" s="44">
        <f>ROUND(D8*E8,2)</f>
        <v>1773.98</v>
      </c>
      <c r="G8" s="42">
        <v>2</v>
      </c>
      <c r="H8" s="65"/>
      <c r="I8" s="44">
        <f t="shared" si="2"/>
        <v>0</v>
      </c>
    </row>
    <row r="9" spans="1:9" ht="33.75" x14ac:dyDescent="0.25">
      <c r="A9" s="73" t="s">
        <v>126</v>
      </c>
      <c r="B9" s="40" t="s">
        <v>9</v>
      </c>
      <c r="C9" s="41" t="s">
        <v>13</v>
      </c>
      <c r="D9" s="42">
        <v>2</v>
      </c>
      <c r="E9" s="43">
        <v>238.5</v>
      </c>
      <c r="F9" s="44">
        <f>ROUND(D9*E9,2)</f>
        <v>477</v>
      </c>
      <c r="G9" s="42">
        <v>2</v>
      </c>
      <c r="H9" s="65"/>
      <c r="I9" s="44">
        <f t="shared" si="2"/>
        <v>0</v>
      </c>
    </row>
    <row r="10" spans="1:9" x14ac:dyDescent="0.25">
      <c r="A10" s="74"/>
      <c r="B10" s="45"/>
      <c r="C10" s="46" t="s">
        <v>14</v>
      </c>
      <c r="D10" s="42">
        <v>1</v>
      </c>
      <c r="E10" s="47">
        <f>SUM(F6:F9)</f>
        <v>3138.2</v>
      </c>
      <c r="F10" s="48">
        <f>ROUND(D10*E10,2)</f>
        <v>3138.2</v>
      </c>
      <c r="G10" s="42">
        <v>1</v>
      </c>
      <c r="H10" s="47">
        <f>SUM(I6:I9)</f>
        <v>0</v>
      </c>
      <c r="I10" s="48">
        <f>ROUND(G10*H10,2)</f>
        <v>0</v>
      </c>
    </row>
    <row r="11" spans="1:9" ht="0.95" customHeight="1" x14ac:dyDescent="0.25">
      <c r="A11" s="74"/>
      <c r="B11" s="49"/>
      <c r="C11" s="50"/>
      <c r="D11" s="51"/>
      <c r="E11" s="52"/>
      <c r="F11" s="53"/>
      <c r="G11" s="54"/>
      <c r="H11" s="23"/>
      <c r="I11" s="55"/>
    </row>
    <row r="12" spans="1:9" x14ac:dyDescent="0.25">
      <c r="A12" s="72" t="s">
        <v>15</v>
      </c>
      <c r="B12" s="35" t="s">
        <v>5</v>
      </c>
      <c r="C12" s="36" t="s">
        <v>16</v>
      </c>
      <c r="D12" s="37">
        <f t="shared" ref="D12:I12" si="3">D24</f>
        <v>1</v>
      </c>
      <c r="E12" s="38">
        <f t="shared" si="3"/>
        <v>10142.19</v>
      </c>
      <c r="F12" s="39">
        <f t="shared" si="3"/>
        <v>10142.19</v>
      </c>
      <c r="G12" s="37">
        <f t="shared" si="3"/>
        <v>1</v>
      </c>
      <c r="H12" s="38">
        <f t="shared" si="3"/>
        <v>0</v>
      </c>
      <c r="I12" s="39">
        <f t="shared" si="3"/>
        <v>0</v>
      </c>
    </row>
    <row r="13" spans="1:9" ht="22.5" x14ac:dyDescent="0.25">
      <c r="A13" s="73" t="s">
        <v>127</v>
      </c>
      <c r="B13" s="40" t="s">
        <v>9</v>
      </c>
      <c r="C13" s="41" t="s">
        <v>17</v>
      </c>
      <c r="D13" s="42">
        <v>1</v>
      </c>
      <c r="E13" s="43">
        <v>238.5</v>
      </c>
      <c r="F13" s="44">
        <f t="shared" ref="F13:F24" si="4">ROUND(D13*E13,2)</f>
        <v>238.5</v>
      </c>
      <c r="G13" s="42">
        <v>1</v>
      </c>
      <c r="H13" s="65"/>
      <c r="I13" s="44">
        <f t="shared" ref="I13:I23" si="5">H13*G13</f>
        <v>0</v>
      </c>
    </row>
    <row r="14" spans="1:9" ht="22.5" x14ac:dyDescent="0.25">
      <c r="A14" s="73" t="s">
        <v>128</v>
      </c>
      <c r="B14" s="40" t="s">
        <v>9</v>
      </c>
      <c r="C14" s="41" t="s">
        <v>18</v>
      </c>
      <c r="D14" s="42">
        <v>1</v>
      </c>
      <c r="E14" s="43">
        <v>1211.58</v>
      </c>
      <c r="F14" s="44">
        <f t="shared" si="4"/>
        <v>1211.58</v>
      </c>
      <c r="G14" s="42">
        <v>1</v>
      </c>
      <c r="H14" s="65"/>
      <c r="I14" s="44">
        <f t="shared" si="5"/>
        <v>0</v>
      </c>
    </row>
    <row r="15" spans="1:9" ht="22.5" x14ac:dyDescent="0.25">
      <c r="A15" s="73" t="s">
        <v>129</v>
      </c>
      <c r="B15" s="40" t="s">
        <v>9</v>
      </c>
      <c r="C15" s="41" t="s">
        <v>19</v>
      </c>
      <c r="D15" s="42">
        <v>1</v>
      </c>
      <c r="E15" s="43">
        <v>2642.26</v>
      </c>
      <c r="F15" s="44">
        <f t="shared" si="4"/>
        <v>2642.26</v>
      </c>
      <c r="G15" s="42">
        <v>1</v>
      </c>
      <c r="H15" s="65"/>
      <c r="I15" s="44">
        <f t="shared" si="5"/>
        <v>0</v>
      </c>
    </row>
    <row r="16" spans="1:9" ht="45" x14ac:dyDescent="0.25">
      <c r="A16" s="73" t="s">
        <v>130</v>
      </c>
      <c r="B16" s="40" t="s">
        <v>9</v>
      </c>
      <c r="C16" s="41" t="s">
        <v>20</v>
      </c>
      <c r="D16" s="42">
        <v>1</v>
      </c>
      <c r="E16" s="43">
        <v>715.74</v>
      </c>
      <c r="F16" s="44">
        <f t="shared" si="4"/>
        <v>715.74</v>
      </c>
      <c r="G16" s="42">
        <v>1</v>
      </c>
      <c r="H16" s="65"/>
      <c r="I16" s="44">
        <f t="shared" si="5"/>
        <v>0</v>
      </c>
    </row>
    <row r="17" spans="1:9" ht="33.75" x14ac:dyDescent="0.25">
      <c r="A17" s="73" t="s">
        <v>131</v>
      </c>
      <c r="B17" s="40" t="s">
        <v>9</v>
      </c>
      <c r="C17" s="41" t="s">
        <v>21</v>
      </c>
      <c r="D17" s="42">
        <v>1</v>
      </c>
      <c r="E17" s="43">
        <v>834.99</v>
      </c>
      <c r="F17" s="44">
        <f t="shared" si="4"/>
        <v>834.99</v>
      </c>
      <c r="G17" s="42">
        <v>1</v>
      </c>
      <c r="H17" s="65"/>
      <c r="I17" s="44">
        <f t="shared" si="5"/>
        <v>0</v>
      </c>
    </row>
    <row r="18" spans="1:9" ht="33.75" x14ac:dyDescent="0.25">
      <c r="A18" s="73" t="s">
        <v>132</v>
      </c>
      <c r="B18" s="40" t="s">
        <v>9</v>
      </c>
      <c r="C18" s="41" t="s">
        <v>22</v>
      </c>
      <c r="D18" s="42">
        <v>1</v>
      </c>
      <c r="E18" s="43">
        <v>1111.68</v>
      </c>
      <c r="F18" s="44">
        <f t="shared" si="4"/>
        <v>1111.68</v>
      </c>
      <c r="G18" s="42">
        <v>1</v>
      </c>
      <c r="H18" s="65"/>
      <c r="I18" s="44">
        <f t="shared" si="5"/>
        <v>0</v>
      </c>
    </row>
    <row r="19" spans="1:9" ht="45" x14ac:dyDescent="0.25">
      <c r="A19" s="73" t="s">
        <v>133</v>
      </c>
      <c r="B19" s="40" t="s">
        <v>9</v>
      </c>
      <c r="C19" s="41" t="s">
        <v>23</v>
      </c>
      <c r="D19" s="42">
        <v>1</v>
      </c>
      <c r="E19" s="43">
        <v>620.33000000000004</v>
      </c>
      <c r="F19" s="44">
        <f t="shared" si="4"/>
        <v>620.33000000000004</v>
      </c>
      <c r="G19" s="42">
        <v>1</v>
      </c>
      <c r="H19" s="65"/>
      <c r="I19" s="44">
        <f t="shared" si="5"/>
        <v>0</v>
      </c>
    </row>
    <row r="20" spans="1:9" ht="33.75" x14ac:dyDescent="0.25">
      <c r="A20" s="73" t="s">
        <v>134</v>
      </c>
      <c r="B20" s="40" t="s">
        <v>9</v>
      </c>
      <c r="C20" s="41" t="s">
        <v>24</v>
      </c>
      <c r="D20" s="42">
        <v>1</v>
      </c>
      <c r="E20" s="43">
        <v>834.99</v>
      </c>
      <c r="F20" s="44">
        <f t="shared" si="4"/>
        <v>834.99</v>
      </c>
      <c r="G20" s="42">
        <v>1</v>
      </c>
      <c r="H20" s="65"/>
      <c r="I20" s="44">
        <f t="shared" si="5"/>
        <v>0</v>
      </c>
    </row>
    <row r="21" spans="1:9" ht="33.75" x14ac:dyDescent="0.25">
      <c r="A21" s="73" t="s">
        <v>135</v>
      </c>
      <c r="B21" s="40" t="s">
        <v>9</v>
      </c>
      <c r="C21" s="41" t="s">
        <v>25</v>
      </c>
      <c r="D21" s="42">
        <v>1</v>
      </c>
      <c r="E21" s="43">
        <v>1111.68</v>
      </c>
      <c r="F21" s="44">
        <f t="shared" si="4"/>
        <v>1111.68</v>
      </c>
      <c r="G21" s="42">
        <v>1</v>
      </c>
      <c r="H21" s="65"/>
      <c r="I21" s="44">
        <f t="shared" si="5"/>
        <v>0</v>
      </c>
    </row>
    <row r="22" spans="1:9" ht="22.5" x14ac:dyDescent="0.25">
      <c r="A22" s="73" t="s">
        <v>136</v>
      </c>
      <c r="B22" s="40" t="s">
        <v>9</v>
      </c>
      <c r="C22" s="41" t="s">
        <v>26</v>
      </c>
      <c r="D22" s="42">
        <v>1</v>
      </c>
      <c r="E22" s="43">
        <v>581.94000000000005</v>
      </c>
      <c r="F22" s="44">
        <f t="shared" si="4"/>
        <v>581.94000000000005</v>
      </c>
      <c r="G22" s="42">
        <v>1</v>
      </c>
      <c r="H22" s="65"/>
      <c r="I22" s="44">
        <f t="shared" si="5"/>
        <v>0</v>
      </c>
    </row>
    <row r="23" spans="1:9" ht="33.75" x14ac:dyDescent="0.25">
      <c r="A23" s="73" t="s">
        <v>137</v>
      </c>
      <c r="B23" s="40" t="s">
        <v>9</v>
      </c>
      <c r="C23" s="41" t="s">
        <v>27</v>
      </c>
      <c r="D23" s="42">
        <v>1</v>
      </c>
      <c r="E23" s="43">
        <v>238.5</v>
      </c>
      <c r="F23" s="44">
        <f t="shared" si="4"/>
        <v>238.5</v>
      </c>
      <c r="G23" s="42">
        <v>1</v>
      </c>
      <c r="H23" s="65"/>
      <c r="I23" s="44">
        <f t="shared" si="5"/>
        <v>0</v>
      </c>
    </row>
    <row r="24" spans="1:9" x14ac:dyDescent="0.25">
      <c r="A24" s="74"/>
      <c r="B24" s="45"/>
      <c r="C24" s="46" t="s">
        <v>28</v>
      </c>
      <c r="D24" s="42">
        <v>1</v>
      </c>
      <c r="E24" s="47">
        <f>SUM(F13:F23)</f>
        <v>10142.19</v>
      </c>
      <c r="F24" s="48">
        <f t="shared" si="4"/>
        <v>10142.19</v>
      </c>
      <c r="G24" s="42">
        <v>1</v>
      </c>
      <c r="H24" s="47">
        <f>SUM(I13:I23)</f>
        <v>0</v>
      </c>
      <c r="I24" s="48">
        <f>ROUND(G24*H24,2)</f>
        <v>0</v>
      </c>
    </row>
    <row r="25" spans="1:9" ht="0.95" customHeight="1" x14ac:dyDescent="0.25">
      <c r="A25" s="74"/>
      <c r="B25" s="49"/>
      <c r="C25" s="50"/>
      <c r="D25" s="51"/>
      <c r="E25" s="52"/>
      <c r="F25" s="53"/>
      <c r="G25" s="54"/>
      <c r="H25" s="23"/>
      <c r="I25" s="55"/>
    </row>
    <row r="26" spans="1:9" x14ac:dyDescent="0.25">
      <c r="A26" s="72" t="s">
        <v>29</v>
      </c>
      <c r="B26" s="35" t="s">
        <v>5</v>
      </c>
      <c r="C26" s="36" t="s">
        <v>30</v>
      </c>
      <c r="D26" s="37">
        <f t="shared" ref="D26:I26" si="6">D31</f>
        <v>1</v>
      </c>
      <c r="E26" s="38">
        <f t="shared" si="6"/>
        <v>90412.2</v>
      </c>
      <c r="F26" s="39">
        <f t="shared" si="6"/>
        <v>90412.2</v>
      </c>
      <c r="G26" s="37">
        <f t="shared" si="6"/>
        <v>1</v>
      </c>
      <c r="H26" s="38">
        <f t="shared" si="6"/>
        <v>17581.439999999999</v>
      </c>
      <c r="I26" s="39">
        <f t="shared" si="6"/>
        <v>17581.439999999999</v>
      </c>
    </row>
    <row r="27" spans="1:9" ht="22.5" x14ac:dyDescent="0.25">
      <c r="A27" s="73" t="s">
        <v>138</v>
      </c>
      <c r="B27" s="40" t="s">
        <v>31</v>
      </c>
      <c r="C27" s="41" t="s">
        <v>32</v>
      </c>
      <c r="D27" s="42">
        <v>1266</v>
      </c>
      <c r="E27" s="43">
        <v>23.3</v>
      </c>
      <c r="F27" s="44">
        <f>ROUND(D27*E27,2)</f>
        <v>29497.8</v>
      </c>
      <c r="G27" s="42">
        <v>1266</v>
      </c>
      <c r="H27" s="65"/>
      <c r="I27" s="44">
        <f t="shared" ref="I27:I30" si="7">H27*G27</f>
        <v>0</v>
      </c>
    </row>
    <row r="28" spans="1:9" ht="22.5" x14ac:dyDescent="0.25">
      <c r="A28" s="73" t="s">
        <v>139</v>
      </c>
      <c r="B28" s="40" t="s">
        <v>31</v>
      </c>
      <c r="C28" s="41" t="s">
        <v>33</v>
      </c>
      <c r="D28" s="42">
        <v>1296</v>
      </c>
      <c r="E28" s="43">
        <v>30.51</v>
      </c>
      <c r="F28" s="44">
        <f>ROUND(D28*E28,2)</f>
        <v>39540.959999999999</v>
      </c>
      <c r="G28" s="42">
        <v>1296</v>
      </c>
      <c r="H28" s="65"/>
      <c r="I28" s="44">
        <f t="shared" si="7"/>
        <v>0</v>
      </c>
    </row>
    <row r="29" spans="1:9" ht="33.75" x14ac:dyDescent="0.25">
      <c r="A29" s="73" t="s">
        <v>140</v>
      </c>
      <c r="B29" s="40" t="s">
        <v>31</v>
      </c>
      <c r="C29" s="41" t="s">
        <v>34</v>
      </c>
      <c r="D29" s="42">
        <v>150</v>
      </c>
      <c r="E29" s="43">
        <v>25.28</v>
      </c>
      <c r="F29" s="44">
        <f>ROUND(D29*E29,2)</f>
        <v>3792</v>
      </c>
      <c r="G29" s="42">
        <v>150</v>
      </c>
      <c r="H29" s="65"/>
      <c r="I29" s="44">
        <f t="shared" si="7"/>
        <v>0</v>
      </c>
    </row>
    <row r="30" spans="1:9" ht="22.5" x14ac:dyDescent="0.25">
      <c r="A30" s="75" t="s">
        <v>35</v>
      </c>
      <c r="B30" s="40" t="s">
        <v>36</v>
      </c>
      <c r="C30" s="41" t="s">
        <v>37</v>
      </c>
      <c r="D30" s="42">
        <v>1</v>
      </c>
      <c r="E30" s="43">
        <v>17581.439999999999</v>
      </c>
      <c r="F30" s="44">
        <f>ROUND(D30*E30,2)</f>
        <v>17581.439999999999</v>
      </c>
      <c r="G30" s="42">
        <v>1</v>
      </c>
      <c r="H30" s="43">
        <v>17581.439999999999</v>
      </c>
      <c r="I30" s="44">
        <f t="shared" si="7"/>
        <v>17581.439999999999</v>
      </c>
    </row>
    <row r="31" spans="1:9" x14ac:dyDescent="0.25">
      <c r="A31" s="74"/>
      <c r="B31" s="45"/>
      <c r="C31" s="46" t="s">
        <v>38</v>
      </c>
      <c r="D31" s="42">
        <v>1</v>
      </c>
      <c r="E31" s="47">
        <f>SUM(F27:F30)</f>
        <v>90412.2</v>
      </c>
      <c r="F31" s="48">
        <f>ROUND(D31*E31,2)</f>
        <v>90412.2</v>
      </c>
      <c r="G31" s="42">
        <v>1</v>
      </c>
      <c r="H31" s="47">
        <f>SUM(I27:I30)</f>
        <v>17581.439999999999</v>
      </c>
      <c r="I31" s="48">
        <f>ROUND(G31*H31,2)</f>
        <v>17581.439999999999</v>
      </c>
    </row>
    <row r="32" spans="1:9" ht="0.95" customHeight="1" x14ac:dyDescent="0.25">
      <c r="A32" s="74"/>
      <c r="B32" s="49"/>
      <c r="C32" s="50"/>
      <c r="D32" s="51"/>
      <c r="E32" s="52"/>
      <c r="F32" s="53"/>
      <c r="G32" s="54"/>
      <c r="H32" s="23"/>
      <c r="I32" s="55"/>
    </row>
    <row r="33" spans="1:9" x14ac:dyDescent="0.25">
      <c r="A33" s="74"/>
      <c r="B33" s="45"/>
      <c r="C33" s="46" t="s">
        <v>39</v>
      </c>
      <c r="D33" s="56">
        <v>1</v>
      </c>
      <c r="E33" s="47">
        <f>F5+F12+F26</f>
        <v>103692.59</v>
      </c>
      <c r="F33" s="48">
        <f>ROUND(D33*E33,2)</f>
        <v>103692.59</v>
      </c>
      <c r="G33" s="56">
        <v>1</v>
      </c>
      <c r="H33" s="47">
        <f>I5+I12+I26</f>
        <v>17581.439999999999</v>
      </c>
      <c r="I33" s="48">
        <f>ROUND(G33*H33,2)</f>
        <v>17581.439999999999</v>
      </c>
    </row>
    <row r="34" spans="1:9" ht="0.95" customHeight="1" x14ac:dyDescent="0.25">
      <c r="A34" s="68"/>
      <c r="B34" s="49"/>
      <c r="C34" s="50"/>
      <c r="D34" s="51"/>
      <c r="E34" s="52"/>
      <c r="F34" s="53"/>
      <c r="G34" s="54"/>
      <c r="H34" s="23"/>
      <c r="I34" s="55"/>
    </row>
    <row r="35" spans="1:9" x14ac:dyDescent="0.25">
      <c r="A35" s="72" t="s">
        <v>40</v>
      </c>
      <c r="B35" s="30" t="s">
        <v>5</v>
      </c>
      <c r="C35" s="31" t="s">
        <v>41</v>
      </c>
      <c r="D35" s="32">
        <f t="shared" ref="D35:I35" si="8">D108</f>
        <v>1</v>
      </c>
      <c r="E35" s="33">
        <f>E108</f>
        <v>1228602.99</v>
      </c>
      <c r="F35" s="34">
        <f t="shared" si="8"/>
        <v>1228602.99</v>
      </c>
      <c r="G35" s="32">
        <f t="shared" si="8"/>
        <v>1</v>
      </c>
      <c r="H35" s="33">
        <f t="shared" si="8"/>
        <v>0</v>
      </c>
      <c r="I35" s="34">
        <f t="shared" si="8"/>
        <v>0</v>
      </c>
    </row>
    <row r="36" spans="1:9" ht="0.95" customHeight="1" x14ac:dyDescent="0.25">
      <c r="A36" s="74"/>
      <c r="B36" s="49"/>
      <c r="C36" s="50"/>
      <c r="D36" s="51"/>
      <c r="E36" s="52"/>
      <c r="F36" s="53"/>
      <c r="G36" s="51"/>
      <c r="H36" s="52"/>
      <c r="I36" s="53"/>
    </row>
    <row r="37" spans="1:9" x14ac:dyDescent="0.25">
      <c r="A37" s="72" t="s">
        <v>42</v>
      </c>
      <c r="B37" s="35" t="s">
        <v>5</v>
      </c>
      <c r="C37" s="36" t="s">
        <v>52</v>
      </c>
      <c r="D37" s="37">
        <f t="shared" ref="D37:I37" si="9">D56</f>
        <v>1</v>
      </c>
      <c r="E37" s="38">
        <f t="shared" si="9"/>
        <v>180052.42</v>
      </c>
      <c r="F37" s="39">
        <f t="shared" si="9"/>
        <v>180052.42</v>
      </c>
      <c r="G37" s="37">
        <f t="shared" si="9"/>
        <v>1</v>
      </c>
      <c r="H37" s="38">
        <f t="shared" si="9"/>
        <v>0</v>
      </c>
      <c r="I37" s="39">
        <f t="shared" si="9"/>
        <v>0</v>
      </c>
    </row>
    <row r="38" spans="1:9" ht="22.5" x14ac:dyDescent="0.25">
      <c r="A38" s="73" t="s">
        <v>141</v>
      </c>
      <c r="B38" s="40" t="s">
        <v>31</v>
      </c>
      <c r="C38" s="41" t="s">
        <v>53</v>
      </c>
      <c r="D38" s="42">
        <v>244</v>
      </c>
      <c r="E38" s="43">
        <v>8.77</v>
      </c>
      <c r="F38" s="44">
        <f t="shared" ref="F38:F56" si="10">ROUND(D38*E38,2)</f>
        <v>2139.88</v>
      </c>
      <c r="G38" s="42">
        <v>244</v>
      </c>
      <c r="H38" s="65"/>
      <c r="I38" s="44">
        <f t="shared" ref="I38:I55" si="11">H38*G38</f>
        <v>0</v>
      </c>
    </row>
    <row r="39" spans="1:9" ht="22.5" x14ac:dyDescent="0.25">
      <c r="A39" s="73" t="s">
        <v>142</v>
      </c>
      <c r="B39" s="40" t="s">
        <v>9</v>
      </c>
      <c r="C39" s="41" t="s">
        <v>54</v>
      </c>
      <c r="D39" s="42">
        <v>100</v>
      </c>
      <c r="E39" s="43">
        <v>12.55</v>
      </c>
      <c r="F39" s="44">
        <f t="shared" si="10"/>
        <v>1255</v>
      </c>
      <c r="G39" s="42">
        <v>100</v>
      </c>
      <c r="H39" s="65"/>
      <c r="I39" s="44">
        <f t="shared" si="11"/>
        <v>0</v>
      </c>
    </row>
    <row r="40" spans="1:9" ht="22.5" x14ac:dyDescent="0.25">
      <c r="A40" s="73" t="s">
        <v>143</v>
      </c>
      <c r="B40" s="40" t="s">
        <v>31</v>
      </c>
      <c r="C40" s="41" t="s">
        <v>55</v>
      </c>
      <c r="D40" s="42">
        <v>830</v>
      </c>
      <c r="E40" s="43">
        <v>8.0500000000000007</v>
      </c>
      <c r="F40" s="44">
        <f t="shared" si="10"/>
        <v>6681.5</v>
      </c>
      <c r="G40" s="42">
        <v>830</v>
      </c>
      <c r="H40" s="65"/>
      <c r="I40" s="44">
        <f t="shared" si="11"/>
        <v>0</v>
      </c>
    </row>
    <row r="41" spans="1:9" ht="22.5" x14ac:dyDescent="0.25">
      <c r="A41" s="73" t="s">
        <v>144</v>
      </c>
      <c r="B41" s="40" t="s">
        <v>9</v>
      </c>
      <c r="C41" s="41" t="s">
        <v>56</v>
      </c>
      <c r="D41" s="42">
        <v>260</v>
      </c>
      <c r="E41" s="43">
        <v>1.03</v>
      </c>
      <c r="F41" s="44">
        <f t="shared" si="10"/>
        <v>267.8</v>
      </c>
      <c r="G41" s="42">
        <v>260</v>
      </c>
      <c r="H41" s="65"/>
      <c r="I41" s="44">
        <f t="shared" si="11"/>
        <v>0</v>
      </c>
    </row>
    <row r="42" spans="1:9" ht="22.5" x14ac:dyDescent="0.25">
      <c r="A42" s="73" t="s">
        <v>145</v>
      </c>
      <c r="B42" s="40" t="s">
        <v>57</v>
      </c>
      <c r="C42" s="41" t="s">
        <v>58</v>
      </c>
      <c r="D42" s="42">
        <v>10.98</v>
      </c>
      <c r="E42" s="43">
        <v>277.52</v>
      </c>
      <c r="F42" s="44">
        <f t="shared" si="10"/>
        <v>3047.17</v>
      </c>
      <c r="G42" s="42">
        <v>10.98</v>
      </c>
      <c r="H42" s="65"/>
      <c r="I42" s="44">
        <f t="shared" si="11"/>
        <v>0</v>
      </c>
    </row>
    <row r="43" spans="1:9" ht="22.5" x14ac:dyDescent="0.25">
      <c r="A43" s="73" t="s">
        <v>146</v>
      </c>
      <c r="B43" s="40" t="s">
        <v>9</v>
      </c>
      <c r="C43" s="41" t="s">
        <v>59</v>
      </c>
      <c r="D43" s="42">
        <v>16</v>
      </c>
      <c r="E43" s="43">
        <v>101.77</v>
      </c>
      <c r="F43" s="44">
        <f t="shared" si="10"/>
        <v>1628.32</v>
      </c>
      <c r="G43" s="42">
        <v>16</v>
      </c>
      <c r="H43" s="65"/>
      <c r="I43" s="44">
        <f t="shared" si="11"/>
        <v>0</v>
      </c>
    </row>
    <row r="44" spans="1:9" ht="22.5" x14ac:dyDescent="0.25">
      <c r="A44" s="73" t="s">
        <v>147</v>
      </c>
      <c r="B44" s="40" t="s">
        <v>31</v>
      </c>
      <c r="C44" s="41" t="s">
        <v>60</v>
      </c>
      <c r="D44" s="42">
        <v>15</v>
      </c>
      <c r="E44" s="43">
        <v>17.02</v>
      </c>
      <c r="F44" s="44">
        <f t="shared" si="10"/>
        <v>255.3</v>
      </c>
      <c r="G44" s="42">
        <v>15</v>
      </c>
      <c r="H44" s="65"/>
      <c r="I44" s="44">
        <f t="shared" si="11"/>
        <v>0</v>
      </c>
    </row>
    <row r="45" spans="1:9" ht="22.5" x14ac:dyDescent="0.25">
      <c r="A45" s="73" t="s">
        <v>186</v>
      </c>
      <c r="B45" s="40" t="s">
        <v>31</v>
      </c>
      <c r="C45" s="41" t="s">
        <v>61</v>
      </c>
      <c r="D45" s="42">
        <v>2432</v>
      </c>
      <c r="E45" s="43">
        <v>15.34</v>
      </c>
      <c r="F45" s="44">
        <f t="shared" si="10"/>
        <v>37306.879999999997</v>
      </c>
      <c r="G45" s="42">
        <v>2432</v>
      </c>
      <c r="H45" s="65"/>
      <c r="I45" s="44">
        <f t="shared" si="11"/>
        <v>0</v>
      </c>
    </row>
    <row r="46" spans="1:9" ht="22.5" x14ac:dyDescent="0.25">
      <c r="A46" s="73" t="s">
        <v>187</v>
      </c>
      <c r="B46" s="40" t="s">
        <v>31</v>
      </c>
      <c r="C46" s="41" t="s">
        <v>62</v>
      </c>
      <c r="D46" s="42">
        <v>917</v>
      </c>
      <c r="E46" s="43">
        <v>10.85</v>
      </c>
      <c r="F46" s="44">
        <f t="shared" si="10"/>
        <v>9949.4500000000007</v>
      </c>
      <c r="G46" s="42">
        <v>917</v>
      </c>
      <c r="H46" s="65"/>
      <c r="I46" s="44">
        <f t="shared" si="11"/>
        <v>0</v>
      </c>
    </row>
    <row r="47" spans="1:9" ht="22.5" x14ac:dyDescent="0.25">
      <c r="A47" s="73" t="s">
        <v>188</v>
      </c>
      <c r="B47" s="40" t="s">
        <v>9</v>
      </c>
      <c r="C47" s="41" t="s">
        <v>63</v>
      </c>
      <c r="D47" s="42">
        <v>3</v>
      </c>
      <c r="E47" s="43">
        <v>27.61</v>
      </c>
      <c r="F47" s="44">
        <f t="shared" si="10"/>
        <v>82.83</v>
      </c>
      <c r="G47" s="42">
        <v>3</v>
      </c>
      <c r="H47" s="65"/>
      <c r="I47" s="44">
        <f t="shared" si="11"/>
        <v>0</v>
      </c>
    </row>
    <row r="48" spans="1:9" ht="22.5" x14ac:dyDescent="0.25">
      <c r="A48" s="73" t="s">
        <v>189</v>
      </c>
      <c r="B48" s="40" t="s">
        <v>9</v>
      </c>
      <c r="C48" s="41" t="s">
        <v>64</v>
      </c>
      <c r="D48" s="42">
        <v>1651.5</v>
      </c>
      <c r="E48" s="43">
        <v>21.26</v>
      </c>
      <c r="F48" s="44">
        <f t="shared" si="10"/>
        <v>35110.89</v>
      </c>
      <c r="G48" s="42">
        <v>1651.5</v>
      </c>
      <c r="H48" s="65"/>
      <c r="I48" s="44">
        <f t="shared" si="11"/>
        <v>0</v>
      </c>
    </row>
    <row r="49" spans="1:9" ht="22.5" x14ac:dyDescent="0.25">
      <c r="A49" s="73" t="s">
        <v>190</v>
      </c>
      <c r="B49" s="40" t="s">
        <v>9</v>
      </c>
      <c r="C49" s="41" t="s">
        <v>65</v>
      </c>
      <c r="D49" s="42">
        <v>248</v>
      </c>
      <c r="E49" s="43">
        <v>30.23</v>
      </c>
      <c r="F49" s="44">
        <f t="shared" si="10"/>
        <v>7497.04</v>
      </c>
      <c r="G49" s="42">
        <v>248</v>
      </c>
      <c r="H49" s="65"/>
      <c r="I49" s="44">
        <f t="shared" si="11"/>
        <v>0</v>
      </c>
    </row>
    <row r="50" spans="1:9" ht="33.75" x14ac:dyDescent="0.25">
      <c r="A50" s="73" t="s">
        <v>191</v>
      </c>
      <c r="B50" s="40" t="s">
        <v>9</v>
      </c>
      <c r="C50" s="41" t="s">
        <v>66</v>
      </c>
      <c r="D50" s="42">
        <v>1099</v>
      </c>
      <c r="E50" s="43">
        <v>21.97</v>
      </c>
      <c r="F50" s="44">
        <f t="shared" si="10"/>
        <v>24145.03</v>
      </c>
      <c r="G50" s="42">
        <v>1099</v>
      </c>
      <c r="H50" s="65"/>
      <c r="I50" s="44">
        <f t="shared" si="11"/>
        <v>0</v>
      </c>
    </row>
    <row r="51" spans="1:9" ht="33.75" x14ac:dyDescent="0.25">
      <c r="A51" s="73" t="s">
        <v>192</v>
      </c>
      <c r="B51" s="40" t="s">
        <v>9</v>
      </c>
      <c r="C51" s="41" t="s">
        <v>67</v>
      </c>
      <c r="D51" s="42">
        <v>165</v>
      </c>
      <c r="E51" s="43">
        <v>41.87</v>
      </c>
      <c r="F51" s="44">
        <f t="shared" si="10"/>
        <v>6908.55</v>
      </c>
      <c r="G51" s="42">
        <v>165</v>
      </c>
      <c r="H51" s="65"/>
      <c r="I51" s="44">
        <f t="shared" si="11"/>
        <v>0</v>
      </c>
    </row>
    <row r="52" spans="1:9" ht="33.75" x14ac:dyDescent="0.25">
      <c r="A52" s="73" t="s">
        <v>193</v>
      </c>
      <c r="B52" s="40" t="s">
        <v>9</v>
      </c>
      <c r="C52" s="41" t="s">
        <v>68</v>
      </c>
      <c r="D52" s="42">
        <v>8</v>
      </c>
      <c r="E52" s="43">
        <v>40.14</v>
      </c>
      <c r="F52" s="44">
        <f t="shared" si="10"/>
        <v>321.12</v>
      </c>
      <c r="G52" s="42">
        <v>8</v>
      </c>
      <c r="H52" s="65"/>
      <c r="I52" s="44">
        <f t="shared" si="11"/>
        <v>0</v>
      </c>
    </row>
    <row r="53" spans="1:9" ht="22.5" x14ac:dyDescent="0.25">
      <c r="A53" s="73" t="s">
        <v>194</v>
      </c>
      <c r="B53" s="40" t="s">
        <v>31</v>
      </c>
      <c r="C53" s="41" t="s">
        <v>69</v>
      </c>
      <c r="D53" s="42">
        <v>10</v>
      </c>
      <c r="E53" s="43">
        <v>80.55</v>
      </c>
      <c r="F53" s="44">
        <f t="shared" si="10"/>
        <v>805.5</v>
      </c>
      <c r="G53" s="42">
        <v>10</v>
      </c>
      <c r="H53" s="65"/>
      <c r="I53" s="44">
        <f t="shared" si="11"/>
        <v>0</v>
      </c>
    </row>
    <row r="54" spans="1:9" ht="33.75" x14ac:dyDescent="0.25">
      <c r="A54" s="73" t="s">
        <v>195</v>
      </c>
      <c r="B54" s="40" t="s">
        <v>9</v>
      </c>
      <c r="C54" s="41" t="s">
        <v>70</v>
      </c>
      <c r="D54" s="42">
        <v>3146</v>
      </c>
      <c r="E54" s="43">
        <v>13.41</v>
      </c>
      <c r="F54" s="44">
        <f t="shared" si="10"/>
        <v>42187.86</v>
      </c>
      <c r="G54" s="42">
        <v>3146</v>
      </c>
      <c r="H54" s="65"/>
      <c r="I54" s="44">
        <f t="shared" si="11"/>
        <v>0</v>
      </c>
    </row>
    <row r="55" spans="1:9" ht="22.5" x14ac:dyDescent="0.25">
      <c r="A55" s="73" t="s">
        <v>196</v>
      </c>
      <c r="B55" s="40" t="s">
        <v>9</v>
      </c>
      <c r="C55" s="41" t="s">
        <v>71</v>
      </c>
      <c r="D55" s="42">
        <v>30</v>
      </c>
      <c r="E55" s="43">
        <v>15.41</v>
      </c>
      <c r="F55" s="44">
        <f t="shared" si="10"/>
        <v>462.3</v>
      </c>
      <c r="G55" s="42">
        <v>30</v>
      </c>
      <c r="H55" s="65"/>
      <c r="I55" s="44">
        <f t="shared" si="11"/>
        <v>0</v>
      </c>
    </row>
    <row r="56" spans="1:9" x14ac:dyDescent="0.25">
      <c r="A56" s="74"/>
      <c r="B56" s="45"/>
      <c r="C56" s="46" t="s">
        <v>50</v>
      </c>
      <c r="D56" s="42">
        <v>1</v>
      </c>
      <c r="E56" s="47">
        <f>SUM(F38:F55)</f>
        <v>180052.42</v>
      </c>
      <c r="F56" s="48">
        <f t="shared" si="10"/>
        <v>180052.42</v>
      </c>
      <c r="G56" s="42">
        <v>1</v>
      </c>
      <c r="H56" s="47">
        <f>SUM(I38:I55)</f>
        <v>0</v>
      </c>
      <c r="I56" s="48">
        <f>ROUND(G56*H56,2)</f>
        <v>0</v>
      </c>
    </row>
    <row r="57" spans="1:9" ht="0.95" customHeight="1" x14ac:dyDescent="0.25">
      <c r="A57" s="74"/>
      <c r="B57" s="49"/>
      <c r="C57" s="50"/>
      <c r="D57" s="51"/>
      <c r="E57" s="52"/>
      <c r="F57" s="53"/>
      <c r="G57" s="51"/>
      <c r="H57" s="52"/>
      <c r="I57" s="53"/>
    </row>
    <row r="58" spans="1:9" x14ac:dyDescent="0.25">
      <c r="A58" s="72" t="s">
        <v>51</v>
      </c>
      <c r="B58" s="35" t="s">
        <v>5</v>
      </c>
      <c r="C58" s="36" t="s">
        <v>74</v>
      </c>
      <c r="D58" s="37">
        <f t="shared" ref="D58:I58" si="12">D63</f>
        <v>1</v>
      </c>
      <c r="E58" s="38">
        <f t="shared" si="12"/>
        <v>40052.9</v>
      </c>
      <c r="F58" s="39">
        <f t="shared" si="12"/>
        <v>40052.9</v>
      </c>
      <c r="G58" s="37">
        <f t="shared" si="12"/>
        <v>1</v>
      </c>
      <c r="H58" s="38">
        <f t="shared" si="12"/>
        <v>0</v>
      </c>
      <c r="I58" s="39">
        <f t="shared" si="12"/>
        <v>0</v>
      </c>
    </row>
    <row r="59" spans="1:9" ht="33.75" x14ac:dyDescent="0.25">
      <c r="A59" s="73" t="s">
        <v>148</v>
      </c>
      <c r="B59" s="40" t="s">
        <v>31</v>
      </c>
      <c r="C59" s="41" t="s">
        <v>75</v>
      </c>
      <c r="D59" s="42">
        <v>1982</v>
      </c>
      <c r="E59" s="43">
        <v>2.04</v>
      </c>
      <c r="F59" s="44">
        <f>ROUND(D59*E59,2)</f>
        <v>4043.28</v>
      </c>
      <c r="G59" s="42">
        <v>1982</v>
      </c>
      <c r="H59" s="65"/>
      <c r="I59" s="44">
        <f t="shared" ref="I59:I62" si="13">H59*G59</f>
        <v>0</v>
      </c>
    </row>
    <row r="60" spans="1:9" ht="22.5" x14ac:dyDescent="0.25">
      <c r="A60" s="73" t="s">
        <v>149</v>
      </c>
      <c r="B60" s="40" t="s">
        <v>31</v>
      </c>
      <c r="C60" s="41" t="s">
        <v>76</v>
      </c>
      <c r="D60" s="42">
        <v>4948</v>
      </c>
      <c r="E60" s="43">
        <v>1.88</v>
      </c>
      <c r="F60" s="44">
        <f>ROUND(D60*E60,2)</f>
        <v>9302.24</v>
      </c>
      <c r="G60" s="42">
        <v>4948</v>
      </c>
      <c r="H60" s="65"/>
      <c r="I60" s="44">
        <f t="shared" si="13"/>
        <v>0</v>
      </c>
    </row>
    <row r="61" spans="1:9" ht="33.75" x14ac:dyDescent="0.25">
      <c r="A61" s="73" t="s">
        <v>150</v>
      </c>
      <c r="B61" s="40" t="s">
        <v>9</v>
      </c>
      <c r="C61" s="41" t="s">
        <v>77</v>
      </c>
      <c r="D61" s="42">
        <v>5904.5</v>
      </c>
      <c r="E61" s="43">
        <v>4.0599999999999996</v>
      </c>
      <c r="F61" s="44">
        <f>ROUND(D61*E61,2)</f>
        <v>23972.27</v>
      </c>
      <c r="G61" s="42">
        <v>5904.5</v>
      </c>
      <c r="H61" s="65"/>
      <c r="I61" s="44">
        <f t="shared" si="13"/>
        <v>0</v>
      </c>
    </row>
    <row r="62" spans="1:9" ht="22.5" x14ac:dyDescent="0.25">
      <c r="A62" s="73" t="s">
        <v>151</v>
      </c>
      <c r="B62" s="40" t="s">
        <v>57</v>
      </c>
      <c r="C62" s="41" t="s">
        <v>78</v>
      </c>
      <c r="D62" s="42">
        <v>88.86</v>
      </c>
      <c r="E62" s="43">
        <v>30.78</v>
      </c>
      <c r="F62" s="44">
        <f>ROUND(D62*E62,2)</f>
        <v>2735.11</v>
      </c>
      <c r="G62" s="42">
        <v>88.86</v>
      </c>
      <c r="H62" s="65"/>
      <c r="I62" s="44">
        <f t="shared" si="13"/>
        <v>0</v>
      </c>
    </row>
    <row r="63" spans="1:9" x14ac:dyDescent="0.25">
      <c r="A63" s="74"/>
      <c r="B63" s="45"/>
      <c r="C63" s="46" t="s">
        <v>72</v>
      </c>
      <c r="D63" s="42">
        <v>1</v>
      </c>
      <c r="E63" s="47">
        <f>SUM(F59:F62)</f>
        <v>40052.9</v>
      </c>
      <c r="F63" s="48">
        <f>ROUND(D63*E63,2)</f>
        <v>40052.9</v>
      </c>
      <c r="G63" s="42">
        <v>1</v>
      </c>
      <c r="H63" s="47">
        <f>SUM(I59:I62)</f>
        <v>0</v>
      </c>
      <c r="I63" s="48">
        <f>ROUND(G63*H63,2)</f>
        <v>0</v>
      </c>
    </row>
    <row r="64" spans="1:9" ht="0.95" customHeight="1" x14ac:dyDescent="0.25">
      <c r="A64" s="74"/>
      <c r="B64" s="49"/>
      <c r="C64" s="50"/>
      <c r="D64" s="51"/>
      <c r="E64" s="52"/>
      <c r="F64" s="53"/>
      <c r="G64" s="51"/>
      <c r="H64" s="52"/>
      <c r="I64" s="53"/>
    </row>
    <row r="65" spans="1:9" x14ac:dyDescent="0.25">
      <c r="A65" s="72" t="s">
        <v>73</v>
      </c>
      <c r="B65" s="35" t="s">
        <v>5</v>
      </c>
      <c r="C65" s="36" t="s">
        <v>219</v>
      </c>
      <c r="D65" s="37">
        <f t="shared" ref="D65:I65" si="14">D93</f>
        <v>1</v>
      </c>
      <c r="E65" s="38">
        <f t="shared" si="14"/>
        <v>970451.07</v>
      </c>
      <c r="F65" s="39">
        <f t="shared" si="14"/>
        <v>970451.07</v>
      </c>
      <c r="G65" s="37">
        <f t="shared" si="14"/>
        <v>1</v>
      </c>
      <c r="H65" s="38">
        <f t="shared" si="14"/>
        <v>0</v>
      </c>
      <c r="I65" s="39">
        <f t="shared" si="14"/>
        <v>0</v>
      </c>
    </row>
    <row r="66" spans="1:9" ht="22.5" x14ac:dyDescent="0.25">
      <c r="A66" s="73" t="s">
        <v>152</v>
      </c>
      <c r="B66" s="40" t="s">
        <v>31</v>
      </c>
      <c r="C66" s="41" t="s">
        <v>81</v>
      </c>
      <c r="D66" s="42">
        <v>100</v>
      </c>
      <c r="E66" s="43">
        <v>3.1</v>
      </c>
      <c r="F66" s="44">
        <f t="shared" ref="F66:F93" si="15">ROUND(D66*E66,2)</f>
        <v>310</v>
      </c>
      <c r="G66" s="42">
        <v>100</v>
      </c>
      <c r="H66" s="65"/>
      <c r="I66" s="44">
        <f t="shared" ref="I66:I92" si="16">H66*G66</f>
        <v>0</v>
      </c>
    </row>
    <row r="67" spans="1:9" ht="33.75" x14ac:dyDescent="0.25">
      <c r="A67" s="73" t="s">
        <v>153</v>
      </c>
      <c r="B67" s="40" t="s">
        <v>9</v>
      </c>
      <c r="C67" s="41" t="s">
        <v>82</v>
      </c>
      <c r="D67" s="42">
        <v>143</v>
      </c>
      <c r="E67" s="43">
        <v>269.08999999999997</v>
      </c>
      <c r="F67" s="44">
        <f t="shared" si="15"/>
        <v>38479.870000000003</v>
      </c>
      <c r="G67" s="42">
        <v>143</v>
      </c>
      <c r="H67" s="65"/>
      <c r="I67" s="44">
        <f t="shared" si="16"/>
        <v>0</v>
      </c>
    </row>
    <row r="68" spans="1:9" ht="33.75" x14ac:dyDescent="0.25">
      <c r="A68" s="73" t="s">
        <v>154</v>
      </c>
      <c r="B68" s="40" t="s">
        <v>9</v>
      </c>
      <c r="C68" s="41" t="s">
        <v>83</v>
      </c>
      <c r="D68" s="42">
        <v>4</v>
      </c>
      <c r="E68" s="43">
        <v>348.02</v>
      </c>
      <c r="F68" s="44">
        <f t="shared" si="15"/>
        <v>1392.08</v>
      </c>
      <c r="G68" s="42">
        <v>4</v>
      </c>
      <c r="H68" s="65"/>
      <c r="I68" s="44">
        <f t="shared" si="16"/>
        <v>0</v>
      </c>
    </row>
    <row r="69" spans="1:9" ht="33.75" x14ac:dyDescent="0.25">
      <c r="A69" s="73" t="s">
        <v>155</v>
      </c>
      <c r="B69" s="40" t="s">
        <v>9</v>
      </c>
      <c r="C69" s="41" t="s">
        <v>84</v>
      </c>
      <c r="D69" s="42">
        <v>92</v>
      </c>
      <c r="E69" s="43">
        <v>26.11</v>
      </c>
      <c r="F69" s="44">
        <f t="shared" si="15"/>
        <v>2402.12</v>
      </c>
      <c r="G69" s="42">
        <v>92</v>
      </c>
      <c r="H69" s="65"/>
      <c r="I69" s="44">
        <f t="shared" si="16"/>
        <v>0</v>
      </c>
    </row>
    <row r="70" spans="1:9" ht="33.75" x14ac:dyDescent="0.25">
      <c r="A70" s="73" t="s">
        <v>197</v>
      </c>
      <c r="B70" s="40" t="s">
        <v>9</v>
      </c>
      <c r="C70" s="41" t="s">
        <v>85</v>
      </c>
      <c r="D70" s="42">
        <v>1733</v>
      </c>
      <c r="E70" s="43">
        <v>47.31</v>
      </c>
      <c r="F70" s="44">
        <f t="shared" si="15"/>
        <v>81988.23</v>
      </c>
      <c r="G70" s="42">
        <v>1733</v>
      </c>
      <c r="H70" s="65"/>
      <c r="I70" s="44">
        <f t="shared" si="16"/>
        <v>0</v>
      </c>
    </row>
    <row r="71" spans="1:9" ht="33.75" x14ac:dyDescent="0.25">
      <c r="A71" s="73" t="s">
        <v>198</v>
      </c>
      <c r="B71" s="40" t="s">
        <v>9</v>
      </c>
      <c r="C71" s="41" t="s">
        <v>86</v>
      </c>
      <c r="D71" s="42">
        <v>63</v>
      </c>
      <c r="E71" s="43">
        <v>46.01</v>
      </c>
      <c r="F71" s="44">
        <f t="shared" si="15"/>
        <v>2898.63</v>
      </c>
      <c r="G71" s="42">
        <v>63</v>
      </c>
      <c r="H71" s="65"/>
      <c r="I71" s="44">
        <f t="shared" si="16"/>
        <v>0</v>
      </c>
    </row>
    <row r="72" spans="1:9" ht="45" x14ac:dyDescent="0.25">
      <c r="A72" s="73" t="s">
        <v>199</v>
      </c>
      <c r="B72" s="40" t="s">
        <v>9</v>
      </c>
      <c r="C72" s="41" t="s">
        <v>87</v>
      </c>
      <c r="D72" s="42">
        <v>1256</v>
      </c>
      <c r="E72" s="43">
        <v>77.81</v>
      </c>
      <c r="F72" s="44">
        <f t="shared" si="15"/>
        <v>97729.36</v>
      </c>
      <c r="G72" s="42">
        <v>1256</v>
      </c>
      <c r="H72" s="65"/>
      <c r="I72" s="44">
        <f t="shared" si="16"/>
        <v>0</v>
      </c>
    </row>
    <row r="73" spans="1:9" ht="33.75" x14ac:dyDescent="0.25">
      <c r="A73" s="73" t="s">
        <v>200</v>
      </c>
      <c r="B73" s="40" t="s">
        <v>9</v>
      </c>
      <c r="C73" s="41" t="s">
        <v>88</v>
      </c>
      <c r="D73" s="42">
        <v>50</v>
      </c>
      <c r="E73" s="43">
        <v>11.59</v>
      </c>
      <c r="F73" s="44">
        <f t="shared" si="15"/>
        <v>579.5</v>
      </c>
      <c r="G73" s="42">
        <v>50</v>
      </c>
      <c r="H73" s="65"/>
      <c r="I73" s="44">
        <f t="shared" si="16"/>
        <v>0</v>
      </c>
    </row>
    <row r="74" spans="1:9" ht="22.5" x14ac:dyDescent="0.25">
      <c r="A74" s="73" t="s">
        <v>201</v>
      </c>
      <c r="B74" s="40" t="s">
        <v>31</v>
      </c>
      <c r="C74" s="41" t="s">
        <v>89</v>
      </c>
      <c r="D74" s="42">
        <v>200</v>
      </c>
      <c r="E74" s="43">
        <v>15.93</v>
      </c>
      <c r="F74" s="44">
        <f t="shared" si="15"/>
        <v>3186</v>
      </c>
      <c r="G74" s="42">
        <v>200</v>
      </c>
      <c r="H74" s="65"/>
      <c r="I74" s="44">
        <f t="shared" si="16"/>
        <v>0</v>
      </c>
    </row>
    <row r="75" spans="1:9" x14ac:dyDescent="0.25">
      <c r="A75" s="73" t="s">
        <v>202</v>
      </c>
      <c r="B75" s="40" t="s">
        <v>31</v>
      </c>
      <c r="C75" s="41" t="s">
        <v>43</v>
      </c>
      <c r="D75" s="42">
        <v>1065</v>
      </c>
      <c r="E75" s="43">
        <v>45.65</v>
      </c>
      <c r="F75" s="44">
        <f>ROUND(D75*E75,2)</f>
        <v>48617.25</v>
      </c>
      <c r="G75" s="42">
        <v>1065</v>
      </c>
      <c r="H75" s="65"/>
      <c r="I75" s="44">
        <f>H75*G75</f>
        <v>0</v>
      </c>
    </row>
    <row r="76" spans="1:9" ht="22.5" x14ac:dyDescent="0.25">
      <c r="A76" s="73" t="s">
        <v>203</v>
      </c>
      <c r="B76" s="40" t="s">
        <v>31</v>
      </c>
      <c r="C76" s="41" t="s">
        <v>90</v>
      </c>
      <c r="D76" s="42">
        <v>1065</v>
      </c>
      <c r="E76" s="43">
        <v>12.7</v>
      </c>
      <c r="F76" s="44">
        <f t="shared" si="15"/>
        <v>13525.5</v>
      </c>
      <c r="G76" s="42">
        <v>1065</v>
      </c>
      <c r="H76" s="65"/>
      <c r="I76" s="44">
        <f t="shared" si="16"/>
        <v>0</v>
      </c>
    </row>
    <row r="77" spans="1:9" ht="33.75" x14ac:dyDescent="0.25">
      <c r="A77" s="73" t="s">
        <v>204</v>
      </c>
      <c r="B77" s="40" t="s">
        <v>9</v>
      </c>
      <c r="C77" s="41" t="s">
        <v>46</v>
      </c>
      <c r="D77" s="42">
        <v>130</v>
      </c>
      <c r="E77" s="43">
        <v>6.68</v>
      </c>
      <c r="F77" s="44">
        <f>ROUND(D77*E77,2)</f>
        <v>868.4</v>
      </c>
      <c r="G77" s="42">
        <v>130</v>
      </c>
      <c r="H77" s="65"/>
      <c r="I77" s="44">
        <f>H77*G77</f>
        <v>0</v>
      </c>
    </row>
    <row r="78" spans="1:9" ht="33.75" x14ac:dyDescent="0.25">
      <c r="A78" s="73" t="s">
        <v>205</v>
      </c>
      <c r="B78" s="40" t="s">
        <v>9</v>
      </c>
      <c r="C78" s="41" t="s">
        <v>48</v>
      </c>
      <c r="D78" s="42">
        <v>1824</v>
      </c>
      <c r="E78" s="43">
        <v>59.4</v>
      </c>
      <c r="F78" s="44">
        <f>ROUND(D78*E78,2)</f>
        <v>108345.60000000001</v>
      </c>
      <c r="G78" s="42">
        <v>1824</v>
      </c>
      <c r="H78" s="65"/>
      <c r="I78" s="44">
        <f>H78*G78</f>
        <v>0</v>
      </c>
    </row>
    <row r="79" spans="1:9" ht="45" x14ac:dyDescent="0.25">
      <c r="A79" s="73" t="s">
        <v>206</v>
      </c>
      <c r="B79" s="40" t="s">
        <v>9</v>
      </c>
      <c r="C79" s="41" t="s">
        <v>91</v>
      </c>
      <c r="D79" s="42">
        <v>1824</v>
      </c>
      <c r="E79" s="43">
        <v>19.850000000000001</v>
      </c>
      <c r="F79" s="44">
        <f t="shared" si="15"/>
        <v>36206.400000000001</v>
      </c>
      <c r="G79" s="42">
        <v>1824</v>
      </c>
      <c r="H79" s="65"/>
      <c r="I79" s="44">
        <f t="shared" si="16"/>
        <v>0</v>
      </c>
    </row>
    <row r="80" spans="1:9" ht="33.75" x14ac:dyDescent="0.25">
      <c r="A80" s="73" t="s">
        <v>207</v>
      </c>
      <c r="B80" s="40" t="s">
        <v>9</v>
      </c>
      <c r="C80" s="41" t="s">
        <v>49</v>
      </c>
      <c r="D80" s="42">
        <v>20</v>
      </c>
      <c r="E80" s="43">
        <v>58.5</v>
      </c>
      <c r="F80" s="44">
        <f>ROUND(D80*E80,2)</f>
        <v>1170</v>
      </c>
      <c r="G80" s="42">
        <v>20</v>
      </c>
      <c r="H80" s="65"/>
      <c r="I80" s="44">
        <f>H80*G80</f>
        <v>0</v>
      </c>
    </row>
    <row r="81" spans="1:9" ht="22.5" x14ac:dyDescent="0.25">
      <c r="A81" s="73" t="s">
        <v>208</v>
      </c>
      <c r="B81" s="40" t="s">
        <v>9</v>
      </c>
      <c r="C81" s="41" t="s">
        <v>92</v>
      </c>
      <c r="D81" s="42">
        <v>20</v>
      </c>
      <c r="E81" s="43">
        <v>41.79</v>
      </c>
      <c r="F81" s="44">
        <f t="shared" si="15"/>
        <v>835.8</v>
      </c>
      <c r="G81" s="42">
        <v>20</v>
      </c>
      <c r="H81" s="65"/>
      <c r="I81" s="44">
        <f t="shared" si="16"/>
        <v>0</v>
      </c>
    </row>
    <row r="82" spans="1:9" ht="33.75" x14ac:dyDescent="0.25">
      <c r="A82" s="73" t="s">
        <v>209</v>
      </c>
      <c r="B82" s="40" t="s">
        <v>9</v>
      </c>
      <c r="C82" s="41" t="s">
        <v>47</v>
      </c>
      <c r="D82" s="42">
        <v>1322</v>
      </c>
      <c r="E82" s="43">
        <v>225</v>
      </c>
      <c r="F82" s="44">
        <f>ROUND(D82*E82,2)</f>
        <v>297450</v>
      </c>
      <c r="G82" s="42">
        <v>1322</v>
      </c>
      <c r="H82" s="65"/>
      <c r="I82" s="44">
        <f>H82*G82</f>
        <v>0</v>
      </c>
    </row>
    <row r="83" spans="1:9" ht="45" x14ac:dyDescent="0.25">
      <c r="A83" s="73" t="s">
        <v>210</v>
      </c>
      <c r="B83" s="40" t="s">
        <v>9</v>
      </c>
      <c r="C83" s="41" t="s">
        <v>93</v>
      </c>
      <c r="D83" s="42">
        <v>1322</v>
      </c>
      <c r="E83" s="43">
        <v>30.95</v>
      </c>
      <c r="F83" s="44">
        <f t="shared" si="15"/>
        <v>40915.9</v>
      </c>
      <c r="G83" s="42">
        <v>1322</v>
      </c>
      <c r="H83" s="65"/>
      <c r="I83" s="44">
        <f t="shared" si="16"/>
        <v>0</v>
      </c>
    </row>
    <row r="84" spans="1:9" ht="22.5" x14ac:dyDescent="0.25">
      <c r="A84" s="73" t="s">
        <v>211</v>
      </c>
      <c r="B84" s="40" t="s">
        <v>9</v>
      </c>
      <c r="C84" s="41" t="s">
        <v>45</v>
      </c>
      <c r="D84" s="42">
        <v>14</v>
      </c>
      <c r="E84" s="43">
        <v>858.6</v>
      </c>
      <c r="F84" s="44">
        <f>ROUND(D84*E84,2)</f>
        <v>12020.4</v>
      </c>
      <c r="G84" s="42">
        <v>14</v>
      </c>
      <c r="H84" s="65"/>
      <c r="I84" s="44">
        <f>H84*G84</f>
        <v>0</v>
      </c>
    </row>
    <row r="85" spans="1:9" ht="22.5" x14ac:dyDescent="0.25">
      <c r="A85" s="73" t="s">
        <v>212</v>
      </c>
      <c r="B85" s="40" t="s">
        <v>9</v>
      </c>
      <c r="C85" s="41" t="s">
        <v>94</v>
      </c>
      <c r="D85" s="42">
        <v>14</v>
      </c>
      <c r="E85" s="43">
        <v>187.78</v>
      </c>
      <c r="F85" s="44">
        <f t="shared" si="15"/>
        <v>2628.92</v>
      </c>
      <c r="G85" s="42">
        <v>14</v>
      </c>
      <c r="H85" s="65"/>
      <c r="I85" s="44">
        <f t="shared" si="16"/>
        <v>0</v>
      </c>
    </row>
    <row r="86" spans="1:9" ht="22.5" x14ac:dyDescent="0.25">
      <c r="A86" s="73" t="s">
        <v>213</v>
      </c>
      <c r="B86" s="40" t="s">
        <v>9</v>
      </c>
      <c r="C86" s="41" t="s">
        <v>95</v>
      </c>
      <c r="D86" s="42">
        <v>3</v>
      </c>
      <c r="E86" s="43">
        <v>39.58</v>
      </c>
      <c r="F86" s="44">
        <f t="shared" si="15"/>
        <v>118.74</v>
      </c>
      <c r="G86" s="42">
        <v>3</v>
      </c>
      <c r="H86" s="65"/>
      <c r="I86" s="44">
        <f t="shared" si="16"/>
        <v>0</v>
      </c>
    </row>
    <row r="87" spans="1:9" x14ac:dyDescent="0.25">
      <c r="A87" s="73" t="s">
        <v>214</v>
      </c>
      <c r="B87" s="40" t="s">
        <v>31</v>
      </c>
      <c r="C87" s="41" t="s">
        <v>44</v>
      </c>
      <c r="D87" s="42">
        <v>2432</v>
      </c>
      <c r="E87" s="43">
        <v>44.57</v>
      </c>
      <c r="F87" s="44">
        <f>ROUND(D87*E87,2)</f>
        <v>108394.24000000001</v>
      </c>
      <c r="G87" s="42">
        <v>2432</v>
      </c>
      <c r="H87" s="65"/>
      <c r="I87" s="44">
        <f t="shared" ref="I87:I88" si="17">H87*G87</f>
        <v>0</v>
      </c>
    </row>
    <row r="88" spans="1:9" ht="22.5" x14ac:dyDescent="0.25">
      <c r="A88" s="73" t="s">
        <v>184</v>
      </c>
      <c r="B88" s="40" t="s">
        <v>31</v>
      </c>
      <c r="C88" s="41" t="s">
        <v>185</v>
      </c>
      <c r="D88" s="42">
        <v>2432</v>
      </c>
      <c r="E88" s="43">
        <v>13.33</v>
      </c>
      <c r="F88" s="44">
        <f>ROUND(D88*E88,2)</f>
        <v>32418.560000000001</v>
      </c>
      <c r="G88" s="42">
        <v>2432</v>
      </c>
      <c r="H88" s="65"/>
      <c r="I88" s="44">
        <f t="shared" si="17"/>
        <v>0</v>
      </c>
    </row>
    <row r="89" spans="1:9" ht="22.5" x14ac:dyDescent="0.25">
      <c r="A89" s="73" t="s">
        <v>215</v>
      </c>
      <c r="B89" s="40" t="s">
        <v>31</v>
      </c>
      <c r="C89" s="41" t="s">
        <v>96</v>
      </c>
      <c r="D89" s="42">
        <v>100</v>
      </c>
      <c r="E89" s="43">
        <v>5.79</v>
      </c>
      <c r="F89" s="44">
        <f t="shared" si="15"/>
        <v>579</v>
      </c>
      <c r="G89" s="42">
        <v>100</v>
      </c>
      <c r="H89" s="65"/>
      <c r="I89" s="44">
        <f t="shared" si="16"/>
        <v>0</v>
      </c>
    </row>
    <row r="90" spans="1:9" ht="33.75" x14ac:dyDescent="0.25">
      <c r="A90" s="73" t="s">
        <v>216</v>
      </c>
      <c r="B90" s="40" t="s">
        <v>57</v>
      </c>
      <c r="C90" s="41" t="s">
        <v>97</v>
      </c>
      <c r="D90" s="42">
        <v>138.16</v>
      </c>
      <c r="E90" s="43">
        <v>239.42</v>
      </c>
      <c r="F90" s="44">
        <f t="shared" si="15"/>
        <v>33078.269999999997</v>
      </c>
      <c r="G90" s="42">
        <v>138.16</v>
      </c>
      <c r="H90" s="65"/>
      <c r="I90" s="44">
        <f t="shared" si="16"/>
        <v>0</v>
      </c>
    </row>
    <row r="91" spans="1:9" x14ac:dyDescent="0.25">
      <c r="A91" s="73" t="s">
        <v>217</v>
      </c>
      <c r="B91" s="40" t="s">
        <v>31</v>
      </c>
      <c r="C91" s="41" t="s">
        <v>98</v>
      </c>
      <c r="D91" s="42">
        <v>830</v>
      </c>
      <c r="E91" s="43">
        <v>3.63</v>
      </c>
      <c r="F91" s="44">
        <f t="shared" si="15"/>
        <v>3012.9</v>
      </c>
      <c r="G91" s="42">
        <v>830</v>
      </c>
      <c r="H91" s="65"/>
      <c r="I91" s="44">
        <f t="shared" si="16"/>
        <v>0</v>
      </c>
    </row>
    <row r="92" spans="1:9" ht="22.5" x14ac:dyDescent="0.25">
      <c r="A92" s="73" t="s">
        <v>218</v>
      </c>
      <c r="B92" s="40" t="s">
        <v>9</v>
      </c>
      <c r="C92" s="41" t="s">
        <v>99</v>
      </c>
      <c r="D92" s="42">
        <v>20</v>
      </c>
      <c r="E92" s="43">
        <v>64.97</v>
      </c>
      <c r="F92" s="44">
        <f t="shared" si="15"/>
        <v>1299.4000000000001</v>
      </c>
      <c r="G92" s="42">
        <v>20</v>
      </c>
      <c r="H92" s="65"/>
      <c r="I92" s="44">
        <f t="shared" si="16"/>
        <v>0</v>
      </c>
    </row>
    <row r="93" spans="1:9" x14ac:dyDescent="0.25">
      <c r="A93" s="74"/>
      <c r="B93" s="45"/>
      <c r="C93" s="46" t="s">
        <v>79</v>
      </c>
      <c r="D93" s="42">
        <v>1</v>
      </c>
      <c r="E93" s="47">
        <f>SUM(F66:F92)</f>
        <v>970451.07</v>
      </c>
      <c r="F93" s="48">
        <f t="shared" si="15"/>
        <v>970451.07</v>
      </c>
      <c r="G93" s="42">
        <v>1</v>
      </c>
      <c r="H93" s="47">
        <f>SUM(I66:I92)</f>
        <v>0</v>
      </c>
      <c r="I93" s="48">
        <f>ROUND(G93*H93,2)</f>
        <v>0</v>
      </c>
    </row>
    <row r="94" spans="1:9" ht="0.95" customHeight="1" x14ac:dyDescent="0.25">
      <c r="A94" s="68"/>
      <c r="B94" s="49"/>
      <c r="C94" s="50"/>
      <c r="D94" s="51"/>
      <c r="E94" s="52"/>
      <c r="F94" s="53"/>
      <c r="G94" s="51"/>
      <c r="H94" s="52"/>
      <c r="I94" s="53"/>
    </row>
    <row r="95" spans="1:9" x14ac:dyDescent="0.25">
      <c r="A95" s="72" t="s">
        <v>80</v>
      </c>
      <c r="B95" s="35" t="s">
        <v>5</v>
      </c>
      <c r="C95" s="36" t="s">
        <v>102</v>
      </c>
      <c r="D95" s="37">
        <f t="shared" ref="D95:I95" si="18">D101</f>
        <v>1</v>
      </c>
      <c r="E95" s="38">
        <f t="shared" si="18"/>
        <v>28283.4</v>
      </c>
      <c r="F95" s="39">
        <f t="shared" si="18"/>
        <v>28283.4</v>
      </c>
      <c r="G95" s="37">
        <f t="shared" si="18"/>
        <v>1</v>
      </c>
      <c r="H95" s="38">
        <f t="shared" si="18"/>
        <v>0</v>
      </c>
      <c r="I95" s="39">
        <f t="shared" si="18"/>
        <v>0</v>
      </c>
    </row>
    <row r="96" spans="1:9" ht="22.5" x14ac:dyDescent="0.25">
      <c r="A96" s="73" t="s">
        <v>156</v>
      </c>
      <c r="B96" s="40" t="s">
        <v>9</v>
      </c>
      <c r="C96" s="41" t="s">
        <v>103</v>
      </c>
      <c r="D96" s="42">
        <v>1099</v>
      </c>
      <c r="E96" s="43">
        <v>1</v>
      </c>
      <c r="F96" s="44">
        <f t="shared" ref="F96:F101" si="19">ROUND(D96*E96,2)</f>
        <v>1099</v>
      </c>
      <c r="G96" s="42">
        <v>1099</v>
      </c>
      <c r="H96" s="65"/>
      <c r="I96" s="44">
        <f t="shared" ref="I96:I100" si="20">H96*G96</f>
        <v>0</v>
      </c>
    </row>
    <row r="97" spans="1:9" ht="22.5" x14ac:dyDescent="0.25">
      <c r="A97" s="73" t="s">
        <v>157</v>
      </c>
      <c r="B97" s="40" t="s">
        <v>31</v>
      </c>
      <c r="C97" s="41" t="s">
        <v>104</v>
      </c>
      <c r="D97" s="42">
        <v>3364</v>
      </c>
      <c r="E97" s="43">
        <v>1.67</v>
      </c>
      <c r="F97" s="44">
        <f t="shared" si="19"/>
        <v>5617.88</v>
      </c>
      <c r="G97" s="42">
        <v>3364</v>
      </c>
      <c r="H97" s="65"/>
      <c r="I97" s="44">
        <f t="shared" si="20"/>
        <v>0</v>
      </c>
    </row>
    <row r="98" spans="1:9" ht="22.5" x14ac:dyDescent="0.25">
      <c r="A98" s="73" t="s">
        <v>158</v>
      </c>
      <c r="B98" s="40" t="s">
        <v>9</v>
      </c>
      <c r="C98" s="41" t="s">
        <v>105</v>
      </c>
      <c r="D98" s="42">
        <v>136</v>
      </c>
      <c r="E98" s="43">
        <v>89.95</v>
      </c>
      <c r="F98" s="44">
        <f t="shared" si="19"/>
        <v>12233.2</v>
      </c>
      <c r="G98" s="42">
        <v>136</v>
      </c>
      <c r="H98" s="65"/>
      <c r="I98" s="44">
        <f t="shared" si="20"/>
        <v>0</v>
      </c>
    </row>
    <row r="99" spans="1:9" x14ac:dyDescent="0.25">
      <c r="A99" s="73" t="s">
        <v>159</v>
      </c>
      <c r="B99" s="40" t="s">
        <v>106</v>
      </c>
      <c r="C99" s="41" t="s">
        <v>107</v>
      </c>
      <c r="D99" s="42">
        <v>67.28</v>
      </c>
      <c r="E99" s="43">
        <v>-104.33</v>
      </c>
      <c r="F99" s="44">
        <f t="shared" si="19"/>
        <v>-7019.32</v>
      </c>
      <c r="G99" s="42">
        <v>67.28</v>
      </c>
      <c r="H99" s="65"/>
      <c r="I99" s="44">
        <f t="shared" si="20"/>
        <v>0</v>
      </c>
    </row>
    <row r="100" spans="1:9" ht="22.5" x14ac:dyDescent="0.25">
      <c r="A100" s="73" t="s">
        <v>160</v>
      </c>
      <c r="B100" s="40" t="s">
        <v>106</v>
      </c>
      <c r="C100" s="41" t="s">
        <v>108</v>
      </c>
      <c r="D100" s="42">
        <v>1224</v>
      </c>
      <c r="E100" s="43">
        <v>13.36</v>
      </c>
      <c r="F100" s="44">
        <f t="shared" si="19"/>
        <v>16352.64</v>
      </c>
      <c r="G100" s="42">
        <v>1224</v>
      </c>
      <c r="H100" s="65"/>
      <c r="I100" s="44">
        <f t="shared" si="20"/>
        <v>0</v>
      </c>
    </row>
    <row r="101" spans="1:9" x14ac:dyDescent="0.25">
      <c r="A101" s="74"/>
      <c r="B101" s="45"/>
      <c r="C101" s="46" t="s">
        <v>100</v>
      </c>
      <c r="D101" s="42">
        <v>1</v>
      </c>
      <c r="E101" s="47">
        <f>SUM(F96:F100)</f>
        <v>28283.4</v>
      </c>
      <c r="F101" s="48">
        <f t="shared" si="19"/>
        <v>28283.4</v>
      </c>
      <c r="G101" s="42">
        <v>1</v>
      </c>
      <c r="H101" s="47">
        <f>SUM(I96:I100)</f>
        <v>0</v>
      </c>
      <c r="I101" s="48">
        <f>ROUND(G101*H101,2)</f>
        <v>0</v>
      </c>
    </row>
    <row r="102" spans="1:9" ht="0.95" customHeight="1" x14ac:dyDescent="0.25">
      <c r="A102" s="68"/>
      <c r="B102" s="49"/>
      <c r="C102" s="50"/>
      <c r="D102" s="51"/>
      <c r="E102" s="52"/>
      <c r="F102" s="53"/>
      <c r="G102" s="51"/>
      <c r="H102" s="52"/>
      <c r="I102" s="53"/>
    </row>
    <row r="103" spans="1:9" x14ac:dyDescent="0.25">
      <c r="A103" s="72" t="s">
        <v>101</v>
      </c>
      <c r="B103" s="35" t="s">
        <v>5</v>
      </c>
      <c r="C103" s="36" t="s">
        <v>109</v>
      </c>
      <c r="D103" s="37">
        <f t="shared" ref="D103:I103" si="21">D106</f>
        <v>1</v>
      </c>
      <c r="E103" s="38">
        <f t="shared" si="21"/>
        <v>9763.2000000000007</v>
      </c>
      <c r="F103" s="39">
        <f t="shared" si="21"/>
        <v>9763.2000000000007</v>
      </c>
      <c r="G103" s="37">
        <f t="shared" si="21"/>
        <v>1</v>
      </c>
      <c r="H103" s="38">
        <f t="shared" si="21"/>
        <v>0</v>
      </c>
      <c r="I103" s="39">
        <f t="shared" si="21"/>
        <v>0</v>
      </c>
    </row>
    <row r="104" spans="1:9" ht="22.5" x14ac:dyDescent="0.25">
      <c r="A104" s="73" t="s">
        <v>161</v>
      </c>
      <c r="B104" s="40" t="s">
        <v>31</v>
      </c>
      <c r="C104" s="41" t="s">
        <v>110</v>
      </c>
      <c r="D104" s="42">
        <v>540</v>
      </c>
      <c r="E104" s="43">
        <v>2.98</v>
      </c>
      <c r="F104" s="44">
        <f>ROUND(D104*E104,2)</f>
        <v>1609.2</v>
      </c>
      <c r="G104" s="42">
        <v>540</v>
      </c>
      <c r="H104" s="65"/>
      <c r="I104" s="44">
        <f t="shared" ref="I104:I105" si="22">H104*G104</f>
        <v>0</v>
      </c>
    </row>
    <row r="105" spans="1:9" ht="22.5" x14ac:dyDescent="0.25">
      <c r="A105" s="73" t="s">
        <v>162</v>
      </c>
      <c r="B105" s="40" t="s">
        <v>31</v>
      </c>
      <c r="C105" s="41" t="s">
        <v>111</v>
      </c>
      <c r="D105" s="42">
        <v>600</v>
      </c>
      <c r="E105" s="43">
        <v>13.59</v>
      </c>
      <c r="F105" s="44">
        <f>ROUND(D105*E105,2)</f>
        <v>8154</v>
      </c>
      <c r="G105" s="42">
        <v>600</v>
      </c>
      <c r="H105" s="65"/>
      <c r="I105" s="44">
        <f t="shared" si="22"/>
        <v>0</v>
      </c>
    </row>
    <row r="106" spans="1:9" x14ac:dyDescent="0.25">
      <c r="A106" s="74"/>
      <c r="B106" s="45"/>
      <c r="C106" s="46" t="s">
        <v>112</v>
      </c>
      <c r="D106" s="42">
        <v>1</v>
      </c>
      <c r="E106" s="47">
        <f>SUM(F104:F105)</f>
        <v>9763.2000000000007</v>
      </c>
      <c r="F106" s="48">
        <f>ROUND(D106*E106,2)</f>
        <v>9763.2000000000007</v>
      </c>
      <c r="G106" s="42">
        <v>1</v>
      </c>
      <c r="H106" s="47">
        <f>SUM(I104:I105)</f>
        <v>0</v>
      </c>
      <c r="I106" s="48">
        <f>ROUND(G106*H106,2)</f>
        <v>0</v>
      </c>
    </row>
    <row r="107" spans="1:9" ht="0.95" customHeight="1" x14ac:dyDescent="0.25">
      <c r="A107" s="74"/>
      <c r="B107" s="49"/>
      <c r="C107" s="50"/>
      <c r="D107" s="51"/>
      <c r="E107" s="52"/>
      <c r="F107" s="53"/>
      <c r="G107" s="51"/>
      <c r="H107" s="52"/>
      <c r="I107" s="53"/>
    </row>
    <row r="108" spans="1:9" x14ac:dyDescent="0.25">
      <c r="A108" s="74"/>
      <c r="B108" s="45"/>
      <c r="C108" s="46" t="s">
        <v>113</v>
      </c>
      <c r="D108" s="56">
        <v>1</v>
      </c>
      <c r="E108" s="47">
        <f>F37+F58+F65+F95+F103</f>
        <v>1228602.99</v>
      </c>
      <c r="F108" s="48">
        <f>ROUND(D108*E108,2)</f>
        <v>1228602.99</v>
      </c>
      <c r="G108" s="56">
        <v>1</v>
      </c>
      <c r="H108" s="47">
        <f>I37+I58+I65+I95+I103</f>
        <v>0</v>
      </c>
      <c r="I108" s="48">
        <f>ROUND(G108*H108,2)</f>
        <v>0</v>
      </c>
    </row>
    <row r="109" spans="1:9" ht="0.95" customHeight="1" x14ac:dyDescent="0.25">
      <c r="A109" s="74"/>
      <c r="B109" s="49"/>
      <c r="C109" s="50"/>
      <c r="D109" s="51"/>
      <c r="E109" s="52"/>
      <c r="F109" s="53"/>
      <c r="G109" s="51"/>
      <c r="H109" s="52"/>
      <c r="I109" s="53"/>
    </row>
    <row r="110" spans="1:9" x14ac:dyDescent="0.25">
      <c r="A110" s="72" t="s">
        <v>114</v>
      </c>
      <c r="B110" s="30" t="s">
        <v>5</v>
      </c>
      <c r="C110" s="31" t="s">
        <v>115</v>
      </c>
      <c r="D110" s="32">
        <f t="shared" ref="D110:I110" si="23">D112</f>
        <v>1</v>
      </c>
      <c r="E110" s="33">
        <f t="shared" si="23"/>
        <v>21669.439999999999</v>
      </c>
      <c r="F110" s="34">
        <f t="shared" si="23"/>
        <v>21669.439999999999</v>
      </c>
      <c r="G110" s="32">
        <f t="shared" si="23"/>
        <v>1</v>
      </c>
      <c r="H110" s="33">
        <f t="shared" si="23"/>
        <v>0</v>
      </c>
      <c r="I110" s="34">
        <f t="shared" si="23"/>
        <v>0</v>
      </c>
    </row>
    <row r="111" spans="1:9" x14ac:dyDescent="0.25">
      <c r="A111" s="73" t="s">
        <v>163</v>
      </c>
      <c r="B111" s="40" t="s">
        <v>9</v>
      </c>
      <c r="C111" s="41" t="s">
        <v>116</v>
      </c>
      <c r="D111" s="42">
        <v>1</v>
      </c>
      <c r="E111" s="43">
        <v>21669.439999999999</v>
      </c>
      <c r="F111" s="44">
        <f>ROUND(D111*E111,2)</f>
        <v>21669.439999999999</v>
      </c>
      <c r="G111" s="42">
        <v>1</v>
      </c>
      <c r="H111" s="65"/>
      <c r="I111" s="44">
        <f t="shared" ref="I111" si="24">H111*G111</f>
        <v>0</v>
      </c>
    </row>
    <row r="112" spans="1:9" x14ac:dyDescent="0.25">
      <c r="A112" s="74"/>
      <c r="B112" s="45"/>
      <c r="C112" s="46" t="s">
        <v>117</v>
      </c>
      <c r="D112" s="56">
        <v>1</v>
      </c>
      <c r="E112" s="47">
        <f>F111</f>
        <v>21669.439999999999</v>
      </c>
      <c r="F112" s="48">
        <f>ROUND(D112*E112,2)</f>
        <v>21669.439999999999</v>
      </c>
      <c r="G112" s="56">
        <v>1</v>
      </c>
      <c r="H112" s="47">
        <f>I111</f>
        <v>0</v>
      </c>
      <c r="I112" s="48">
        <f>ROUND(G112*H112,2)</f>
        <v>0</v>
      </c>
    </row>
    <row r="113" spans="1:12" ht="0.95" customHeight="1" x14ac:dyDescent="0.25">
      <c r="A113" s="74"/>
      <c r="B113" s="49"/>
      <c r="C113" s="50"/>
      <c r="D113" s="51"/>
      <c r="E113" s="52"/>
      <c r="F113" s="53"/>
      <c r="G113" s="51"/>
      <c r="H113" s="52"/>
      <c r="I113" s="53"/>
    </row>
    <row r="114" spans="1:12" ht="15.75" thickBot="1" x14ac:dyDescent="0.3">
      <c r="A114" s="74"/>
      <c r="B114" s="45"/>
      <c r="C114" s="46" t="s">
        <v>183</v>
      </c>
      <c r="D114" s="57">
        <v>1</v>
      </c>
      <c r="E114" s="58">
        <f>F4+F35+F110</f>
        <v>1353965.02</v>
      </c>
      <c r="F114" s="59">
        <f>ROUND(D114*E114,2)</f>
        <v>1353965.02</v>
      </c>
      <c r="G114" s="57">
        <v>1</v>
      </c>
      <c r="H114" s="58">
        <f>I4+I35+I110</f>
        <v>17581.439999999999</v>
      </c>
      <c r="I114" s="59">
        <f>ROUND(G114*H114,2)</f>
        <v>17581.439999999999</v>
      </c>
    </row>
    <row r="115" spans="1:12" ht="0.95" customHeight="1" x14ac:dyDescent="0.25">
      <c r="A115" s="74"/>
      <c r="B115" s="49"/>
      <c r="C115" s="50"/>
      <c r="D115" s="60"/>
      <c r="E115" s="60"/>
      <c r="F115" s="60"/>
    </row>
    <row r="116" spans="1:12" ht="15.75" thickBot="1" x14ac:dyDescent="0.3">
      <c r="A116" s="76"/>
    </row>
    <row r="117" spans="1:12" ht="26.25" thickBot="1" x14ac:dyDescent="0.25">
      <c r="A117" s="77"/>
      <c r="B117" s="62"/>
      <c r="C117" s="13" t="s">
        <v>164</v>
      </c>
      <c r="D117" s="1">
        <v>1</v>
      </c>
      <c r="E117" s="2"/>
      <c r="F117" s="3">
        <f>F114</f>
        <v>1353965.02</v>
      </c>
      <c r="G117" s="1">
        <v>1</v>
      </c>
      <c r="H117" s="2"/>
      <c r="I117" s="3">
        <f>I114</f>
        <v>17581.439999999999</v>
      </c>
      <c r="K117" s="63"/>
      <c r="L117" s="63"/>
    </row>
    <row r="118" spans="1:12" x14ac:dyDescent="0.2">
      <c r="A118" s="77"/>
      <c r="B118" s="62"/>
      <c r="C118" s="14" t="s">
        <v>165</v>
      </c>
      <c r="D118" s="4">
        <v>1</v>
      </c>
      <c r="E118" s="5" t="s">
        <v>166</v>
      </c>
      <c r="F118" s="6">
        <f>F117*0.13</f>
        <v>176015.45</v>
      </c>
      <c r="G118" s="4">
        <v>1</v>
      </c>
      <c r="H118" s="67">
        <v>0.13</v>
      </c>
      <c r="I118" s="6">
        <f>I117*H118</f>
        <v>2285.59</v>
      </c>
      <c r="K118" s="63"/>
      <c r="L118" s="63"/>
    </row>
    <row r="119" spans="1:12" ht="15.75" thickBot="1" x14ac:dyDescent="0.25">
      <c r="A119" s="77"/>
      <c r="B119" s="62"/>
      <c r="C119" s="15" t="s">
        <v>167</v>
      </c>
      <c r="D119" s="7">
        <v>1</v>
      </c>
      <c r="E119" s="8" t="s">
        <v>168</v>
      </c>
      <c r="F119" s="9">
        <f>F117*0.06</f>
        <v>81237.899999999994</v>
      </c>
      <c r="G119" s="7">
        <v>1</v>
      </c>
      <c r="H119" s="66">
        <v>0.06</v>
      </c>
      <c r="I119" s="9">
        <f>I117*H119</f>
        <v>1054.8900000000001</v>
      </c>
      <c r="K119" s="63"/>
      <c r="L119" s="63"/>
    </row>
    <row r="120" spans="1:12" ht="15.75" thickBot="1" x14ac:dyDescent="0.25">
      <c r="A120" s="77"/>
      <c r="B120" s="62"/>
      <c r="C120" s="16" t="s">
        <v>121</v>
      </c>
      <c r="D120" s="17">
        <v>1</v>
      </c>
      <c r="E120" s="18"/>
      <c r="F120" s="19">
        <f>F117+F118+F119</f>
        <v>1611218.37</v>
      </c>
      <c r="G120" s="17">
        <v>1</v>
      </c>
      <c r="H120" s="20"/>
      <c r="I120" s="19">
        <f>I117+I118+I119</f>
        <v>20921.919999999998</v>
      </c>
      <c r="K120" s="63"/>
      <c r="L120" s="63"/>
    </row>
    <row r="121" spans="1:12" ht="15.75" thickBot="1" x14ac:dyDescent="0.25">
      <c r="A121" s="77"/>
      <c r="B121" s="62"/>
      <c r="C121" s="16" t="s">
        <v>169</v>
      </c>
      <c r="D121" s="10">
        <v>1</v>
      </c>
      <c r="E121" s="20" t="s">
        <v>170</v>
      </c>
      <c r="F121" s="19">
        <f>F120*0.21</f>
        <v>338355.86</v>
      </c>
      <c r="G121" s="17">
        <v>1</v>
      </c>
      <c r="H121" s="22">
        <v>0.21</v>
      </c>
      <c r="I121" s="19">
        <f>I120*0.21</f>
        <v>4393.6000000000004</v>
      </c>
      <c r="K121" s="63"/>
      <c r="L121" s="63"/>
    </row>
    <row r="122" spans="1:12" ht="15.75" thickBot="1" x14ac:dyDescent="0.25">
      <c r="A122" s="77"/>
      <c r="B122" s="62"/>
      <c r="C122" s="21" t="s">
        <v>171</v>
      </c>
      <c r="D122" s="10">
        <v>1</v>
      </c>
      <c r="E122" s="20"/>
      <c r="F122" s="19">
        <f>F120+F121</f>
        <v>1949574.23</v>
      </c>
      <c r="G122" s="17"/>
      <c r="H122" s="22"/>
      <c r="I122" s="19">
        <f>I120+I121</f>
        <v>25315.52</v>
      </c>
      <c r="K122" s="63"/>
      <c r="L122" s="63"/>
    </row>
    <row r="123" spans="1:12" ht="60" customHeight="1" thickBot="1" x14ac:dyDescent="0.25">
      <c r="A123" s="83" t="s">
        <v>172</v>
      </c>
      <c r="B123" s="84"/>
      <c r="C123" s="85"/>
      <c r="D123" s="86"/>
      <c r="E123" s="12" t="s">
        <v>173</v>
      </c>
      <c r="F123" s="87"/>
      <c r="G123" s="91"/>
      <c r="H123" s="91"/>
      <c r="I123" s="88"/>
      <c r="J123" s="64"/>
      <c r="K123" s="63"/>
      <c r="L123" s="63"/>
    </row>
    <row r="124" spans="1:12" ht="40.5" customHeight="1" thickBot="1" x14ac:dyDescent="0.25">
      <c r="A124" s="83" t="s">
        <v>174</v>
      </c>
      <c r="B124" s="84"/>
      <c r="C124" s="87"/>
      <c r="D124" s="88"/>
      <c r="E124" s="11" t="s">
        <v>175</v>
      </c>
      <c r="F124" s="87"/>
      <c r="G124" s="91"/>
      <c r="H124" s="91"/>
      <c r="I124" s="88"/>
      <c r="J124" s="64"/>
      <c r="K124" s="63"/>
      <c r="L124" s="63"/>
    </row>
    <row r="125" spans="1:12" ht="42" customHeight="1" thickBot="1" x14ac:dyDescent="0.25">
      <c r="A125" s="83" t="s">
        <v>176</v>
      </c>
      <c r="B125" s="84"/>
      <c r="C125" s="87"/>
      <c r="D125" s="88"/>
      <c r="E125" s="11" t="s">
        <v>177</v>
      </c>
      <c r="F125" s="87"/>
      <c r="G125" s="91"/>
      <c r="H125" s="91"/>
      <c r="I125" s="88"/>
      <c r="J125" s="64"/>
      <c r="K125" s="63"/>
      <c r="L125" s="63"/>
    </row>
    <row r="126" spans="1:12" ht="29.25" customHeight="1" x14ac:dyDescent="0.2">
      <c r="A126" s="79" t="s">
        <v>178</v>
      </c>
      <c r="B126" s="80"/>
      <c r="C126" s="92" t="s">
        <v>179</v>
      </c>
      <c r="D126" s="92"/>
      <c r="E126" s="92"/>
      <c r="F126" s="92"/>
      <c r="G126" s="92"/>
      <c r="H126" s="92"/>
      <c r="I126" s="92"/>
      <c r="K126" s="63"/>
      <c r="L126" s="63"/>
    </row>
    <row r="127" spans="1:12" ht="35.25" customHeight="1" x14ac:dyDescent="0.2">
      <c r="A127" s="79"/>
      <c r="B127" s="80"/>
      <c r="C127" s="89" t="s">
        <v>180</v>
      </c>
      <c r="D127" s="89"/>
      <c r="E127" s="89"/>
      <c r="F127" s="89"/>
      <c r="G127" s="89"/>
      <c r="H127" s="89"/>
      <c r="I127" s="89"/>
      <c r="K127" s="63"/>
      <c r="L127" s="63"/>
    </row>
    <row r="128" spans="1:12" ht="43.5" customHeight="1" x14ac:dyDescent="0.2">
      <c r="A128" s="79"/>
      <c r="B128" s="80"/>
      <c r="C128" s="89" t="s">
        <v>181</v>
      </c>
      <c r="D128" s="89"/>
      <c r="E128" s="89"/>
      <c r="F128" s="89"/>
      <c r="G128" s="89"/>
      <c r="H128" s="89"/>
      <c r="I128" s="89"/>
      <c r="K128" s="63"/>
      <c r="L128" s="63"/>
    </row>
    <row r="129" spans="1:12" ht="38.25" customHeight="1" thickBot="1" x14ac:dyDescent="0.25">
      <c r="A129" s="81"/>
      <c r="B129" s="82"/>
      <c r="C129" s="90" t="s">
        <v>182</v>
      </c>
      <c r="D129" s="90"/>
      <c r="E129" s="90"/>
      <c r="F129" s="90"/>
      <c r="G129" s="90"/>
      <c r="H129" s="90"/>
      <c r="I129" s="90"/>
      <c r="K129" s="63"/>
      <c r="L129" s="63"/>
    </row>
  </sheetData>
  <sheetProtection password="CDC8" sheet="1" objects="1" scenarios="1"/>
  <mergeCells count="17">
    <mergeCell ref="G2:I2"/>
    <mergeCell ref="A1:I1"/>
    <mergeCell ref="A126:B129"/>
    <mergeCell ref="A125:B125"/>
    <mergeCell ref="A123:B123"/>
    <mergeCell ref="A124:B124"/>
    <mergeCell ref="C123:D123"/>
    <mergeCell ref="C124:D124"/>
    <mergeCell ref="C125:D125"/>
    <mergeCell ref="C128:I128"/>
    <mergeCell ref="C129:I129"/>
    <mergeCell ref="F123:I123"/>
    <mergeCell ref="F124:I124"/>
    <mergeCell ref="F125:I125"/>
    <mergeCell ref="C126:I126"/>
    <mergeCell ref="C127:I127"/>
    <mergeCell ref="D2:F2"/>
  </mergeCells>
  <conditionalFormatting sqref="H27:H29 H77 H88">
    <cfRule type="cellIs" dxfId="77" priority="151" operator="greaterThan">
      <formula>$E$6</formula>
    </cfRule>
  </conditionalFormatting>
  <conditionalFormatting sqref="H6">
    <cfRule type="cellIs" dxfId="76" priority="87" operator="greaterThan">
      <formula>$E$6</formula>
    </cfRule>
  </conditionalFormatting>
  <conditionalFormatting sqref="H7">
    <cfRule type="cellIs" dxfId="75" priority="86" operator="greaterThan">
      <formula>$E$7</formula>
    </cfRule>
  </conditionalFormatting>
  <conditionalFormatting sqref="H8">
    <cfRule type="cellIs" dxfId="74" priority="85" operator="greaterThan">
      <formula>$E$8</formula>
    </cfRule>
  </conditionalFormatting>
  <conditionalFormatting sqref="H9">
    <cfRule type="cellIs" dxfId="73" priority="84" operator="greaterThan">
      <formula>$E$9</formula>
    </cfRule>
  </conditionalFormatting>
  <conditionalFormatting sqref="H13">
    <cfRule type="cellIs" dxfId="72" priority="83" operator="greaterThan">
      <formula>$E$13</formula>
    </cfRule>
  </conditionalFormatting>
  <conditionalFormatting sqref="H14">
    <cfRule type="cellIs" dxfId="71" priority="82" operator="greaterThan">
      <formula>$E$14</formula>
    </cfRule>
  </conditionalFormatting>
  <conditionalFormatting sqref="H15">
    <cfRule type="cellIs" dxfId="70" priority="81" operator="greaterThan">
      <formula>$E$15</formula>
    </cfRule>
  </conditionalFormatting>
  <conditionalFormatting sqref="H16">
    <cfRule type="cellIs" dxfId="69" priority="80" operator="greaterThan">
      <formula>$E$16</formula>
    </cfRule>
  </conditionalFormatting>
  <conditionalFormatting sqref="H17">
    <cfRule type="cellIs" dxfId="68" priority="79" operator="greaterThan">
      <formula>$E$17</formula>
    </cfRule>
  </conditionalFormatting>
  <conditionalFormatting sqref="H18">
    <cfRule type="cellIs" dxfId="67" priority="78" operator="greaterThan">
      <formula>$E$18</formula>
    </cfRule>
  </conditionalFormatting>
  <conditionalFormatting sqref="H19">
    <cfRule type="cellIs" dxfId="66" priority="77" operator="greaterThan">
      <formula>$E$19</formula>
    </cfRule>
  </conditionalFormatting>
  <conditionalFormatting sqref="H20">
    <cfRule type="cellIs" dxfId="65" priority="76" operator="greaterThan">
      <formula>$E$20</formula>
    </cfRule>
  </conditionalFormatting>
  <conditionalFormatting sqref="H21">
    <cfRule type="cellIs" dxfId="64" priority="75" operator="greaterThan">
      <formula>$E$21</formula>
    </cfRule>
  </conditionalFormatting>
  <conditionalFormatting sqref="H22">
    <cfRule type="cellIs" dxfId="63" priority="74" operator="greaterThan">
      <formula>$E$22</formula>
    </cfRule>
  </conditionalFormatting>
  <conditionalFormatting sqref="H23">
    <cfRule type="cellIs" dxfId="62" priority="73" operator="greaterThan">
      <formula>$E$23</formula>
    </cfRule>
  </conditionalFormatting>
  <conditionalFormatting sqref="H27">
    <cfRule type="cellIs" dxfId="61" priority="72" operator="greaterThan">
      <formula>$E$27</formula>
    </cfRule>
  </conditionalFormatting>
  <conditionalFormatting sqref="H28">
    <cfRule type="cellIs" dxfId="60" priority="71" operator="greaterThan">
      <formula>$E$28</formula>
    </cfRule>
  </conditionalFormatting>
  <conditionalFormatting sqref="H29">
    <cfRule type="cellIs" dxfId="59" priority="70" operator="greaterThan">
      <formula>$E$29</formula>
    </cfRule>
  </conditionalFormatting>
  <conditionalFormatting sqref="H88">
    <cfRule type="cellIs" dxfId="58" priority="68" operator="greaterThan">
      <formula>$E$87</formula>
    </cfRule>
    <cfRule type="cellIs" dxfId="57" priority="11" operator="greaterThan">
      <formula>$E$88</formula>
    </cfRule>
  </conditionalFormatting>
  <conditionalFormatting sqref="H77">
    <cfRule type="cellIs" dxfId="56" priority="66" operator="greaterThan">
      <formula>$E$77</formula>
    </cfRule>
  </conditionalFormatting>
  <conditionalFormatting sqref="H38">
    <cfRule type="cellIs" dxfId="55" priority="62" operator="greaterThan">
      <formula>$E$38</formula>
    </cfRule>
  </conditionalFormatting>
  <conditionalFormatting sqref="H39">
    <cfRule type="cellIs" dxfId="54" priority="61" operator="greaterThan">
      <formula>$E$39</formula>
    </cfRule>
  </conditionalFormatting>
  <conditionalFormatting sqref="H40">
    <cfRule type="cellIs" dxfId="53" priority="60" operator="greaterThan">
      <formula>$E$40</formula>
    </cfRule>
  </conditionalFormatting>
  <conditionalFormatting sqref="H41">
    <cfRule type="cellIs" dxfId="52" priority="59" operator="greaterThan">
      <formula>$E$41</formula>
    </cfRule>
  </conditionalFormatting>
  <conditionalFormatting sqref="H42">
    <cfRule type="cellIs" dxfId="51" priority="58" operator="greaterThan">
      <formula>$E$42</formula>
    </cfRule>
  </conditionalFormatting>
  <conditionalFormatting sqref="H43">
    <cfRule type="cellIs" dxfId="50" priority="57" operator="greaterThan">
      <formula>$E$43</formula>
    </cfRule>
  </conditionalFormatting>
  <conditionalFormatting sqref="H44">
    <cfRule type="cellIs" dxfId="49" priority="56" operator="greaterThan">
      <formula>$E$44</formula>
    </cfRule>
  </conditionalFormatting>
  <conditionalFormatting sqref="H45">
    <cfRule type="cellIs" dxfId="48" priority="55" operator="greaterThan">
      <formula>$E$45</formula>
    </cfRule>
  </conditionalFormatting>
  <conditionalFormatting sqref="H46">
    <cfRule type="cellIs" dxfId="47" priority="54" operator="greaterThan">
      <formula>$E$46</formula>
    </cfRule>
  </conditionalFormatting>
  <conditionalFormatting sqref="H47">
    <cfRule type="cellIs" dxfId="46" priority="53" operator="greaterThan">
      <formula>$E$47</formula>
    </cfRule>
  </conditionalFormatting>
  <conditionalFormatting sqref="H48">
    <cfRule type="cellIs" dxfId="45" priority="52" operator="greaterThan">
      <formula>$E$48</formula>
    </cfRule>
  </conditionalFormatting>
  <conditionalFormatting sqref="H49">
    <cfRule type="cellIs" dxfId="44" priority="51" operator="greaterThan">
      <formula>$E$49</formula>
    </cfRule>
  </conditionalFormatting>
  <conditionalFormatting sqref="H50">
    <cfRule type="cellIs" dxfId="43" priority="50" operator="greaterThan">
      <formula>$E$50</formula>
    </cfRule>
  </conditionalFormatting>
  <conditionalFormatting sqref="H51">
    <cfRule type="cellIs" dxfId="42" priority="49" operator="greaterThan">
      <formula>$E$51</formula>
    </cfRule>
  </conditionalFormatting>
  <conditionalFormatting sqref="H52">
    <cfRule type="cellIs" dxfId="41" priority="48" operator="greaterThan">
      <formula>$E$52</formula>
    </cfRule>
  </conditionalFormatting>
  <conditionalFormatting sqref="H53">
    <cfRule type="cellIs" dxfId="40" priority="47" operator="greaterThan">
      <formula>$E$53</formula>
    </cfRule>
  </conditionalFormatting>
  <conditionalFormatting sqref="H54">
    <cfRule type="cellIs" dxfId="39" priority="46" operator="greaterThan">
      <formula>$E$54</formula>
    </cfRule>
  </conditionalFormatting>
  <conditionalFormatting sqref="H55">
    <cfRule type="cellIs" dxfId="38" priority="45" operator="greaterThan">
      <formula>$E$55</formula>
    </cfRule>
  </conditionalFormatting>
  <conditionalFormatting sqref="H59">
    <cfRule type="cellIs" dxfId="37" priority="44" operator="greaterThan">
      <formula>$E$59</formula>
    </cfRule>
  </conditionalFormatting>
  <conditionalFormatting sqref="H60">
    <cfRule type="cellIs" dxfId="36" priority="43" operator="greaterThan">
      <formula>$E$60</formula>
    </cfRule>
  </conditionalFormatting>
  <conditionalFormatting sqref="H61">
    <cfRule type="cellIs" dxfId="35" priority="42" operator="greaterThan">
      <formula>$E$61</formula>
    </cfRule>
  </conditionalFormatting>
  <conditionalFormatting sqref="H62">
    <cfRule type="cellIs" dxfId="34" priority="41" operator="greaterThan">
      <formula>$E$62</formula>
    </cfRule>
  </conditionalFormatting>
  <conditionalFormatting sqref="H66">
    <cfRule type="cellIs" dxfId="33" priority="40" operator="greaterThan">
      <formula>$E$66</formula>
    </cfRule>
  </conditionalFormatting>
  <conditionalFormatting sqref="H67">
    <cfRule type="cellIs" dxfId="32" priority="39" operator="greaterThan">
      <formula>$E$67</formula>
    </cfRule>
  </conditionalFormatting>
  <conditionalFormatting sqref="H68">
    <cfRule type="cellIs" dxfId="31" priority="38" operator="greaterThan">
      <formula>$E$68</formula>
    </cfRule>
  </conditionalFormatting>
  <conditionalFormatting sqref="H69">
    <cfRule type="cellIs" dxfId="30" priority="37" operator="greaterThan">
      <formula>$E$69</formula>
    </cfRule>
  </conditionalFormatting>
  <conditionalFormatting sqref="H70">
    <cfRule type="cellIs" dxfId="29" priority="36" operator="greaterThan">
      <formula>$E$70</formula>
    </cfRule>
  </conditionalFormatting>
  <conditionalFormatting sqref="H71">
    <cfRule type="cellIs" dxfId="28" priority="35" operator="greaterThan">
      <formula>$E$71</formula>
    </cfRule>
  </conditionalFormatting>
  <conditionalFormatting sqref="H72">
    <cfRule type="cellIs" dxfId="27" priority="34" operator="greaterThan">
      <formula>$E$72</formula>
    </cfRule>
  </conditionalFormatting>
  <conditionalFormatting sqref="H73">
    <cfRule type="cellIs" dxfId="26" priority="33" operator="greaterThan">
      <formula>$E$73</formula>
    </cfRule>
  </conditionalFormatting>
  <conditionalFormatting sqref="H74">
    <cfRule type="cellIs" dxfId="25" priority="32" operator="greaterThan">
      <formula>$E$74</formula>
    </cfRule>
  </conditionalFormatting>
  <conditionalFormatting sqref="H76:H77">
    <cfRule type="cellIs" dxfId="24" priority="31" operator="greaterThan">
      <formula>$E$76</formula>
    </cfRule>
  </conditionalFormatting>
  <conditionalFormatting sqref="H79">
    <cfRule type="cellIs" dxfId="23" priority="30" operator="greaterThan">
      <formula>$E$79</formula>
    </cfRule>
  </conditionalFormatting>
  <conditionalFormatting sqref="H81">
    <cfRule type="cellIs" dxfId="22" priority="29" operator="greaterThan">
      <formula>$E$81</formula>
    </cfRule>
  </conditionalFormatting>
  <conditionalFormatting sqref="H83">
    <cfRule type="cellIs" dxfId="21" priority="28" operator="greaterThan">
      <formula>$E$83</formula>
    </cfRule>
  </conditionalFormatting>
  <conditionalFormatting sqref="H85">
    <cfRule type="cellIs" dxfId="20" priority="27" operator="greaterThan">
      <formula>$E$85</formula>
    </cfRule>
  </conditionalFormatting>
  <conditionalFormatting sqref="H86 H88">
    <cfRule type="cellIs" dxfId="19" priority="26" operator="greaterThan">
      <formula>$E$86</formula>
    </cfRule>
  </conditionalFormatting>
  <conditionalFormatting sqref="H89">
    <cfRule type="cellIs" dxfId="18" priority="25" operator="greaterThan">
      <formula>$E$89</formula>
    </cfRule>
  </conditionalFormatting>
  <conditionalFormatting sqref="H90">
    <cfRule type="cellIs" dxfId="17" priority="24" operator="greaterThan">
      <formula>$E$90</formula>
    </cfRule>
  </conditionalFormatting>
  <conditionalFormatting sqref="H91">
    <cfRule type="cellIs" dxfId="16" priority="23" operator="greaterThan">
      <formula>$E$91</formula>
    </cfRule>
  </conditionalFormatting>
  <conditionalFormatting sqref="H92">
    <cfRule type="cellIs" dxfId="15" priority="22" operator="greaterThan">
      <formula>$E$92</formula>
    </cfRule>
  </conditionalFormatting>
  <conditionalFormatting sqref="H96">
    <cfRule type="cellIs" dxfId="14" priority="21" operator="greaterThan">
      <formula>$E$96</formula>
    </cfRule>
  </conditionalFormatting>
  <conditionalFormatting sqref="H97">
    <cfRule type="cellIs" dxfId="13" priority="20" operator="greaterThan">
      <formula>$E$97</formula>
    </cfRule>
  </conditionalFormatting>
  <conditionalFormatting sqref="H98">
    <cfRule type="cellIs" dxfId="12" priority="19" operator="greaterThan">
      <formula>$E$98</formula>
    </cfRule>
  </conditionalFormatting>
  <conditionalFormatting sqref="H100">
    <cfRule type="cellIs" dxfId="11" priority="17" operator="greaterThan">
      <formula>$E$100</formula>
    </cfRule>
  </conditionalFormatting>
  <conditionalFormatting sqref="H104">
    <cfRule type="cellIs" dxfId="10" priority="16" operator="greaterThan">
      <formula>$E$104</formula>
    </cfRule>
  </conditionalFormatting>
  <conditionalFormatting sqref="H105">
    <cfRule type="cellIs" dxfId="9" priority="15" operator="greaterThan">
      <formula>$E$105</formula>
    </cfRule>
  </conditionalFormatting>
  <conditionalFormatting sqref="H111">
    <cfRule type="cellIs" dxfId="8" priority="14" operator="lessThan">
      <formula>$E$111</formula>
    </cfRule>
  </conditionalFormatting>
  <conditionalFormatting sqref="H87">
    <cfRule type="cellIs" dxfId="7" priority="12" operator="greaterThan">
      <formula>$E$87</formula>
    </cfRule>
  </conditionalFormatting>
  <conditionalFormatting sqref="H75">
    <cfRule type="cellIs" dxfId="6" priority="10" operator="greaterThan">
      <formula>$E$75</formula>
    </cfRule>
  </conditionalFormatting>
  <conditionalFormatting sqref="H78">
    <cfRule type="cellIs" dxfId="5" priority="9" operator="greaterThan">
      <formula>$E$78</formula>
    </cfRule>
  </conditionalFormatting>
  <conditionalFormatting sqref="H80">
    <cfRule type="cellIs" dxfId="4" priority="8" operator="greaterThan">
      <formula>$E$80</formula>
    </cfRule>
  </conditionalFormatting>
  <conditionalFormatting sqref="H82">
    <cfRule type="cellIs" dxfId="3" priority="7" operator="greaterThan">
      <formula>$E$82</formula>
    </cfRule>
  </conditionalFormatting>
  <conditionalFormatting sqref="H84">
    <cfRule type="cellIs" dxfId="2" priority="6" operator="greaterThan">
      <formula>$E$84</formula>
    </cfRule>
  </conditionalFormatting>
  <conditionalFormatting sqref="H99">
    <cfRule type="cellIs" dxfId="0" priority="2" operator="lessThan">
      <formula>$E$99</formula>
    </cfRule>
    <cfRule type="cellIs" dxfId="1" priority="1" operator="greaterThan">
      <formula>$E$99</formula>
    </cfRule>
  </conditionalFormatting>
  <pageMargins left="0.70866141732283472" right="0.70866141732283472" top="0.74803149606299213" bottom="0.74803149606299213" header="0.31496062992125984" footer="0.31496062992125984"/>
  <pageSetup paperSize="9" scale="12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Abad Pérez, Luis Miguel</dc:creator>
  <cp:lastModifiedBy>Abad Pérez, Luis Miguel</cp:lastModifiedBy>
  <cp:lastPrinted>2020-10-20T10:23:47Z</cp:lastPrinted>
  <dcterms:created xsi:type="dcterms:W3CDTF">2020-10-20T07:52:35Z</dcterms:created>
  <dcterms:modified xsi:type="dcterms:W3CDTF">2021-09-09T06:19:12Z</dcterms:modified>
</cp:coreProperties>
</file>