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codeName="ThisWorkbook" defaultThemeVersion="124226"/>
  <xr:revisionPtr revIDLastSave="0" documentId="13_ncr:1_{EE7EE7F2-9A51-4EFD-A8D8-D763727C72A8}" xr6:coauthVersionLast="36" xr6:coauthVersionMax="36" xr10:uidLastSave="{00000000-0000-0000-0000-000000000000}"/>
  <workbookProtection workbookAlgorithmName="SHA-512" workbookHashValue="9H5w6SmLGJAlob3BfSsYF+gYwWyV6L3a6x2qHdGlAqKqzK+AXIIM6FlF+B9r3J+Q++mVyG6JxOd3NPif+IpNpg==" workbookSaltValue="7fodyfxmGH6nEgQ9qg1Upw==" workbookSpinCount="100000" lockStructure="1"/>
  <bookViews>
    <workbookView xWindow="0" yWindow="0" windowWidth="24045" windowHeight="9315" xr2:uid="{00000000-000D-0000-FFFF-FFFF00000000}"/>
  </bookViews>
  <sheets>
    <sheet name="Presupuesto Total" sheetId="4" r:id="rId1"/>
    <sheet name="Presupuesto Ejecucion" sheetId="3" r:id="rId2"/>
    <sheet name="Presupuesto Energía" sheetId="7" state="hidden" r:id="rId3"/>
    <sheet name="Obra Civil" sheetId="8" state="hidden" r:id="rId4"/>
    <sheet name="Consumo Pw" sheetId="6" state="hidden" r:id="rId5"/>
  </sheets>
  <calcPr calcId="191029"/>
</workbook>
</file>

<file path=xl/calcChain.xml><?xml version="1.0" encoding="utf-8"?>
<calcChain xmlns="http://schemas.openxmlformats.org/spreadsheetml/2006/main">
  <c r="M36" i="3" l="1"/>
  <c r="M61" i="3" l="1"/>
  <c r="M62" i="3"/>
  <c r="M63" i="3"/>
  <c r="M64" i="3"/>
  <c r="M65" i="3"/>
  <c r="M60" i="3"/>
  <c r="M66" i="3" l="1"/>
  <c r="F36" i="3" l="1"/>
  <c r="G14" i="8" l="1"/>
  <c r="F14" i="8"/>
  <c r="G11" i="8"/>
  <c r="G10" i="8"/>
  <c r="G6" i="8"/>
  <c r="G7" i="8"/>
  <c r="G8" i="8"/>
  <c r="G9" i="8"/>
  <c r="G5" i="8"/>
  <c r="D78" i="3" l="1"/>
  <c r="F60" i="3"/>
  <c r="F61" i="3"/>
  <c r="F62" i="3"/>
  <c r="F63" i="3"/>
  <c r="F64" i="3"/>
  <c r="F65" i="3"/>
  <c r="M79" i="3" l="1"/>
  <c r="M80" i="3"/>
  <c r="M81" i="3"/>
  <c r="M82" i="3"/>
  <c r="M83" i="3"/>
  <c r="M84" i="3"/>
  <c r="J20" i="3"/>
  <c r="C20" i="3"/>
  <c r="C18" i="4" s="1"/>
  <c r="F84" i="3"/>
  <c r="F83" i="3"/>
  <c r="E84" i="3"/>
  <c r="E83" i="3"/>
  <c r="D83" i="3"/>
  <c r="D84" i="3"/>
  <c r="B84" i="3"/>
  <c r="A84" i="3"/>
  <c r="C84" i="3"/>
  <c r="C83" i="3"/>
  <c r="B83" i="3"/>
  <c r="A83" i="3"/>
  <c r="F82" i="3"/>
  <c r="E82" i="3"/>
  <c r="D82" i="3"/>
  <c r="C82" i="3"/>
  <c r="B82" i="3"/>
  <c r="A82" i="3"/>
  <c r="F81" i="3"/>
  <c r="E81" i="3"/>
  <c r="D81" i="3"/>
  <c r="C81" i="3"/>
  <c r="B81" i="3"/>
  <c r="C80" i="3"/>
  <c r="F80" i="3"/>
  <c r="E80" i="3"/>
  <c r="D80" i="3"/>
  <c r="B80" i="3"/>
  <c r="D79" i="3"/>
  <c r="C79" i="3"/>
  <c r="E79" i="3"/>
  <c r="F79" i="3"/>
  <c r="B79" i="3"/>
  <c r="A81" i="3"/>
  <c r="A80" i="3"/>
  <c r="A79" i="3"/>
  <c r="F78" i="3"/>
  <c r="E78" i="3"/>
  <c r="A78" i="3"/>
  <c r="B78" i="3"/>
  <c r="C78" i="3"/>
  <c r="M78" i="3"/>
  <c r="G113" i="7"/>
  <c r="F115" i="7" s="1"/>
  <c r="E111" i="7"/>
  <c r="G107" i="7"/>
  <c r="G105" i="7"/>
  <c r="F109" i="7" s="1"/>
  <c r="E103" i="7"/>
  <c r="E102" i="7"/>
  <c r="F100" i="7"/>
  <c r="F97" i="7" s="1"/>
  <c r="G98" i="7"/>
  <c r="E97" i="7"/>
  <c r="G91" i="7"/>
  <c r="G89" i="7"/>
  <c r="G87" i="7"/>
  <c r="F93" i="7" s="1"/>
  <c r="E85" i="7"/>
  <c r="E84" i="7"/>
  <c r="G78" i="7"/>
  <c r="G76" i="7"/>
  <c r="G74" i="7"/>
  <c r="G70" i="7"/>
  <c r="G68" i="7"/>
  <c r="F72" i="7" s="1"/>
  <c r="E66" i="7"/>
  <c r="G64" i="7"/>
  <c r="G62" i="7"/>
  <c r="G60" i="7"/>
  <c r="E58" i="7"/>
  <c r="E57" i="7"/>
  <c r="G51" i="7"/>
  <c r="G49" i="7"/>
  <c r="F53" i="7" s="1"/>
  <c r="E47" i="7"/>
  <c r="G43" i="7"/>
  <c r="G41" i="7"/>
  <c r="F45" i="7" s="1"/>
  <c r="E39" i="7"/>
  <c r="E38" i="7"/>
  <c r="G32" i="7"/>
  <c r="G30" i="7"/>
  <c r="G28" i="7"/>
  <c r="G24" i="7"/>
  <c r="G22" i="7"/>
  <c r="F26" i="7" s="1"/>
  <c r="E20" i="7"/>
  <c r="G18" i="7"/>
  <c r="E16" i="7"/>
  <c r="E15" i="7"/>
  <c r="G9" i="7"/>
  <c r="G7" i="7"/>
  <c r="F11" i="7" s="1"/>
  <c r="E5" i="7"/>
  <c r="E4" i="7"/>
  <c r="M85" i="3" l="1"/>
  <c r="F85" i="3"/>
  <c r="D20" i="3" s="1"/>
  <c r="E18" i="4" s="1"/>
  <c r="G109" i="7"/>
  <c r="G103" i="7" s="1"/>
  <c r="F117" i="7" s="1"/>
  <c r="F103" i="7"/>
  <c r="F47" i="7"/>
  <c r="G53" i="7"/>
  <c r="G47" i="7" s="1"/>
  <c r="F111" i="7"/>
  <c r="G115" i="7"/>
  <c r="G111" i="7" s="1"/>
  <c r="G93" i="7"/>
  <c r="G85" i="7" s="1"/>
  <c r="F95" i="7" s="1"/>
  <c r="F85" i="7"/>
  <c r="G11" i="7"/>
  <c r="G5" i="7" s="1"/>
  <c r="F13" i="7" s="1"/>
  <c r="F5" i="7"/>
  <c r="G72" i="7"/>
  <c r="G66" i="7" s="1"/>
  <c r="F66" i="7"/>
  <c r="F39" i="7"/>
  <c r="G45" i="7"/>
  <c r="G39" i="7" s="1"/>
  <c r="F55" i="7" s="1"/>
  <c r="F20" i="7"/>
  <c r="G26" i="7"/>
  <c r="G20" i="7" s="1"/>
  <c r="F34" i="7" s="1"/>
  <c r="F80" i="7"/>
  <c r="G100" i="7"/>
  <c r="G97" i="7" s="1"/>
  <c r="K20" i="3" l="1"/>
  <c r="I18" i="4" s="1"/>
  <c r="F16" i="7"/>
  <c r="G34" i="7"/>
  <c r="G16" i="7" s="1"/>
  <c r="F36" i="7" s="1"/>
  <c r="G95" i="7"/>
  <c r="G84" i="7" s="1"/>
  <c r="F84" i="7"/>
  <c r="G80" i="7"/>
  <c r="G58" i="7" s="1"/>
  <c r="F82" i="7" s="1"/>
  <c r="F58" i="7"/>
  <c r="G13" i="7"/>
  <c r="G4" i="7" s="1"/>
  <c r="F4" i="7"/>
  <c r="G117" i="7"/>
  <c r="G102" i="7" s="1"/>
  <c r="F102" i="7"/>
  <c r="G55" i="7"/>
  <c r="G38" i="7" s="1"/>
  <c r="F38" i="7"/>
  <c r="F57" i="7" l="1"/>
  <c r="G82" i="7"/>
  <c r="G57" i="7" s="1"/>
  <c r="F15" i="7"/>
  <c r="G36" i="7"/>
  <c r="G15" i="7" s="1"/>
  <c r="F119" i="7" s="1"/>
  <c r="G119" i="7" s="1"/>
  <c r="D8" i="6" l="1"/>
  <c r="F66" i="3" l="1"/>
  <c r="M33" i="3"/>
  <c r="F33" i="3"/>
  <c r="M32" i="3"/>
  <c r="F32" i="3"/>
  <c r="M31" i="3"/>
  <c r="F31" i="3"/>
  <c r="C14" i="3" l="1"/>
  <c r="C12" i="4" s="1"/>
  <c r="M34" i="3" l="1"/>
  <c r="F34" i="3"/>
  <c r="J19" i="3" l="1"/>
  <c r="C19" i="3"/>
  <c r="C17" i="4" s="1"/>
  <c r="M73" i="3"/>
  <c r="F73" i="3"/>
  <c r="M72" i="3"/>
  <c r="F72" i="3"/>
  <c r="M71" i="3"/>
  <c r="F71" i="3"/>
  <c r="F74" i="3" l="1"/>
  <c r="D19" i="3" s="1"/>
  <c r="E17" i="4" s="1"/>
  <c r="M74" i="3"/>
  <c r="K19" i="3" l="1"/>
  <c r="I17" i="4" s="1"/>
  <c r="F53" i="3"/>
  <c r="M53" i="3"/>
  <c r="M54" i="3"/>
  <c r="F54" i="3"/>
  <c r="J17" i="3"/>
  <c r="J16" i="3"/>
  <c r="J15" i="3"/>
  <c r="C17" i="3"/>
  <c r="C15" i="4" s="1"/>
  <c r="M55" i="3"/>
  <c r="F55" i="3"/>
  <c r="M52" i="3"/>
  <c r="F52" i="3"/>
  <c r="F56" i="3" l="1"/>
  <c r="D17" i="3" s="1"/>
  <c r="E15" i="4" s="1"/>
  <c r="M56" i="3"/>
  <c r="M26" i="3"/>
  <c r="M47" i="3"/>
  <c r="M46" i="3"/>
  <c r="M45" i="3"/>
  <c r="M44" i="3"/>
  <c r="M43" i="3"/>
  <c r="M42" i="3"/>
  <c r="M37" i="3"/>
  <c r="M35" i="3"/>
  <c r="K17" i="3" l="1"/>
  <c r="I15" i="4" s="1"/>
  <c r="M48" i="3"/>
  <c r="M38" i="3"/>
  <c r="K15" i="3" s="1"/>
  <c r="I13" i="4" s="1"/>
  <c r="M27" i="3"/>
  <c r="M87" i="3" l="1"/>
  <c r="K16" i="3"/>
  <c r="I14" i="4" s="1"/>
  <c r="K14" i="3"/>
  <c r="I12" i="4" s="1"/>
  <c r="K18" i="3"/>
  <c r="I16" i="4" s="1"/>
  <c r="I19" i="4" l="1"/>
  <c r="I23" i="4" s="1"/>
  <c r="K21" i="3"/>
  <c r="F45" i="3"/>
  <c r="I21" i="4" l="1"/>
  <c r="I22" i="4"/>
  <c r="I24" i="4" s="1"/>
  <c r="I25" i="4" s="1"/>
  <c r="I20" i="4"/>
  <c r="D18" i="3"/>
  <c r="E16" i="4" s="1"/>
  <c r="F26" i="3"/>
  <c r="F27" i="3" s="1"/>
  <c r="F43" i="3"/>
  <c r="F44" i="3"/>
  <c r="F46" i="3"/>
  <c r="F47" i="3"/>
  <c r="I26" i="4" l="1"/>
  <c r="C15" i="3"/>
  <c r="C13" i="4" s="1"/>
  <c r="J18" i="3" l="1"/>
  <c r="J14" i="3"/>
  <c r="C18" i="3"/>
  <c r="C16" i="4" s="1"/>
  <c r="C16" i="3"/>
  <c r="C14" i="4" s="1"/>
  <c r="F37" i="3" l="1"/>
  <c r="F42" i="3"/>
  <c r="F48" i="3" s="1"/>
  <c r="F35" i="3" l="1"/>
  <c r="F38" i="3" l="1"/>
  <c r="F87" i="3" s="1"/>
  <c r="D14" i="3"/>
  <c r="E12" i="4" l="1"/>
  <c r="D16" i="3"/>
  <c r="E14" i="4" s="1"/>
  <c r="D15" i="3" l="1"/>
  <c r="D21" i="3" s="1"/>
  <c r="E13" i="4" l="1"/>
  <c r="E19" i="4" s="1"/>
  <c r="E22" i="4" l="1"/>
  <c r="E23" i="4"/>
  <c r="E20" i="4"/>
  <c r="E21" i="4"/>
  <c r="E24" i="4" l="1"/>
  <c r="E25" i="4" l="1"/>
  <c r="E26"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6F403A08-0662-4DA5-80A9-B333B0325761}">
      <text>
        <r>
          <rPr>
            <b/>
            <sz val="9"/>
            <color indexed="81"/>
            <rFont val="Tahoma"/>
            <family val="2"/>
          </rPr>
          <t>Código del concepto. Ver colores en "Entorno de trabajo: Apariencia"</t>
        </r>
      </text>
    </comment>
    <comment ref="B3" authorId="0" shapeId="0" xr:uid="{8CD7FD26-FC79-45E8-A65E-8EB428BE291E}">
      <text>
        <r>
          <rPr>
            <b/>
            <sz val="9"/>
            <color indexed="81"/>
            <rFont val="Tahoma"/>
            <family val="2"/>
          </rPr>
          <t>Naturaleza o tipo de concepto, ver valores de cada naturaleza en la ayuda del menú contextual</t>
        </r>
      </text>
    </comment>
    <comment ref="C3" authorId="0" shapeId="0" xr:uid="{9AE3DF75-75D5-4DCB-B972-8B78E28521A7}">
      <text>
        <r>
          <rPr>
            <b/>
            <sz val="9"/>
            <color indexed="81"/>
            <rFont val="Tahoma"/>
            <family val="2"/>
          </rPr>
          <t>Unidad principal de medida del concepto</t>
        </r>
      </text>
    </comment>
    <comment ref="D3" authorId="0" shapeId="0" xr:uid="{C25BCDE4-7A16-4810-BF70-3D4908A02A5E}">
      <text>
        <r>
          <rPr>
            <b/>
            <sz val="9"/>
            <color indexed="81"/>
            <rFont val="Tahoma"/>
            <family val="2"/>
          </rPr>
          <t>Descripción corta</t>
        </r>
      </text>
    </comment>
    <comment ref="E3" authorId="0" shapeId="0" xr:uid="{4F4C7A25-E130-4583-BA96-7E5D6A44A117}">
      <text>
        <r>
          <rPr>
            <b/>
            <sz val="9"/>
            <color indexed="81"/>
            <rFont val="Tahoma"/>
            <family val="2"/>
          </rPr>
          <t>Rendimiento o cantidad presupuestada</t>
        </r>
      </text>
    </comment>
    <comment ref="F3" authorId="0" shapeId="0" xr:uid="{CED1A33F-AEFA-444C-90B8-D578F7CE9E4E}">
      <text>
        <r>
          <rPr>
            <b/>
            <sz val="9"/>
            <color indexed="81"/>
            <rFont val="Tahoma"/>
            <family val="2"/>
          </rPr>
          <t>Precio unitario en el presupuesto</t>
        </r>
      </text>
    </comment>
    <comment ref="G3" authorId="0" shapeId="0" xr:uid="{2AD28455-62AF-445D-A600-BD0EBA859B59}">
      <text>
        <r>
          <rPr>
            <b/>
            <sz val="9"/>
            <color indexed="81"/>
            <rFont val="Tahoma"/>
            <family val="2"/>
          </rPr>
          <t>Importe del presupuesto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CEF477FD-C4C7-44C6-8D23-91EE4C7A4124}">
      <text>
        <r>
          <rPr>
            <b/>
            <sz val="9"/>
            <color indexed="81"/>
            <rFont val="Tahoma"/>
            <family val="2"/>
          </rPr>
          <t>Código del concepto. Ver colores en "Entorno de trabajo: Apariencia"</t>
        </r>
      </text>
    </comment>
    <comment ref="B3" authorId="0" shapeId="0" xr:uid="{451D59C3-3E00-4573-AF22-CFC1A44A39A4}">
      <text>
        <r>
          <rPr>
            <b/>
            <sz val="9"/>
            <color indexed="81"/>
            <rFont val="Tahoma"/>
            <family val="2"/>
          </rPr>
          <t>Naturaleza o tipo de concepto, ver valores de cada naturaleza en la ayuda del menú contextual</t>
        </r>
      </text>
    </comment>
    <comment ref="C3" authorId="0" shapeId="0" xr:uid="{451A86D6-50EF-4C3C-9F58-D26F195869EF}">
      <text>
        <r>
          <rPr>
            <b/>
            <sz val="9"/>
            <color indexed="81"/>
            <rFont val="Tahoma"/>
            <family val="2"/>
          </rPr>
          <t>Unidad principal de medida del concepto</t>
        </r>
      </text>
    </comment>
    <comment ref="D3" authorId="0" shapeId="0" xr:uid="{ABD69141-54EC-4820-B1E5-12CE455246DA}">
      <text>
        <r>
          <rPr>
            <b/>
            <sz val="9"/>
            <color indexed="81"/>
            <rFont val="Tahoma"/>
            <family val="2"/>
          </rPr>
          <t>Descripción corta</t>
        </r>
      </text>
    </comment>
    <comment ref="E3" authorId="0" shapeId="0" xr:uid="{585FC70A-8BF1-426D-B91E-714B29ED5B19}">
      <text>
        <r>
          <rPr>
            <b/>
            <sz val="9"/>
            <color indexed="81"/>
            <rFont val="Tahoma"/>
            <family val="2"/>
          </rPr>
          <t>Rendimiento o cantidad presupuestada</t>
        </r>
      </text>
    </comment>
    <comment ref="F3" authorId="0" shapeId="0" xr:uid="{E226F9A5-E7CA-497C-92FF-EB77964475E1}">
      <text>
        <r>
          <rPr>
            <b/>
            <sz val="9"/>
            <color indexed="81"/>
            <rFont val="Tahoma"/>
            <family val="2"/>
          </rPr>
          <t>Precio unitario en el presupuesto</t>
        </r>
      </text>
    </comment>
    <comment ref="G3" authorId="0" shapeId="0" xr:uid="{5DF32EF8-4688-4974-8F0A-30CA9F136A4A}">
      <text>
        <r>
          <rPr>
            <b/>
            <sz val="9"/>
            <color indexed="81"/>
            <rFont val="Tahoma"/>
            <family val="2"/>
          </rPr>
          <t>Importe del presupuesto</t>
        </r>
      </text>
    </comment>
  </commentList>
</comments>
</file>

<file path=xl/sharedStrings.xml><?xml version="1.0" encoding="utf-8"?>
<sst xmlns="http://schemas.openxmlformats.org/spreadsheetml/2006/main" count="549" uniqueCount="233">
  <si>
    <t>Cantidad</t>
  </si>
  <si>
    <t>Descripción</t>
  </si>
  <si>
    <t>P/U</t>
  </si>
  <si>
    <t>Subtotal</t>
  </si>
  <si>
    <t>ud</t>
  </si>
  <si>
    <t xml:space="preserve">Total . . . . . . . </t>
  </si>
  <si>
    <t>Referencia 
(modelo o similar)</t>
  </si>
  <si>
    <t>Referencia 
(marca y modelo)</t>
  </si>
  <si>
    <t>IVA</t>
  </si>
  <si>
    <t>TOTAL</t>
  </si>
  <si>
    <t>TOTALES</t>
  </si>
  <si>
    <t>CONCEPTO</t>
  </si>
  <si>
    <t>P3245LVE</t>
  </si>
  <si>
    <t>m</t>
  </si>
  <si>
    <r>
      <t xml:space="preserve">Suministro tubo acero 25mm. </t>
    </r>
    <r>
      <rPr>
        <b/>
        <sz val="10"/>
        <rFont val="Arial"/>
        <family val="2"/>
      </rPr>
      <t>Longitud aproximada metros</t>
    </r>
  </si>
  <si>
    <t>pa</t>
  </si>
  <si>
    <t>Partida alzada para configuracion de todo el sistema</t>
  </si>
  <si>
    <t>Documentacion</t>
  </si>
  <si>
    <t>UTPcat6</t>
  </si>
  <si>
    <t>PACONF</t>
  </si>
  <si>
    <t>PADOCM</t>
  </si>
  <si>
    <t>TUBACE. 25mm</t>
  </si>
  <si>
    <t>Descripcion</t>
  </si>
  <si>
    <t>OFERTA</t>
  </si>
  <si>
    <t>METRO de MADRID</t>
  </si>
  <si>
    <t xml:space="preserve">TOTAL </t>
  </si>
  <si>
    <t>PRESUPUESTO BASE LICITACION</t>
  </si>
  <si>
    <t>PAMO</t>
  </si>
  <si>
    <t>9151101CHW</t>
  </si>
  <si>
    <t>A2003L</t>
  </si>
  <si>
    <t>A2003</t>
  </si>
  <si>
    <t>F2112</t>
  </si>
  <si>
    <t>Molinete TR-8216A para paso individual de personas de 3 aspas bidireccional, eléctrico. Estructura en tubo rectangular y redondo de acero inoxidable  en AISI-316 de 1,5 mm de espesor y acabado satinado. Incluye marquesina, placas electrónicas de control, pictogramas y cajas con mecanizado para la instalación de lectores.</t>
  </si>
  <si>
    <t xml:space="preserve">TR-8216A </t>
  </si>
  <si>
    <t>Videoportero Antivandalico Ip 2N Helios Force con camara HD,protocolo SIP, 2 canales de voz, 2 micrófonos incorporados, altavoz de 10W. Sistema de cancelación de eco y un boton de llamada, incluye caja de empotrar,</t>
  </si>
  <si>
    <t>GXV-3350</t>
  </si>
  <si>
    <t>Terminal Grandstream para atención a videoporteros GXV3350 Teléfono multimedia IP de 16 líneas, con pantalla táctil capacitiva de 5” sistema operativo Android 7,0, Cámara inclinable CMOS de 1M, agrega dos puertos Gigabit con PoE/PoE+, Wi-Fi doble banda y Bluetooth integrado, Altavoz HD de micrófono dual con reducción de ruido.</t>
  </si>
  <si>
    <t>Módulo de puerta. Para terminales Wiegand, RS232 o RS485. Entradas estado de puerta, pulsador apertura manual, señal de tamper. Relé y alimentación para actuador de puerta.</t>
  </si>
  <si>
    <t>Fuente alimentación Conmutada 12Vcc/5A, con supervisión de alarma de alimentación y cargador de batería, para equipos de la serie II de montaje sobre carril DIN.</t>
  </si>
  <si>
    <t>FO8</t>
  </si>
  <si>
    <t>6.- Mano de Obra, configuracion y puesta en marcha</t>
  </si>
  <si>
    <t>5.- Obra Civil</t>
  </si>
  <si>
    <t>2.- CCTV</t>
  </si>
  <si>
    <t>3.- Videoportero IP, CCAA</t>
  </si>
  <si>
    <t>4.- Armarios, cableados y canalizaciones</t>
  </si>
  <si>
    <t>1.- Puerta de Acceso</t>
  </si>
  <si>
    <t>Analitica video Recinto.Licencia de Análisis de video G-Tect/VMX a integrar en el grabador GS-SCOPE de Geutebrouck  existente. Especialmente adecuado para la protección de perímetros de áreas de vigilancia críticas</t>
  </si>
  <si>
    <t>G-Tect/VMX</t>
  </si>
  <si>
    <t xml:space="preserve">Ampliacion Licencia IP grabador GS-SCOPE para el recinto </t>
  </si>
  <si>
    <t>Camara IP tipo bullet.Resolución 2 Megapixel de alta definición compacta día y noche.Clasificación IP66/IP67, NEMA 4X e IK10. Varifocal 2.8-8.5 mm F1.2 mm lente P-iris. Remote 3x zoom óptico y el enfoque remotos. Iluminación mínima 0,07 lux, a 50 IRE F1.2; B/N: 0,01 lux, a 50 IRE F1.2.</t>
  </si>
  <si>
    <t>P1445LE</t>
  </si>
  <si>
    <t>Camara IP tipo minidomo.Resolución mínima de 2 Megapíxel de alta definición compacta día y noche. Focos de IR integrados en cámara. con LED de infrarrojos de 850 nm. Rango de alcance de 40 m.Carcasa IP66 y NEMA 4X, con grado de protección IK10 en policarbonato, con domo con revestimiento rígido y membrana deshumidificadora. Elementos electrónicos encapsulados y tornillos cautivos. Varifocal, 3,4–8,9 mm, F1.8. lente P-iris. Campo horizontal de la vista: 100°-36°, Campo de visión vertical: 53°-20°. Zoom y enfoque remotos, control de P-Iris, corrección por infrarrojos. Iluminación mínima Color: 0,1 lux a 50 IRE, F1.8; B/N: 0,02 lux a 50 IRE F1.8. Incluido soporte pared/báculo</t>
  </si>
  <si>
    <r>
      <t xml:space="preserve">Suministro e instalación de cableado UTP Cat 6 (según caracteristicas PPT). </t>
    </r>
    <r>
      <rPr>
        <b/>
        <sz val="10"/>
        <rFont val="Arial"/>
        <family val="2"/>
      </rPr>
      <t>Longitud aproximada en metros.</t>
    </r>
  </si>
  <si>
    <t>Switch POE</t>
  </si>
  <si>
    <t>Puerta Molinete</t>
  </si>
  <si>
    <t>Fabricante</t>
  </si>
  <si>
    <t>Referencia</t>
  </si>
  <si>
    <t>Consumo (W)</t>
  </si>
  <si>
    <t>CONSUMO DE LOS EQUIPOS</t>
  </si>
  <si>
    <t>Argusa</t>
  </si>
  <si>
    <t>Microtik</t>
  </si>
  <si>
    <t>FA controladora, módulo puerta</t>
  </si>
  <si>
    <t>Desico</t>
  </si>
  <si>
    <t>Netpower 16p</t>
  </si>
  <si>
    <t>GrandStream</t>
  </si>
  <si>
    <t>GXV3350</t>
  </si>
  <si>
    <t>TR-8216A</t>
  </si>
  <si>
    <r>
      <t>Suministro e instalación de cableado de Fibra Óptica armada anti roedor incluyendo fusión/conexión a equipos terminales (según caracteristicas PPT).</t>
    </r>
    <r>
      <rPr>
        <b/>
        <sz val="10"/>
        <rFont val="Arial"/>
        <family val="2"/>
      </rPr>
      <t xml:space="preserve"> Longitud aproximada en metros</t>
    </r>
    <r>
      <rPr>
        <sz val="10"/>
        <rFont val="Arial"/>
        <family val="2"/>
      </rPr>
      <t>.</t>
    </r>
  </si>
  <si>
    <t>Switch POE de exterior, 16 puertos Gigabit Ethernet con salida PoE y dos puertos SFP+ para enlaces ascendentes de fibra óptica 10G por medio de interfaces GBIC. Deberá Soportar VLAN, STP, RSTP, etc. Posibilidad de configuración remota vía Web. Incluidos modulos de los extremos del enlace SPF TL-SM5110-SR o modulo compatible.</t>
  </si>
  <si>
    <t>RK40</t>
  </si>
  <si>
    <t>PRESUPUESTO PUERTAS HORTALEZA ZONA 4</t>
  </si>
  <si>
    <t>Presupuesto</t>
  </si>
  <si>
    <t>Código</t>
  </si>
  <si>
    <t>Nat</t>
  </si>
  <si>
    <t>Ud</t>
  </si>
  <si>
    <t>Resumen</t>
  </si>
  <si>
    <t>CanPres</t>
  </si>
  <si>
    <t>Pres</t>
  </si>
  <si>
    <t>ImpPres</t>
  </si>
  <si>
    <t>Capítulo</t>
  </si>
  <si>
    <t/>
  </si>
  <si>
    <t>ALIMENTACIÓN PROVISIONAL DE OBRA</t>
  </si>
  <si>
    <t>DIDOBV0011X</t>
  </si>
  <si>
    <t>Partida</t>
  </si>
  <si>
    <t>Ud.</t>
  </si>
  <si>
    <t>Instalación provisional de alumbrado de obra y posterior desmontaje.</t>
  </si>
  <si>
    <t>Instalación provisional de alumbrado de obra durante la realización de la misma. en el caso que la instalación existente de alumbrado quedara fuera de servicio, incluido material y las protecciones correspondientes y el posterior desmontaje una vez finalizadas las obras.</t>
  </si>
  <si>
    <t>EPDOBV001X</t>
  </si>
  <si>
    <t>Material</t>
  </si>
  <si>
    <t>Material para la instalación provisional</t>
  </si>
  <si>
    <t>Material para la instalación provisional de alumbrado y fuerza en la zona de obra durante la realización de la misma, incluidas las protecciones correspondientes</t>
  </si>
  <si>
    <t>MO0005</t>
  </si>
  <si>
    <t>Mano de obra</t>
  </si>
  <si>
    <t>h</t>
  </si>
  <si>
    <t>OPERARIO</t>
  </si>
  <si>
    <t>Total DIDOBV0011X</t>
  </si>
  <si>
    <t>Total 1</t>
  </si>
  <si>
    <t>AMPLIACIÓN CUADRO PUESTO DE CONTROL</t>
  </si>
  <si>
    <t>I31BDA013TX3PHSG</t>
  </si>
  <si>
    <t>u</t>
  </si>
  <si>
    <t>Cuadro secundario para equipamientos en puesto de control</t>
  </si>
  <si>
    <t>Suministro e instalación de cuadro secundario para equipamientos, compuesto por cofret de superficie estanco IP65-IK09 con puerta transparente, equipado según se indica en planos y en Pliego de Condiciones con las protecciones necesarias según cálculos. Incluido replanteo, pequeño material, conductores, aisladores,  bornas, etiquetado, T.T. etc.</t>
  </si>
  <si>
    <t>FI31BDB020</t>
  </si>
  <si>
    <t>Cofret superficie estanco 1x12 módulos</t>
  </si>
  <si>
    <t>Cofret de superficie estanco IP65-IK09 con puerta transparente, clase II de doble aislamiento, de 1 fila con capacidad para 12 módulos. Tipo Kaedra de Schneider o similar aprobado.</t>
  </si>
  <si>
    <t>I31BAA025</t>
  </si>
  <si>
    <t>Interruptor automático de 4x25 A. curva C</t>
  </si>
  <si>
    <t>Suministro e instalación de Interruptor automático magnetotérmico de 4 x 25 A tipo C60N, de Schneider ó similar aprobado. Totalmente cableado y en funcionamiento.</t>
  </si>
  <si>
    <t>FI31BAA024</t>
  </si>
  <si>
    <t>Interruptor automático magnetotérmico de 4 x 25 A tipo C60N, de Schneider ó similar aprobado.</t>
  </si>
  <si>
    <t>Total I31BAA025</t>
  </si>
  <si>
    <t>F31BAE 04XX</t>
  </si>
  <si>
    <t>Interruptor diferencial 4x25 A. 300 mA. Clase AC.</t>
  </si>
  <si>
    <t>Interruptor diferencial de 4x25 A, 300 mA. Clase AC, tipo iID de Schndeider o similar aprobado.</t>
  </si>
  <si>
    <t>MO0007</t>
  </si>
  <si>
    <t>OPERARIO AUXILIAR</t>
  </si>
  <si>
    <t>Total I31BDA013TX3PHSG</t>
  </si>
  <si>
    <t>Total 2</t>
  </si>
  <si>
    <t>CABLEADO</t>
  </si>
  <si>
    <t>I31CBF004</t>
  </si>
  <si>
    <t>Cable Cu. de 5 G 6 mm². RZ1-K (AS)-0.6/1 KV.</t>
  </si>
  <si>
    <t>Suministro e instalación de cable de cobre multipolar de 5G6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</si>
  <si>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FI31CBF004</t>
  </si>
  <si>
    <t>Cable de cobre multipolar de 5G6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t>
  </si>
  <si>
    <t>Total I31CBF004</t>
  </si>
  <si>
    <t>I31CBC002</t>
  </si>
  <si>
    <t>Cable Cu. de 3 x 2,5 mm². RZ1-K (AS)-0.6/1 KV.</t>
  </si>
  <si>
    <t>Suministro e instalación de cable de cobre multipolar de 3x2,5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</si>
  <si>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FI31CBC002</t>
  </si>
  <si>
    <t>Cable de cobre multipolar de 3x2,5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t>
  </si>
  <si>
    <t>Total I31CBC002</t>
  </si>
  <si>
    <t>Total 3</t>
  </si>
  <si>
    <t>SUBCUADRO ZONA NUEVA PUERTA</t>
  </si>
  <si>
    <t>I31BDA013TX3PH</t>
  </si>
  <si>
    <t>Cuadro secundario para equipamientos</t>
  </si>
  <si>
    <t>FI31BDB122</t>
  </si>
  <si>
    <t>Cofret superficie estanco 2x12 módulos</t>
  </si>
  <si>
    <t>Cofret de superficie estanco IP65-IK09 con puerta transparente, clase II de doble aislamiento, de 2 filas con capacidad para un total de 24 módulos. Tipo Kaedra de Schneider o similar aprobado.</t>
  </si>
  <si>
    <t>FI31BAA003</t>
  </si>
  <si>
    <t>Interruptor automático de 2x16 A.curva C</t>
  </si>
  <si>
    <t>Interruptor automático magnetotérmico de 2 x 16 A tipo C60N, de Schneider ó similar aprobado.</t>
  </si>
  <si>
    <t>FI31BAA002</t>
  </si>
  <si>
    <t>Interruptor automático de 2x10 A.curva C</t>
  </si>
  <si>
    <t>Interruptor automático magnetotérmico de 2 x 10 A tipo C60N, de Schneider ó similar aprobado.</t>
  </si>
  <si>
    <t>31BAE 01</t>
  </si>
  <si>
    <t>Interruptor diferencial 2x25 A. 30 mA. Clase AC.</t>
  </si>
  <si>
    <t>Suministro e instalación de Interruptor diferencial de 2x25 A, 30 mA. Clase AC, tipo iID de Schndeider o similar aprobado. Totalmente cableado y funcionando.</t>
  </si>
  <si>
    <t>F31BAE 01</t>
  </si>
  <si>
    <t>Interruptor diferencial de 2x25 A, 30 mA. Clase AC, tipo iID de Schndeider o similar aprobado</t>
  </si>
  <si>
    <t>Total 31BAE 01</t>
  </si>
  <si>
    <t>FI31BIA0019X</t>
  </si>
  <si>
    <t>Base de enchufe Schuko 2P+T.T. 16A, carril DIN</t>
  </si>
  <si>
    <t>Base de enchufe bipolar 10/16 A. 250V. con toma de tierra lateral Schuko,  carril DIN</t>
  </si>
  <si>
    <t>Total I31BDA013TX3PH</t>
  </si>
  <si>
    <t>Total 4</t>
  </si>
  <si>
    <t>ILUMINACIÓN</t>
  </si>
  <si>
    <t>I31VI031</t>
  </si>
  <si>
    <t>Luminaria exterior LED tipo vial. 65-75W 4000K.</t>
  </si>
  <si>
    <t>Suministro e instalación de Luminaria exterior con tecnología LED tipo vial, con las siguientes características:
-Potencia. 65-75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</si>
  <si>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FI31VI031</t>
  </si>
  <si>
    <t>Luminaria exterior con tecnología LED tipo vial, con las siguientes características:
-Potencia. 65-75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t>
  </si>
  <si>
    <t>Total I31VI031</t>
  </si>
  <si>
    <t>Total 5</t>
  </si>
  <si>
    <t>TOMAS DE CORRIENTE PARA ALIMENTADOR DE VIDEOPORTERO NUEVO</t>
  </si>
  <si>
    <t>FI31BJD0049</t>
  </si>
  <si>
    <t>Regleta eléctrica de 5 bases Schuko con cable e interruptor</t>
  </si>
  <si>
    <t>Regleta eléctrica con 5 tomas de corriente Schuko 2P+T (230V) tomas con interruptor ON/OFF con indicador luminoso, cable de alimentación de 1,5m de 3x1,5 mm2.</t>
  </si>
  <si>
    <t>Total 6</t>
  </si>
  <si>
    <t>DOCUMENTACIÓN FINAL DE OBRA Y LEGALIZACIÓN</t>
  </si>
  <si>
    <t>I31VX001PC</t>
  </si>
  <si>
    <t>Legalización de la modificacion de la instalación eléctrica</t>
  </si>
  <si>
    <t>Legalización de la modificacion realizada en la instalación eléctrica, incluyendo Memoria Técnica de Diseño, verificaciones necesarias, tasas, impuestos y cualquier otro gasto necesario hasta la obtención del Certificado de Instalación eléctrica en Baja Tensión, así como la tramitación del expediente por la DGIEM.</t>
  </si>
  <si>
    <t>MO0002</t>
  </si>
  <si>
    <t>TÉCNICO</t>
  </si>
  <si>
    <t>FI31VX01PC</t>
  </si>
  <si>
    <t>MTD y tasas</t>
  </si>
  <si>
    <t>Memoria Técnica de Diseño, verificaciones necesarias, tasas, impuestos y cualquier otro gasto necesario hasta la obtención del Certificado de Instalación eléctrica en Baja Tensión, así como la tramitación del expediente por la DGIEM.</t>
  </si>
  <si>
    <t>Total I31VX001PC</t>
  </si>
  <si>
    <t>I31VXX003PC</t>
  </si>
  <si>
    <t>Documentación final de la obra de las instalaciones eléctricas</t>
  </si>
  <si>
    <t>Entrega de la documentación final de la obra de las instalaciones de distribución de energía afectadas debido a modificación, que incluyan situación real y descripción del equipamiento de distribución de energía, así como los estudios eléctricos y lumínicos de la instalación final.</t>
  </si>
  <si>
    <t>MO0001</t>
  </si>
  <si>
    <t>LICENCIADO-GRADO</t>
  </si>
  <si>
    <t>Total I31VXX003PC</t>
  </si>
  <si>
    <t>Total 7</t>
  </si>
  <si>
    <t>Total 0</t>
  </si>
  <si>
    <t>7.- Presupuesto Energía Eléctrica</t>
  </si>
  <si>
    <t>6.- Mano de Obra, configuración y puesta en marcha</t>
  </si>
  <si>
    <t>Apertura de hueco en el vallado, con demolición del muro y zapata de hormigón armado existentes, en una longitud necesaria para ubicar la nueva puerta, incluyendo los medios auxiliares necesarios, y la retirada y transporte de los escombros a vertedero autorizado</t>
  </si>
  <si>
    <t>Construcción de solera de hormigón en masa para unir la acera peatonal actual y la ubicación de la nueva puerta, incluyendo medios auxiliares necesarios</t>
  </si>
  <si>
    <t>Nueva zapata de hormigón armado para unir los dos extremos del muro y recibir las placas de anclaje de la puerta (incluidas), incluidos medios auxiliares</t>
  </si>
  <si>
    <t>Dados de hormigón armado para instalación de báculos, incluso replanteo y medios auxiliares</t>
  </si>
  <si>
    <t>Remates necesarios de albañilería y cerrajería para acabar el conjunto de acuerdo a las necesidades del dirección de obra</t>
  </si>
  <si>
    <t>Recibido de canalizaciones necesarias en la solera para la alimentación de la puerta y de los cableados de control para videoporteros y lectores de acceso</t>
  </si>
  <si>
    <t>OB1</t>
  </si>
  <si>
    <t>OB2</t>
  </si>
  <si>
    <t>OB3</t>
  </si>
  <si>
    <t>OB4</t>
  </si>
  <si>
    <t>OB5</t>
  </si>
  <si>
    <t>OB6</t>
  </si>
  <si>
    <t>ELE1</t>
  </si>
  <si>
    <t>ELE2</t>
  </si>
  <si>
    <t>ELE3</t>
  </si>
  <si>
    <t>ELE4</t>
  </si>
  <si>
    <t>ELE5</t>
  </si>
  <si>
    <t>ELE6</t>
  </si>
  <si>
    <t>ELE7</t>
  </si>
  <si>
    <t>ARM Fib</t>
  </si>
  <si>
    <t>Armarios de fibra con protección IP66, 600 x 400 x 210 mm (AlxAnxP), que incluyen cerradura con llave. Incluyen el pequeño material de instalación requerido para la distribución de energía y conectividad de los equipos que alojen (switch, controlador, modulos de puerta, F.A), incluyendo las protecciones eléctricas, dos circuitos de alimentación, uno independiente para la puerta y otro para los videoporteros, lectores, etc. Incluyendo el Suministro y montaje de bandeja organizadora de empalmes y/o terminación de F.O. con capacidad para terminar en conectores hasta 8 fibras (bandeja de conectorización) o capacidad para empalmar de paso hasta 16 fibras.</t>
  </si>
  <si>
    <t>OB</t>
  </si>
  <si>
    <t>Desbrozado de la zona exterior para limpiar entre el muro y la acera peatonal existente, retirando 20 cms. del terreno existente, incluyendo la retirada de escombros a vertedero</t>
  </si>
  <si>
    <t>OBRA CIVIL PUERTA ACCESO MAQUINISTAS HORTALEZA 9.4</t>
  </si>
  <si>
    <t>OB7</t>
  </si>
  <si>
    <t>Total</t>
  </si>
  <si>
    <t>Remates necesarios de albañilería y cerrajería para acabar el conjunto de acuerdo a las necesidades de la dirección de obra</t>
  </si>
  <si>
    <t>Controlador de terminales de accesos hasta 32 lectores. Controlador autónomo con capacidad para 32 módulos de puerta A2003L. Comunicación por TCP/IP. Integra 4 señales de video para comprobación identidad. Alimentación por fuente a 12v CC o POE. Incluida la batería de respaldo.</t>
  </si>
  <si>
    <t>Swich POE 16</t>
  </si>
  <si>
    <t>Lector MIFARE DESFire EV1/EV2 con teclado, Wiegand, Clock-and-Data protocolo de dispositivo abierto supervisado (OSPD) a través de RS485 con IP65 instalado con junta/carcasa antivandálica.</t>
  </si>
  <si>
    <t>partida alzada mano de obra para instalacion de todo el equipamiento, incluyendo pequeño material (conectores, cajas registro,etc)</t>
  </si>
  <si>
    <t>Báculo</t>
  </si>
  <si>
    <t xml:space="preserve">Báculo de 4 metros de altura para la colocación de una cámara de videovigilancia. Incluye el soporte de suelo. </t>
  </si>
  <si>
    <t>PRESUPUESTO CONSTRUCCIÓN DE UN ACCESO PEATONAL AL RECINTO DE HORTALEZA ZONA 4</t>
  </si>
  <si>
    <t>ACCESO PEATONAL HORTALEZA ZONA 4</t>
  </si>
  <si>
    <t>TOTAL PRESUPUESTO EJECUCION MATERIAL</t>
  </si>
  <si>
    <t xml:space="preserve">Switch Industrial. Resiste temperaturas extremas. (Caracteristicas del tipo o similares a: Cisco IE-4000-4S8P4G-E Industrial Ethernet Switch). Administrable - montaje en carril DIN. Puertos 16 puertos, 8 POE+ 10/100, 4 puertos 10/100/1000 Gigabit para fibra SFP. Certificado para vibración, choque, caída libre, EMI, EMS. Equipo con el calificativo de "coated" ( barniz tropicalizado en todas las placas electrónicas). </t>
  </si>
  <si>
    <t>IE-4000-4S8P4G-E Industrial Ethernet Switch</t>
  </si>
  <si>
    <t>TOTAL ACCESO PEATONAL HORTALEZA ZONA 4</t>
  </si>
  <si>
    <r>
      <t>Costes Directos (98%</t>
    </r>
    <r>
      <rPr>
        <sz val="11"/>
        <color rgb="FFFFFFFF"/>
        <rFont val="Arial"/>
        <family val="2"/>
      </rPr>
      <t>PEM</t>
    </r>
    <r>
      <rPr>
        <b/>
        <sz val="11"/>
        <color indexed="9"/>
        <rFont val="Arial"/>
        <family val="2"/>
      </rPr>
      <t>)</t>
    </r>
  </si>
  <si>
    <r>
      <t>Costes Indirectos (2%</t>
    </r>
    <r>
      <rPr>
        <sz val="11"/>
        <color rgb="FFFFFFFF"/>
        <rFont val="Arial"/>
        <family val="2"/>
      </rPr>
      <t>PEM</t>
    </r>
    <r>
      <rPr>
        <b/>
        <sz val="11"/>
        <color indexed="9"/>
        <rFont val="Arial"/>
        <family val="2"/>
      </rPr>
      <t>)</t>
    </r>
  </si>
  <si>
    <r>
      <t>Gastos Generales empresa (%</t>
    </r>
    <r>
      <rPr>
        <sz val="11"/>
        <color rgb="FFFFFFFF"/>
        <rFont val="Arial"/>
        <family val="2"/>
      </rPr>
      <t>PEM</t>
    </r>
    <r>
      <rPr>
        <b/>
        <sz val="11"/>
        <color indexed="9"/>
        <rFont val="Arial"/>
        <family val="2"/>
      </rPr>
      <t>)</t>
    </r>
  </si>
  <si>
    <r>
      <t>Beneficio Industrial (%</t>
    </r>
    <r>
      <rPr>
        <sz val="11"/>
        <color rgb="FFFFFFFF"/>
        <rFont val="Arial"/>
        <family val="2"/>
      </rPr>
      <t>PEM</t>
    </r>
    <r>
      <rPr>
        <b/>
        <sz val="11"/>
        <color indexed="9"/>
        <rFont val="Arial"/>
        <family val="2"/>
      </rPr>
      <t>)</t>
    </r>
  </si>
  <si>
    <t>PRESUPUESTO METRO</t>
  </si>
  <si>
    <t>PRESUPUESTO LICITADOR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</si>
</sst>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4" formatCode="_-* #,##0.00\ &quot;€&quot;_-;\-* #,##0.00\ &quot;€&quot;_-;_-* &quot;-&quot;??\ &quot;€&quot;_-;_-@_-"/>
    <numFmt numFmtId="164" formatCode="0.000"/>
    <numFmt numFmtId="165" formatCode="#,##0.000"/>
    <numFmt numFmtId="166" formatCode="#,##0.00\ &quot;€&quot;"/>
    <numFmt numFmtId="167" formatCode="_-* #,##0.00\ [$€-C0A]_-;\-* #,##0.00\ [$€-C0A]_-;_-* &quot;-&quot;??\ [$€-C0A]_-;_-@_-"/>
  </numFmts>
  <fonts count="32" x14ac:knownFonts="1">
    <font>
      <sz val="11"/>
      <color theme="1"/>
      <name val="Calibri"/>
      <family val="2"/>
      <scheme val="minor"/>
    </font>
    <font>
      <b/>
      <sz val="10"/>
      <name val="Arial"/>
      <family val="2"/>
    </font>
    <font>
      <sz val="10"/>
      <name val="Arial"/>
      <family val="2"/>
    </font>
    <font>
      <b/>
      <sz val="10"/>
      <color indexed="9"/>
      <name val="Arial"/>
      <family val="2"/>
    </font>
    <font>
      <i/>
      <sz val="10"/>
      <name val="Arial"/>
      <family val="2"/>
    </font>
    <font>
      <sz val="11"/>
      <color theme="1"/>
      <name val="Calibri"/>
      <family val="2"/>
      <scheme val="minor"/>
    </font>
    <font>
      <b/>
      <sz val="12"/>
      <color theme="1"/>
      <name val="Calibri"/>
      <family val="2"/>
      <scheme val="minor"/>
    </font>
    <font>
      <b/>
      <sz val="11"/>
      <color theme="0"/>
      <name val="Arial"/>
      <family val="2"/>
    </font>
    <font>
      <b/>
      <u/>
      <sz val="16"/>
      <color theme="1"/>
      <name val="Calibri"/>
      <family val="2"/>
      <scheme val="minor"/>
    </font>
    <font>
      <b/>
      <sz val="16"/>
      <color theme="1"/>
      <name val="Calibri"/>
      <family val="2"/>
      <scheme val="minor"/>
    </font>
    <font>
      <b/>
      <sz val="18"/>
      <color indexed="9"/>
      <name val="Arial"/>
      <family val="2"/>
    </font>
    <font>
      <sz val="14"/>
      <color theme="1"/>
      <name val="Arial"/>
      <family val="2"/>
    </font>
    <font>
      <b/>
      <sz val="47"/>
      <color rgb="FF0038A8"/>
      <name val="Arial"/>
      <family val="2"/>
    </font>
    <font>
      <b/>
      <sz val="22"/>
      <color indexed="9"/>
      <name val="Arial"/>
      <family val="2"/>
    </font>
    <font>
      <b/>
      <sz val="11"/>
      <name val="Arial"/>
      <family val="2"/>
    </font>
    <font>
      <b/>
      <sz val="11"/>
      <color indexed="9"/>
      <name val="Arial"/>
      <family val="2"/>
    </font>
    <font>
      <b/>
      <sz val="12"/>
      <color indexed="9"/>
      <name val="Arial"/>
      <family val="2"/>
    </font>
    <font>
      <sz val="10"/>
      <color theme="1"/>
      <name val="Arial"/>
      <family val="2"/>
    </font>
    <font>
      <b/>
      <sz val="14"/>
      <color rgb="FF000000"/>
      <name val="Calibri"/>
      <family val="2"/>
    </font>
    <font>
      <sz val="11"/>
      <color theme="1"/>
      <name val="Calibri"/>
      <family val="2"/>
    </font>
    <font>
      <b/>
      <sz val="11"/>
      <color rgb="FF000000"/>
      <name val="Calibri"/>
      <family val="2"/>
    </font>
    <font>
      <b/>
      <sz val="10"/>
      <color rgb="FF000000"/>
      <name val="Calibri"/>
      <family val="2"/>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9"/>
      <color indexed="81"/>
      <name val="Tahoma"/>
      <family val="2"/>
    </font>
    <font>
      <sz val="11"/>
      <color rgb="FF9C0006"/>
      <name val="Calibri"/>
      <family val="2"/>
      <scheme val="minor"/>
    </font>
    <font>
      <sz val="11"/>
      <color rgb="FFFFFFFF"/>
      <name val="Arial"/>
      <family val="2"/>
    </font>
  </fonts>
  <fills count="13">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rgb="FF276F95"/>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FFF00"/>
        <bgColor indexed="64"/>
      </patternFill>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FFC7CE"/>
      </patternFill>
    </fill>
  </fills>
  <borders count="5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right/>
      <top style="thin">
        <color indexed="64"/>
      </top>
      <bottom/>
      <diagonal/>
    </border>
    <border>
      <left style="thin">
        <color indexed="9"/>
      </left>
      <right/>
      <top/>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style="dashed">
        <color indexed="64"/>
      </bottom>
      <diagonal/>
    </border>
    <border>
      <left/>
      <right style="dotted">
        <color indexed="64"/>
      </right>
      <top style="dotted">
        <color indexed="64"/>
      </top>
      <bottom style="dashed">
        <color indexed="64"/>
      </bottom>
      <diagonal/>
    </border>
    <border>
      <left style="dotted">
        <color indexed="64"/>
      </left>
      <right style="dotted">
        <color indexed="64"/>
      </right>
      <top style="dotted">
        <color indexed="64"/>
      </top>
      <bottom style="dashed">
        <color indexed="64"/>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dotted">
        <color indexed="64"/>
      </right>
      <top/>
      <bottom/>
      <diagonal/>
    </border>
    <border>
      <left style="dotted">
        <color indexed="64"/>
      </left>
      <right style="dotted">
        <color indexed="64"/>
      </right>
      <top/>
      <bottom/>
      <diagonal/>
    </border>
    <border>
      <left/>
      <right/>
      <top/>
      <bottom style="thin">
        <color indexed="64"/>
      </bottom>
      <diagonal/>
    </border>
    <border>
      <left style="dotted">
        <color indexed="64"/>
      </left>
      <right style="dotted">
        <color indexed="64"/>
      </right>
      <top style="thin">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top/>
      <bottom style="dotted">
        <color indexed="64"/>
      </bottom>
      <diagonal/>
    </border>
    <border>
      <left style="thin">
        <color indexed="64"/>
      </left>
      <right/>
      <top style="thin">
        <color indexed="64"/>
      </top>
      <bottom style="dotted">
        <color indexed="64"/>
      </bottom>
      <diagonal/>
    </border>
    <border>
      <left/>
      <right/>
      <top style="dotted">
        <color indexed="64"/>
      </top>
      <bottom/>
      <diagonal/>
    </border>
    <border>
      <left style="dotted">
        <color indexed="64"/>
      </left>
      <right style="dotted">
        <color indexed="64"/>
      </right>
      <top style="dashed">
        <color indexed="64"/>
      </top>
      <bottom style="dotted">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44" fontId="5" fillId="0" borderId="0" applyFont="0" applyFill="0" applyBorder="0" applyAlignment="0" applyProtection="0"/>
    <xf numFmtId="0" fontId="30" fillId="12" borderId="0" applyNumberFormat="0" applyBorder="0" applyAlignment="0" applyProtection="0"/>
  </cellStyleXfs>
  <cellXfs count="165">
    <xf numFmtId="0" fontId="0" fillId="0" borderId="0" xfId="0"/>
    <xf numFmtId="0" fontId="0" fillId="0" borderId="0" xfId="0" applyProtection="1"/>
    <xf numFmtId="166" fontId="0" fillId="0" borderId="9" xfId="1" applyNumberFormat="1" applyFont="1" applyBorder="1" applyProtection="1"/>
    <xf numFmtId="166" fontId="0" fillId="0" borderId="9" xfId="1" applyNumberFormat="1" applyFont="1" applyBorder="1" applyAlignment="1" applyProtection="1"/>
    <xf numFmtId="164" fontId="4" fillId="2" borderId="0" xfId="0" applyNumberFormat="1" applyFont="1" applyFill="1" applyAlignment="1" applyProtection="1">
      <alignment horizontal="right" vertical="top" wrapText="1"/>
    </xf>
    <xf numFmtId="165" fontId="4" fillId="2" borderId="0" xfId="0" applyNumberFormat="1" applyFont="1" applyFill="1" applyAlignment="1" applyProtection="1">
      <alignment horizontal="right" vertical="top" wrapText="1"/>
    </xf>
    <xf numFmtId="3" fontId="2" fillId="2" borderId="5" xfId="0" applyNumberFormat="1" applyFont="1" applyFill="1" applyBorder="1" applyAlignment="1" applyProtection="1">
      <alignment horizontal="left" vertical="top" wrapText="1"/>
    </xf>
    <xf numFmtId="0" fontId="2" fillId="2" borderId="6" xfId="0" applyFont="1" applyFill="1" applyBorder="1" applyAlignment="1" applyProtection="1">
      <alignment vertical="top" wrapText="1"/>
    </xf>
    <xf numFmtId="166" fontId="2" fillId="2" borderId="6" xfId="0" applyNumberFormat="1" applyFont="1" applyFill="1" applyBorder="1" applyAlignment="1" applyProtection="1">
      <alignment horizontal="right" wrapText="1"/>
    </xf>
    <xf numFmtId="3" fontId="1" fillId="2" borderId="7" xfId="0" applyNumberFormat="1" applyFont="1" applyFill="1" applyBorder="1" applyAlignment="1" applyProtection="1">
      <alignment horizontal="center" vertical="top" wrapText="1"/>
    </xf>
    <xf numFmtId="0" fontId="1" fillId="2" borderId="7" xfId="0" applyFont="1" applyFill="1" applyBorder="1" applyAlignment="1" applyProtection="1">
      <alignment horizontal="center" vertical="top" wrapText="1"/>
    </xf>
    <xf numFmtId="3" fontId="1" fillId="2" borderId="0" xfId="0" applyNumberFormat="1" applyFont="1" applyFill="1" applyBorder="1" applyAlignment="1" applyProtection="1">
      <alignment horizontal="center" vertical="top" wrapText="1"/>
    </xf>
    <xf numFmtId="0" fontId="1" fillId="2" borderId="0" xfId="0" applyFont="1" applyFill="1" applyBorder="1" applyAlignment="1" applyProtection="1">
      <alignment horizontal="center" vertical="top" wrapText="1"/>
    </xf>
    <xf numFmtId="0" fontId="1" fillId="3" borderId="9" xfId="0" applyFont="1" applyFill="1" applyBorder="1" applyAlignment="1" applyProtection="1">
      <alignment horizontal="center" vertical="top" wrapText="1"/>
    </xf>
    <xf numFmtId="164" fontId="1" fillId="3" borderId="9" xfId="0" applyNumberFormat="1" applyFont="1" applyFill="1" applyBorder="1" applyAlignment="1" applyProtection="1">
      <alignment horizontal="center" vertical="top" wrapText="1"/>
    </xf>
    <xf numFmtId="165" fontId="1" fillId="3" borderId="9" xfId="0" applyNumberFormat="1" applyFont="1" applyFill="1" applyBorder="1" applyAlignment="1" applyProtection="1">
      <alignment horizontal="center" vertical="top" wrapText="1"/>
    </xf>
    <xf numFmtId="0" fontId="2" fillId="6" borderId="6" xfId="0" applyFont="1" applyFill="1" applyBorder="1" applyAlignment="1" applyProtection="1">
      <alignment vertical="top" wrapText="1"/>
      <protection locked="0"/>
    </xf>
    <xf numFmtId="3" fontId="2" fillId="6" borderId="4" xfId="0" applyNumberFormat="1" applyFont="1" applyFill="1" applyBorder="1" applyAlignment="1" applyProtection="1">
      <alignment horizontal="center" vertical="center" wrapText="1"/>
      <protection locked="0"/>
    </xf>
    <xf numFmtId="3" fontId="3" fillId="4" borderId="9" xfId="0" applyNumberFormat="1" applyFont="1" applyFill="1" applyBorder="1" applyAlignment="1" applyProtection="1">
      <alignment vertical="top" wrapText="1"/>
    </xf>
    <xf numFmtId="3" fontId="7" fillId="4" borderId="9" xfId="0" applyNumberFormat="1" applyFont="1" applyFill="1" applyBorder="1" applyAlignment="1" applyProtection="1">
      <alignment vertical="top" wrapText="1"/>
    </xf>
    <xf numFmtId="3" fontId="1" fillId="3" borderId="9" xfId="0" applyNumberFormat="1" applyFont="1" applyFill="1" applyBorder="1" applyAlignment="1" applyProtection="1">
      <alignment horizontal="left" vertical="center"/>
    </xf>
    <xf numFmtId="166" fontId="1" fillId="3" borderId="9" xfId="0" applyNumberFormat="1" applyFont="1" applyFill="1" applyBorder="1" applyAlignment="1" applyProtection="1">
      <alignment horizontal="right" vertical="center" wrapText="1"/>
    </xf>
    <xf numFmtId="166" fontId="6" fillId="0" borderId="9" xfId="0" applyNumberFormat="1" applyFont="1" applyBorder="1" applyProtection="1"/>
    <xf numFmtId="166" fontId="3" fillId="4" borderId="9" xfId="0" applyNumberFormat="1" applyFont="1" applyFill="1" applyBorder="1" applyAlignment="1" applyProtection="1">
      <alignment horizontal="center" vertical="center" wrapText="1"/>
    </xf>
    <xf numFmtId="0" fontId="12" fillId="0" borderId="0" xfId="0" applyFont="1" applyAlignment="1" applyProtection="1">
      <alignment vertical="center" wrapText="1"/>
    </xf>
    <xf numFmtId="166" fontId="2" fillId="2" borderId="13" xfId="0" applyNumberFormat="1" applyFont="1" applyFill="1" applyBorder="1" applyAlignment="1" applyProtection="1">
      <alignment horizontal="right" wrapText="1"/>
    </xf>
    <xf numFmtId="3" fontId="2" fillId="0" borderId="10" xfId="0" applyNumberFormat="1" applyFont="1" applyFill="1" applyBorder="1" applyAlignment="1" applyProtection="1">
      <alignment horizontal="center" vertical="top" wrapText="1"/>
    </xf>
    <xf numFmtId="3" fontId="2" fillId="2" borderId="11" xfId="0" applyNumberFormat="1" applyFont="1" applyFill="1" applyBorder="1" applyAlignment="1" applyProtection="1">
      <alignment horizontal="left" vertical="top" wrapText="1"/>
    </xf>
    <xf numFmtId="0" fontId="2" fillId="2" borderId="12" xfId="0" applyFont="1" applyFill="1" applyBorder="1" applyAlignment="1" applyProtection="1">
      <alignment vertical="top" wrapText="1"/>
    </xf>
    <xf numFmtId="3" fontId="3" fillId="4" borderId="0" xfId="0" applyNumberFormat="1" applyFont="1" applyFill="1" applyBorder="1" applyAlignment="1" applyProtection="1">
      <alignment horizontal="left" vertical="top" wrapText="1"/>
    </xf>
    <xf numFmtId="166" fontId="3" fillId="4" borderId="3" xfId="0" applyNumberFormat="1" applyFont="1" applyFill="1" applyBorder="1" applyAlignment="1" applyProtection="1">
      <alignment vertical="center" wrapText="1"/>
    </xf>
    <xf numFmtId="3" fontId="2" fillId="0" borderId="11" xfId="0" applyNumberFormat="1" applyFont="1" applyFill="1" applyBorder="1" applyAlignment="1" applyProtection="1">
      <alignment horizontal="left" vertical="top" wrapText="1"/>
    </xf>
    <xf numFmtId="166" fontId="2" fillId="0" borderId="13" xfId="0" applyNumberFormat="1" applyFont="1" applyFill="1" applyBorder="1" applyAlignment="1" applyProtection="1">
      <alignment horizontal="right" wrapText="1"/>
    </xf>
    <xf numFmtId="0" fontId="17" fillId="7" borderId="5" xfId="0" applyFont="1" applyFill="1" applyBorder="1" applyAlignment="1">
      <alignment vertical="center" wrapText="1"/>
    </xf>
    <xf numFmtId="3" fontId="1" fillId="0" borderId="0" xfId="0" applyNumberFormat="1" applyFont="1" applyFill="1" applyBorder="1" applyAlignment="1" applyProtection="1">
      <alignment horizontal="left" vertical="center"/>
    </xf>
    <xf numFmtId="166" fontId="1" fillId="0" borderId="0" xfId="0" applyNumberFormat="1" applyFont="1" applyFill="1" applyBorder="1" applyAlignment="1" applyProtection="1">
      <alignment horizontal="right" vertical="center" wrapText="1"/>
    </xf>
    <xf numFmtId="3" fontId="1" fillId="2" borderId="20" xfId="0" applyNumberFormat="1" applyFont="1" applyFill="1" applyBorder="1" applyAlignment="1" applyProtection="1">
      <alignment horizontal="center" vertical="top" wrapText="1"/>
    </xf>
    <xf numFmtId="0" fontId="1" fillId="2" borderId="20" xfId="0" applyFont="1" applyFill="1" applyBorder="1" applyAlignment="1" applyProtection="1">
      <alignment horizontal="center" vertical="top" wrapText="1"/>
    </xf>
    <xf numFmtId="0" fontId="17" fillId="7" borderId="18" xfId="0" applyFont="1" applyFill="1" applyBorder="1" applyAlignment="1">
      <alignment horizontal="left" vertical="center" wrapText="1"/>
    </xf>
    <xf numFmtId="0" fontId="17" fillId="7" borderId="21" xfId="0" applyFont="1" applyFill="1" applyBorder="1" applyAlignment="1">
      <alignment horizontal="left" vertical="center" wrapText="1"/>
    </xf>
    <xf numFmtId="3" fontId="2" fillId="8" borderId="10" xfId="0" applyNumberFormat="1" applyFont="1" applyFill="1" applyBorder="1" applyAlignment="1" applyProtection="1">
      <alignment horizontal="center" vertical="top" wrapText="1"/>
    </xf>
    <xf numFmtId="3" fontId="2" fillId="8" borderId="11" xfId="0" applyNumberFormat="1" applyFont="1" applyFill="1" applyBorder="1" applyAlignment="1" applyProtection="1">
      <alignment horizontal="left" vertical="top" wrapText="1"/>
    </xf>
    <xf numFmtId="0" fontId="2" fillId="8" borderId="12" xfId="0" applyFont="1" applyFill="1" applyBorder="1" applyAlignment="1" applyProtection="1">
      <alignment vertical="top" wrapText="1"/>
    </xf>
    <xf numFmtId="0" fontId="2" fillId="8" borderId="6" xfId="0" applyFont="1" applyFill="1" applyBorder="1" applyAlignment="1" applyProtection="1">
      <alignment vertical="top" wrapText="1"/>
    </xf>
    <xf numFmtId="166" fontId="2" fillId="8" borderId="13" xfId="0" applyNumberFormat="1" applyFont="1" applyFill="1" applyBorder="1" applyAlignment="1" applyProtection="1">
      <alignment horizontal="right" wrapText="1"/>
    </xf>
    <xf numFmtId="0" fontId="2" fillId="2" borderId="12" xfId="0" applyFont="1" applyFill="1" applyBorder="1" applyAlignment="1" applyProtection="1">
      <alignment horizontal="left" vertical="top" wrapText="1"/>
    </xf>
    <xf numFmtId="0" fontId="2" fillId="0" borderId="12" xfId="0" applyFont="1" applyFill="1" applyBorder="1" applyAlignment="1" applyProtection="1">
      <alignment vertical="top" wrapText="1"/>
    </xf>
    <xf numFmtId="166" fontId="2" fillId="0" borderId="6" xfId="0" applyNumberFormat="1" applyFont="1" applyFill="1" applyBorder="1" applyAlignment="1" applyProtection="1">
      <alignment horizontal="right" wrapText="1"/>
    </xf>
    <xf numFmtId="0" fontId="0" fillId="0" borderId="0" xfId="0" applyFill="1" applyProtection="1"/>
    <xf numFmtId="0" fontId="19" fillId="0" borderId="28" xfId="0" applyFont="1" applyFill="1" applyBorder="1"/>
    <xf numFmtId="0" fontId="19" fillId="0" borderId="29" xfId="0" applyFont="1" applyFill="1" applyBorder="1"/>
    <xf numFmtId="0" fontId="19" fillId="0" borderId="30" xfId="0" applyFont="1" applyFill="1" applyBorder="1"/>
    <xf numFmtId="0" fontId="19" fillId="0" borderId="31" xfId="0" applyFont="1" applyFill="1" applyBorder="1"/>
    <xf numFmtId="0" fontId="19" fillId="0" borderId="0" xfId="0" applyFont="1" applyFill="1" applyBorder="1"/>
    <xf numFmtId="0" fontId="20" fillId="0" borderId="33" xfId="0" applyFont="1" applyFill="1" applyBorder="1"/>
    <xf numFmtId="0" fontId="0" fillId="0" borderId="27" xfId="0" applyBorder="1"/>
    <xf numFmtId="0" fontId="21" fillId="0" borderId="16" xfId="0" applyFont="1" applyFill="1" applyBorder="1" applyAlignment="1">
      <alignment horizontal="center" vertical="center"/>
    </xf>
    <xf numFmtId="0" fontId="19" fillId="0" borderId="35" xfId="0" applyFont="1" applyFill="1" applyBorder="1"/>
    <xf numFmtId="0" fontId="21" fillId="0" borderId="32" xfId="0" applyFont="1" applyFill="1" applyBorder="1" applyAlignment="1">
      <alignment horizontal="center" vertical="center"/>
    </xf>
    <xf numFmtId="0" fontId="19" fillId="0" borderId="34" xfId="0" applyFont="1" applyFill="1" applyBorder="1"/>
    <xf numFmtId="8" fontId="17" fillId="0" borderId="19" xfId="0" applyNumberFormat="1" applyFont="1" applyFill="1" applyBorder="1" applyAlignment="1">
      <alignment horizontal="right" wrapText="1"/>
    </xf>
    <xf numFmtId="8" fontId="17" fillId="7" borderId="5" xfId="0" applyNumberFormat="1" applyFont="1" applyFill="1" applyBorder="1" applyAlignment="1">
      <alignment horizontal="right" wrapText="1"/>
    </xf>
    <xf numFmtId="0" fontId="22" fillId="0" borderId="0" xfId="0" applyFont="1" applyAlignment="1">
      <alignment vertical="top"/>
    </xf>
    <xf numFmtId="0" fontId="0" fillId="0" borderId="0" xfId="0" applyAlignment="1">
      <alignment vertical="top"/>
    </xf>
    <xf numFmtId="0" fontId="23" fillId="0" borderId="0" xfId="0" applyFont="1" applyAlignment="1">
      <alignment vertical="top"/>
    </xf>
    <xf numFmtId="0" fontId="24" fillId="0" borderId="0" xfId="0" applyFont="1" applyAlignment="1">
      <alignment vertical="top"/>
    </xf>
    <xf numFmtId="0" fontId="24" fillId="0" borderId="0" xfId="0" applyFont="1" applyAlignment="1">
      <alignment vertical="top" wrapText="1"/>
    </xf>
    <xf numFmtId="49" fontId="25" fillId="9" borderId="0" xfId="0" applyNumberFormat="1" applyFont="1" applyFill="1" applyAlignment="1">
      <alignment vertical="top"/>
    </xf>
    <xf numFmtId="49" fontId="25" fillId="9" borderId="0" xfId="0" applyNumberFormat="1" applyFont="1" applyFill="1" applyAlignment="1">
      <alignment vertical="top" wrapText="1"/>
    </xf>
    <xf numFmtId="3" fontId="26" fillId="9" borderId="0" xfId="0" applyNumberFormat="1" applyFont="1" applyFill="1" applyAlignment="1">
      <alignment vertical="top"/>
    </xf>
    <xf numFmtId="4" fontId="26" fillId="9" borderId="0" xfId="0" applyNumberFormat="1" applyFont="1" applyFill="1" applyAlignment="1">
      <alignment vertical="top"/>
    </xf>
    <xf numFmtId="49" fontId="27" fillId="10" borderId="0" xfId="0" applyNumberFormat="1" applyFont="1" applyFill="1" applyAlignment="1">
      <alignment vertical="top"/>
    </xf>
    <xf numFmtId="49" fontId="27" fillId="0" borderId="0" xfId="0" applyNumberFormat="1" applyFont="1" applyAlignment="1">
      <alignment vertical="top"/>
    </xf>
    <xf numFmtId="49" fontId="27" fillId="0" borderId="0" xfId="0" applyNumberFormat="1" applyFont="1" applyAlignment="1">
      <alignment vertical="top" wrapText="1"/>
    </xf>
    <xf numFmtId="4" fontId="28" fillId="0" borderId="0" xfId="0" applyNumberFormat="1" applyFont="1" applyAlignment="1">
      <alignment vertical="top"/>
    </xf>
    <xf numFmtId="0" fontId="27" fillId="0" borderId="0" xfId="0" applyFont="1" applyAlignment="1">
      <alignment vertical="top"/>
    </xf>
    <xf numFmtId="165" fontId="27" fillId="0" borderId="0" xfId="0" applyNumberFormat="1" applyFont="1" applyAlignment="1">
      <alignment vertical="top"/>
    </xf>
    <xf numFmtId="4" fontId="27" fillId="0" borderId="0" xfId="0" applyNumberFormat="1" applyFont="1" applyAlignment="1">
      <alignment vertical="top"/>
    </xf>
    <xf numFmtId="49" fontId="25" fillId="0" borderId="0" xfId="0" applyNumberFormat="1" applyFont="1" applyAlignment="1">
      <alignment vertical="top" wrapText="1"/>
    </xf>
    <xf numFmtId="4" fontId="26" fillId="0" borderId="0" xfId="0" applyNumberFormat="1" applyFont="1" applyAlignment="1">
      <alignment vertical="top"/>
    </xf>
    <xf numFmtId="0" fontId="27" fillId="11" borderId="0" xfId="0" applyFont="1" applyFill="1" applyAlignment="1">
      <alignment vertical="top"/>
    </xf>
    <xf numFmtId="0" fontId="27" fillId="11" borderId="0" xfId="0" applyFont="1" applyFill="1" applyAlignment="1">
      <alignment vertical="top" wrapText="1"/>
    </xf>
    <xf numFmtId="3" fontId="27" fillId="0" borderId="0" xfId="0" applyNumberFormat="1" applyFont="1" applyAlignment="1">
      <alignment vertical="top"/>
    </xf>
    <xf numFmtId="165" fontId="28" fillId="0" borderId="0" xfId="0" applyNumberFormat="1" applyFont="1" applyAlignment="1">
      <alignment vertical="top"/>
    </xf>
    <xf numFmtId="49" fontId="27" fillId="11" borderId="0" xfId="0" applyNumberFormat="1" applyFont="1" applyFill="1" applyAlignment="1">
      <alignment vertical="top"/>
    </xf>
    <xf numFmtId="3" fontId="2" fillId="0" borderId="36" xfId="0" applyNumberFormat="1" applyFont="1" applyFill="1" applyBorder="1" applyAlignment="1" applyProtection="1">
      <alignment horizontal="center" vertical="top" wrapText="1"/>
    </xf>
    <xf numFmtId="3" fontId="2" fillId="0" borderId="37" xfId="0" applyNumberFormat="1" applyFont="1" applyFill="1" applyBorder="1" applyAlignment="1" applyProtection="1">
      <alignment horizontal="center" vertical="top" wrapText="1"/>
    </xf>
    <xf numFmtId="3" fontId="2" fillId="0" borderId="5" xfId="0" applyNumberFormat="1" applyFont="1" applyFill="1" applyBorder="1" applyAlignment="1" applyProtection="1">
      <alignment horizontal="center" vertical="top" wrapText="1"/>
    </xf>
    <xf numFmtId="3" fontId="2" fillId="2" borderId="40" xfId="0" applyNumberFormat="1" applyFont="1" applyFill="1" applyBorder="1" applyAlignment="1" applyProtection="1">
      <alignment horizontal="left" vertical="top" wrapText="1"/>
    </xf>
    <xf numFmtId="3" fontId="2" fillId="0" borderId="4" xfId="0" applyNumberFormat="1" applyFont="1" applyFill="1" applyBorder="1" applyAlignment="1" applyProtection="1">
      <alignment horizontal="center" vertical="top" wrapText="1"/>
    </xf>
    <xf numFmtId="3" fontId="2" fillId="2" borderId="41" xfId="0" applyNumberFormat="1" applyFont="1" applyFill="1" applyBorder="1" applyAlignment="1" applyProtection="1">
      <alignment horizontal="left" vertical="top" wrapText="1"/>
    </xf>
    <xf numFmtId="3" fontId="2" fillId="0" borderId="42" xfId="0" applyNumberFormat="1" applyFont="1" applyFill="1" applyBorder="1" applyAlignment="1" applyProtection="1">
      <alignment horizontal="center" vertical="top" wrapText="1"/>
    </xf>
    <xf numFmtId="49" fontId="2" fillId="2" borderId="12" xfId="0" applyNumberFormat="1" applyFont="1" applyFill="1" applyBorder="1" applyAlignment="1" applyProtection="1">
      <alignment horizontal="left" vertical="top" wrapText="1"/>
    </xf>
    <xf numFmtId="3" fontId="2" fillId="0" borderId="39" xfId="0" applyNumberFormat="1" applyFont="1" applyFill="1" applyBorder="1" applyAlignment="1" applyProtection="1">
      <alignment horizontal="left" vertical="top" wrapText="1"/>
    </xf>
    <xf numFmtId="3" fontId="2" fillId="0" borderId="38" xfId="0" applyNumberFormat="1" applyFont="1" applyFill="1" applyBorder="1" applyAlignment="1" applyProtection="1">
      <alignment horizontal="right" vertical="top" wrapText="1"/>
    </xf>
    <xf numFmtId="3" fontId="2" fillId="0" borderId="13" xfId="0" applyNumberFormat="1" applyFont="1" applyFill="1" applyBorder="1" applyAlignment="1" applyProtection="1">
      <alignment horizontal="left" vertical="top" wrapText="1"/>
    </xf>
    <xf numFmtId="166" fontId="2" fillId="0" borderId="6" xfId="0" applyNumberFormat="1" applyFont="1" applyFill="1" applyBorder="1" applyAlignment="1" applyProtection="1">
      <alignment horizontal="left" vertical="top" wrapText="1"/>
    </xf>
    <xf numFmtId="49" fontId="27" fillId="9" borderId="0" xfId="0" applyNumberFormat="1" applyFont="1" applyFill="1" applyAlignment="1">
      <alignment vertical="top"/>
    </xf>
    <xf numFmtId="49" fontId="27" fillId="0" borderId="0" xfId="0" applyNumberFormat="1" applyFont="1" applyAlignment="1">
      <alignment horizontal="left" vertical="top" wrapText="1"/>
    </xf>
    <xf numFmtId="167" fontId="27" fillId="0" borderId="0" xfId="0" applyNumberFormat="1" applyFont="1" applyAlignment="1">
      <alignment vertical="top"/>
    </xf>
    <xf numFmtId="44" fontId="27" fillId="0" borderId="0" xfId="1" applyFont="1" applyAlignment="1">
      <alignment vertical="top"/>
    </xf>
    <xf numFmtId="44" fontId="26" fillId="0" borderId="0" xfId="1" applyFont="1" applyAlignment="1">
      <alignment vertical="top"/>
    </xf>
    <xf numFmtId="3" fontId="30" fillId="12" borderId="10" xfId="2" applyNumberFormat="1" applyBorder="1" applyAlignment="1" applyProtection="1">
      <alignment horizontal="center" vertical="top" wrapText="1"/>
    </xf>
    <xf numFmtId="3" fontId="30" fillId="12" borderId="11" xfId="2" applyNumberFormat="1" applyBorder="1" applyAlignment="1" applyProtection="1">
      <alignment horizontal="left" vertical="top" wrapText="1"/>
    </xf>
    <xf numFmtId="0" fontId="30" fillId="12" borderId="12" xfId="2" applyBorder="1" applyAlignment="1" applyProtection="1">
      <alignment vertical="top" wrapText="1"/>
    </xf>
    <xf numFmtId="0" fontId="30" fillId="12" borderId="6" xfId="2" applyBorder="1" applyAlignment="1" applyProtection="1">
      <alignment vertical="top" wrapText="1"/>
    </xf>
    <xf numFmtId="166" fontId="30" fillId="12" borderId="13" xfId="2" applyNumberFormat="1" applyBorder="1" applyAlignment="1" applyProtection="1">
      <alignment horizontal="right" wrapText="1"/>
    </xf>
    <xf numFmtId="0" fontId="2" fillId="0" borderId="6" xfId="0" applyFont="1" applyFill="1" applyBorder="1" applyAlignment="1" applyProtection="1">
      <alignment vertical="top" wrapText="1"/>
    </xf>
    <xf numFmtId="0" fontId="2" fillId="6" borderId="1" xfId="0" applyFont="1" applyFill="1" applyBorder="1" applyAlignment="1" applyProtection="1">
      <alignment horizontal="center" vertical="top" wrapText="1"/>
      <protection locked="0"/>
    </xf>
    <xf numFmtId="0" fontId="2" fillId="6" borderId="1" xfId="0" applyFont="1" applyFill="1" applyBorder="1" applyAlignment="1" applyProtection="1">
      <alignment horizontal="center" vertical="top" wrapText="1"/>
    </xf>
    <xf numFmtId="0" fontId="10" fillId="4" borderId="8" xfId="0" applyFont="1" applyFill="1" applyBorder="1" applyAlignment="1" applyProtection="1">
      <alignment horizontal="center" vertical="center" wrapText="1"/>
    </xf>
    <xf numFmtId="0" fontId="10" fillId="4" borderId="0" xfId="0" applyFont="1" applyFill="1" applyBorder="1" applyAlignment="1" applyProtection="1">
      <alignment horizontal="center" vertical="center" wrapText="1"/>
    </xf>
    <xf numFmtId="0" fontId="11" fillId="5" borderId="0" xfId="0" applyFont="1" applyFill="1" applyAlignment="1" applyProtection="1">
      <alignment horizontal="center"/>
    </xf>
    <xf numFmtId="3" fontId="1" fillId="3" borderId="9" xfId="0" applyNumberFormat="1" applyFont="1" applyFill="1" applyBorder="1" applyAlignment="1" applyProtection="1">
      <alignment horizontal="center" vertical="top" wrapText="1"/>
    </xf>
    <xf numFmtId="3" fontId="3" fillId="4" borderId="1" xfId="0" applyNumberFormat="1" applyFont="1" applyFill="1" applyBorder="1" applyAlignment="1" applyProtection="1">
      <alignment horizontal="left" vertical="top" wrapText="1"/>
    </xf>
    <xf numFmtId="3" fontId="3" fillId="4" borderId="2" xfId="0" applyNumberFormat="1" applyFont="1" applyFill="1" applyBorder="1" applyAlignment="1" applyProtection="1">
      <alignment horizontal="left" vertical="top" wrapText="1"/>
    </xf>
    <xf numFmtId="3" fontId="3" fillId="4" borderId="3" xfId="0" applyNumberFormat="1" applyFont="1" applyFill="1" applyBorder="1" applyAlignment="1" applyProtection="1">
      <alignment horizontal="left" vertical="top" wrapText="1"/>
    </xf>
    <xf numFmtId="165" fontId="8" fillId="3" borderId="1" xfId="0" applyNumberFormat="1" applyFont="1" applyFill="1" applyBorder="1" applyAlignment="1" applyProtection="1">
      <alignment horizontal="center" vertical="top" wrapText="1"/>
    </xf>
    <xf numFmtId="165" fontId="8" fillId="3" borderId="2" xfId="0" applyNumberFormat="1" applyFont="1" applyFill="1" applyBorder="1" applyAlignment="1" applyProtection="1">
      <alignment horizontal="center" vertical="top" wrapText="1"/>
    </xf>
    <xf numFmtId="0" fontId="3" fillId="4" borderId="1" xfId="0" applyFont="1" applyFill="1" applyBorder="1" applyAlignment="1" applyProtection="1">
      <alignment horizontal="right" vertical="center" wrapText="1"/>
    </xf>
    <xf numFmtId="0" fontId="3" fillId="4" borderId="2" xfId="0" applyFont="1" applyFill="1" applyBorder="1" applyAlignment="1" applyProtection="1">
      <alignment horizontal="right" vertical="center" wrapText="1"/>
    </xf>
    <xf numFmtId="0" fontId="3" fillId="4" borderId="3" xfId="0" applyFont="1" applyFill="1" applyBorder="1" applyAlignment="1" applyProtection="1">
      <alignment horizontal="right" vertical="center" wrapText="1"/>
    </xf>
    <xf numFmtId="0" fontId="18" fillId="0" borderId="22" xfId="0" applyFont="1" applyFill="1" applyBorder="1" applyAlignment="1">
      <alignment horizontal="center" vertical="center"/>
    </xf>
    <xf numFmtId="0" fontId="18" fillId="0" borderId="23" xfId="0" applyFont="1" applyFill="1" applyBorder="1" applyAlignment="1">
      <alignment horizontal="center" vertical="center"/>
    </xf>
    <xf numFmtId="0" fontId="18" fillId="0" borderId="24" xfId="0" applyFont="1" applyFill="1" applyBorder="1" applyAlignment="1">
      <alignment horizontal="center" vertical="center"/>
    </xf>
    <xf numFmtId="0" fontId="18" fillId="0" borderId="25" xfId="0" applyFont="1" applyFill="1" applyBorder="1" applyAlignment="1">
      <alignment horizontal="center" vertical="center"/>
    </xf>
    <xf numFmtId="0" fontId="18" fillId="0" borderId="26" xfId="0" applyFont="1" applyFill="1" applyBorder="1" applyAlignment="1">
      <alignment horizontal="center" vertical="center"/>
    </xf>
    <xf numFmtId="0" fontId="18" fillId="0" borderId="27" xfId="0" applyFont="1" applyFill="1" applyBorder="1" applyAlignment="1">
      <alignment horizontal="center" vertical="center"/>
    </xf>
    <xf numFmtId="0" fontId="13" fillId="4" borderId="0" xfId="0" applyFont="1" applyFill="1" applyBorder="1" applyAlignment="1" applyProtection="1">
      <alignment horizontal="center" vertical="center" wrapText="1"/>
    </xf>
    <xf numFmtId="165" fontId="9" fillId="3" borderId="1" xfId="0" applyNumberFormat="1" applyFont="1" applyFill="1" applyBorder="1" applyAlignment="1" applyProtection="1">
      <alignment horizontal="center" vertical="top" wrapText="1"/>
    </xf>
    <xf numFmtId="165" fontId="9" fillId="3" borderId="2" xfId="0" applyNumberFormat="1" applyFont="1" applyFill="1" applyBorder="1" applyAlignment="1" applyProtection="1">
      <alignment horizontal="center" vertical="top" wrapText="1"/>
    </xf>
    <xf numFmtId="165" fontId="14" fillId="3" borderId="44" xfId="0" applyNumberFormat="1" applyFont="1" applyFill="1" applyBorder="1" applyAlignment="1" applyProtection="1">
      <alignment horizontal="center" vertical="center" wrapText="1"/>
    </xf>
    <xf numFmtId="165" fontId="14" fillId="3" borderId="49" xfId="0" applyNumberFormat="1" applyFont="1" applyFill="1" applyBorder="1" applyAlignment="1" applyProtection="1">
      <alignment horizontal="center" vertical="center" wrapText="1"/>
    </xf>
    <xf numFmtId="3" fontId="15" fillId="4" borderId="51" xfId="0" applyNumberFormat="1" applyFont="1" applyFill="1" applyBorder="1" applyAlignment="1" applyProtection="1">
      <alignment horizontal="center" vertical="center" wrapText="1"/>
    </xf>
    <xf numFmtId="3" fontId="3" fillId="4" borderId="45" xfId="0" applyNumberFormat="1" applyFont="1" applyFill="1" applyBorder="1" applyAlignment="1" applyProtection="1">
      <alignment vertical="top" wrapText="1"/>
    </xf>
    <xf numFmtId="3" fontId="3" fillId="4" borderId="43" xfId="0" applyNumberFormat="1" applyFont="1" applyFill="1" applyBorder="1" applyAlignment="1" applyProtection="1">
      <alignment vertical="top" wrapText="1"/>
    </xf>
    <xf numFmtId="44" fontId="0" fillId="0" borderId="52" xfId="1" applyFont="1" applyBorder="1" applyAlignment="1" applyProtection="1">
      <alignment horizontal="right"/>
    </xf>
    <xf numFmtId="3" fontId="3" fillId="4" borderId="46" xfId="0" applyNumberFormat="1" applyFont="1" applyFill="1" applyBorder="1" applyAlignment="1" applyProtection="1">
      <alignment vertical="top" wrapText="1"/>
    </xf>
    <xf numFmtId="3" fontId="3" fillId="4" borderId="2" xfId="0" applyNumberFormat="1" applyFont="1" applyFill="1" applyBorder="1" applyAlignment="1" applyProtection="1">
      <alignment vertical="top" wrapText="1"/>
    </xf>
    <xf numFmtId="44" fontId="0" fillId="0" borderId="35" xfId="1" applyFont="1" applyBorder="1" applyAlignment="1" applyProtection="1">
      <alignment horizontal="right"/>
    </xf>
    <xf numFmtId="44" fontId="0" fillId="0" borderId="28" xfId="1" applyFont="1" applyBorder="1" applyAlignment="1" applyProtection="1">
      <alignment horizontal="right"/>
    </xf>
    <xf numFmtId="3" fontId="3" fillId="4" borderId="29" xfId="0" applyNumberFormat="1" applyFont="1" applyFill="1" applyBorder="1" applyAlignment="1" applyProtection="1">
      <alignment vertical="top" wrapText="1"/>
    </xf>
    <xf numFmtId="3" fontId="3" fillId="4" borderId="17" xfId="0" applyNumberFormat="1" applyFont="1" applyFill="1" applyBorder="1" applyAlignment="1" applyProtection="1">
      <alignment vertical="top" wrapText="1"/>
    </xf>
    <xf numFmtId="3" fontId="3" fillId="4" borderId="50" xfId="0" applyNumberFormat="1" applyFont="1" applyFill="1" applyBorder="1" applyAlignment="1" applyProtection="1">
      <alignment vertical="top" wrapText="1"/>
    </xf>
    <xf numFmtId="3" fontId="3" fillId="4" borderId="31" xfId="0" applyNumberFormat="1" applyFont="1" applyFill="1" applyBorder="1" applyAlignment="1" applyProtection="1">
      <alignment vertical="top" wrapText="1"/>
    </xf>
    <xf numFmtId="3" fontId="15" fillId="4" borderId="44" xfId="0" applyNumberFormat="1" applyFont="1" applyFill="1" applyBorder="1" applyAlignment="1" applyProtection="1">
      <alignment vertical="top" wrapText="1"/>
    </xf>
    <xf numFmtId="3" fontId="15" fillId="4" borderId="49" xfId="0" applyNumberFormat="1" applyFont="1" applyFill="1" applyBorder="1" applyAlignment="1" applyProtection="1">
      <alignment vertical="top" wrapText="1"/>
    </xf>
    <xf numFmtId="44" fontId="14" fillId="0" borderId="16" xfId="1" applyFont="1" applyFill="1" applyBorder="1" applyAlignment="1" applyProtection="1">
      <alignment horizontal="right" vertical="top" wrapText="1"/>
    </xf>
    <xf numFmtId="44" fontId="0" fillId="0" borderId="0" xfId="0" applyNumberFormat="1" applyProtection="1"/>
    <xf numFmtId="3" fontId="15" fillId="4" borderId="32" xfId="0" applyNumberFormat="1" applyFont="1" applyFill="1" applyBorder="1" applyAlignment="1" applyProtection="1">
      <alignment vertical="top" wrapText="1"/>
    </xf>
    <xf numFmtId="3" fontId="15" fillId="4" borderId="15" xfId="0" applyNumberFormat="1" applyFont="1" applyFill="1" applyBorder="1" applyAlignment="1" applyProtection="1">
      <alignment horizontal="right" vertical="top" wrapText="1"/>
    </xf>
    <xf numFmtId="3" fontId="15" fillId="4" borderId="47" xfId="0" applyNumberFormat="1" applyFont="1" applyFill="1" applyBorder="1" applyAlignment="1" applyProtection="1">
      <alignment horizontal="right" vertical="top" wrapText="1"/>
    </xf>
    <xf numFmtId="44" fontId="14" fillId="0" borderId="35" xfId="1" applyFont="1" applyFill="1" applyBorder="1" applyAlignment="1" applyProtection="1">
      <alignment horizontal="right" vertical="top" wrapText="1"/>
    </xf>
    <xf numFmtId="3" fontId="15" fillId="4" borderId="14" xfId="0" applyNumberFormat="1" applyFont="1" applyFill="1" applyBorder="1" applyAlignment="1" applyProtection="1">
      <alignment horizontal="right" vertical="top" wrapText="1"/>
    </xf>
    <xf numFmtId="3" fontId="15" fillId="4" borderId="48" xfId="0" applyNumberFormat="1" applyFont="1" applyFill="1" applyBorder="1" applyAlignment="1" applyProtection="1">
      <alignment horizontal="right" vertical="top" wrapText="1"/>
    </xf>
    <xf numFmtId="44" fontId="14" fillId="0" borderId="53" xfId="1" applyFont="1" applyFill="1" applyBorder="1" applyAlignment="1" applyProtection="1">
      <alignment horizontal="right" vertical="top" wrapText="1"/>
    </xf>
    <xf numFmtId="3" fontId="15" fillId="4" borderId="1" xfId="0" applyNumberFormat="1" applyFont="1" applyFill="1" applyBorder="1" applyAlignment="1" applyProtection="1">
      <alignment horizontal="right" vertical="top" wrapText="1"/>
    </xf>
    <xf numFmtId="44" fontId="14" fillId="0" borderId="52" xfId="1" applyFont="1" applyFill="1" applyBorder="1" applyAlignment="1" applyProtection="1">
      <alignment horizontal="right" vertical="top" wrapText="1"/>
    </xf>
    <xf numFmtId="44" fontId="14" fillId="0" borderId="28" xfId="1" applyFont="1" applyFill="1" applyBorder="1" applyAlignment="1" applyProtection="1">
      <alignment horizontal="right" vertical="top" wrapText="1"/>
    </xf>
    <xf numFmtId="3" fontId="15" fillId="4" borderId="2" xfId="0" applyNumberFormat="1" applyFont="1" applyFill="1" applyBorder="1" applyAlignment="1" applyProtection="1">
      <alignment horizontal="right" vertical="top" wrapText="1"/>
    </xf>
    <xf numFmtId="3" fontId="15" fillId="4" borderId="7" xfId="0" applyNumberFormat="1" applyFont="1" applyFill="1" applyBorder="1" applyAlignment="1" applyProtection="1">
      <alignment horizontal="right" vertical="top" wrapText="1"/>
    </xf>
    <xf numFmtId="44" fontId="14" fillId="0" borderId="30" xfId="1" applyFont="1" applyFill="1" applyBorder="1" applyAlignment="1" applyProtection="1">
      <alignment horizontal="right" vertical="top" wrapText="1"/>
    </xf>
    <xf numFmtId="3" fontId="15" fillId="4" borderId="44" xfId="0" applyNumberFormat="1" applyFont="1" applyFill="1" applyBorder="1" applyAlignment="1" applyProtection="1">
      <alignment vertical="top" wrapText="1"/>
    </xf>
    <xf numFmtId="3" fontId="15" fillId="4" borderId="49" xfId="0" applyNumberFormat="1" applyFont="1" applyFill="1" applyBorder="1" applyAlignment="1" applyProtection="1">
      <alignment vertical="top" wrapText="1"/>
    </xf>
    <xf numFmtId="44" fontId="16" fillId="4" borderId="16" xfId="1" applyFont="1" applyFill="1" applyBorder="1" applyAlignment="1" applyProtection="1">
      <alignment horizontal="right" vertical="top" wrapText="1"/>
    </xf>
  </cellXfs>
  <cellStyles count="3">
    <cellStyle name="Incorrecto" xfId="2" builtinId="27"/>
    <cellStyle name="Moneda" xfId="1" builtinId="4"/>
    <cellStyle name="Normal" xfId="0" builtinId="0"/>
  </cellStyles>
  <dxfs count="0"/>
  <tableStyles count="0" defaultTableStyle="TableStyleMedium9" defaultPivotStyle="PivotStyleLight16"/>
  <colors>
    <mruColors>
      <color rgb="FF0038A8"/>
      <color rgb="FFEAEAEA"/>
      <color rgb="FFE8112D"/>
      <color rgb="FF00112D"/>
      <color rgb="FF50AEE4"/>
      <color rgb="FFFDE5A1"/>
      <color rgb="FFB97206"/>
      <color rgb="FFB96600"/>
      <color rgb="FF276F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9</xdr:col>
      <xdr:colOff>183567</xdr:colOff>
      <xdr:row>0</xdr:row>
      <xdr:rowOff>158483</xdr:rowOff>
    </xdr:from>
    <xdr:to>
      <xdr:col>11</xdr:col>
      <xdr:colOff>456953</xdr:colOff>
      <xdr:row>8</xdr:row>
      <xdr:rowOff>273983</xdr:rowOff>
    </xdr:to>
    <xdr:pic>
      <xdr:nvPicPr>
        <xdr:cNvPr id="2" name="Imagen 1">
          <a:extLst>
            <a:ext uri="{FF2B5EF4-FFF2-40B4-BE49-F238E27FC236}">
              <a16:creationId xmlns:a16="http://schemas.microsoft.com/office/drawing/2014/main" id="{F76F49CE-1AF8-40CA-9026-3D88B7573F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94767" y="158483"/>
          <a:ext cx="1797386" cy="1439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1229756</xdr:colOff>
      <xdr:row>8</xdr:row>
      <xdr:rowOff>32658</xdr:rowOff>
    </xdr:to>
    <xdr:pic>
      <xdr:nvPicPr>
        <xdr:cNvPr id="3" name="Imagen 2">
          <a:extLst>
            <a:ext uri="{FF2B5EF4-FFF2-40B4-BE49-F238E27FC236}">
              <a16:creationId xmlns:a16="http://schemas.microsoft.com/office/drawing/2014/main" id="{E5180627-39C2-4683-9156-41B2EFA182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86857" cy="141514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E9247-01B3-4DCF-BB0B-A562CFCF42BB}">
  <dimension ref="C3:I26"/>
  <sheetViews>
    <sheetView showGridLines="0" showRowColHeaders="0" tabSelected="1" zoomScaleNormal="100" workbookViewId="0">
      <selection activeCell="H22" sqref="H22"/>
    </sheetView>
  </sheetViews>
  <sheetFormatPr baseColWidth="10" defaultRowHeight="15" x14ac:dyDescent="0.25"/>
  <cols>
    <col min="1" max="1" width="2.7109375" style="1" customWidth="1"/>
    <col min="2" max="2" width="21.85546875" style="1" customWidth="1"/>
    <col min="3" max="3" width="48.85546875" style="1" bestFit="1" customWidth="1"/>
    <col min="4" max="4" width="2.85546875" style="1" customWidth="1"/>
    <col min="5" max="5" width="28.5703125" style="1" customWidth="1"/>
    <col min="6" max="6" width="16" style="1" bestFit="1" customWidth="1"/>
    <col min="7" max="7" width="48.85546875" style="1" customWidth="1"/>
    <col min="8" max="8" width="2.85546875" style="1" customWidth="1"/>
    <col min="9" max="9" width="28.5703125" style="1" customWidth="1"/>
    <col min="10" max="16384" width="11.42578125" style="1"/>
  </cols>
  <sheetData>
    <row r="3" spans="3:9" ht="14.45" customHeight="1" x14ac:dyDescent="0.25"/>
    <row r="4" spans="3:9" ht="14.45" customHeight="1" x14ac:dyDescent="0.25">
      <c r="C4" s="128" t="s">
        <v>231</v>
      </c>
      <c r="D4" s="128"/>
      <c r="E4" s="128"/>
      <c r="G4" s="128" t="s">
        <v>232</v>
      </c>
      <c r="H4" s="128"/>
      <c r="I4" s="128"/>
    </row>
    <row r="5" spans="3:9" ht="14.45" customHeight="1" x14ac:dyDescent="0.25">
      <c r="C5" s="128"/>
      <c r="D5" s="128"/>
      <c r="E5" s="128"/>
      <c r="G5" s="128"/>
      <c r="H5" s="128"/>
      <c r="I5" s="128"/>
    </row>
    <row r="6" spans="3:9" ht="14.45" customHeight="1" x14ac:dyDescent="0.25">
      <c r="C6" s="128"/>
      <c r="D6" s="128"/>
      <c r="E6" s="128"/>
      <c r="G6" s="128"/>
      <c r="H6" s="128"/>
      <c r="I6" s="128"/>
    </row>
    <row r="7" spans="3:9" ht="2.4500000000000002" customHeight="1" x14ac:dyDescent="0.25">
      <c r="C7" s="128"/>
      <c r="D7" s="128"/>
      <c r="E7" s="128"/>
      <c r="G7" s="128"/>
      <c r="H7" s="128"/>
      <c r="I7" s="128"/>
    </row>
    <row r="9" spans="3:9" ht="24" customHeight="1" x14ac:dyDescent="0.25">
      <c r="C9" s="129" t="s">
        <v>222</v>
      </c>
      <c r="D9" s="130"/>
      <c r="E9" s="130"/>
      <c r="G9" s="129" t="s">
        <v>222</v>
      </c>
      <c r="H9" s="130"/>
      <c r="I9" s="130"/>
    </row>
    <row r="10" spans="3:9" ht="24" customHeight="1" thickBot="1" x14ac:dyDescent="0.3"/>
    <row r="11" spans="3:9" ht="40.9" customHeight="1" thickBot="1" x14ac:dyDescent="0.3">
      <c r="C11" s="131" t="s">
        <v>11</v>
      </c>
      <c r="D11" s="132"/>
      <c r="E11" s="133" t="s">
        <v>222</v>
      </c>
      <c r="G11" s="131" t="s">
        <v>11</v>
      </c>
      <c r="H11" s="132"/>
      <c r="I11" s="133" t="s">
        <v>222</v>
      </c>
    </row>
    <row r="12" spans="3:9" x14ac:dyDescent="0.25">
      <c r="C12" s="134" t="str">
        <f>'Presupuesto Ejecucion'!C14</f>
        <v>1.- Puerta de Acceso</v>
      </c>
      <c r="D12" s="135"/>
      <c r="E12" s="136">
        <f>'Presupuesto Ejecucion'!D14</f>
        <v>10762</v>
      </c>
      <c r="G12" s="134" t="s">
        <v>45</v>
      </c>
      <c r="H12" s="135"/>
      <c r="I12" s="136">
        <f>'Presupuesto Ejecucion'!K14</f>
        <v>0</v>
      </c>
    </row>
    <row r="13" spans="3:9" x14ac:dyDescent="0.25">
      <c r="C13" s="137" t="str">
        <f>'Presupuesto Ejecucion'!C15</f>
        <v>2.- CCTV</v>
      </c>
      <c r="D13" s="138"/>
      <c r="E13" s="139">
        <f>'Presupuesto Ejecucion'!D15</f>
        <v>14634.95</v>
      </c>
      <c r="G13" s="137" t="s">
        <v>42</v>
      </c>
      <c r="H13" s="138"/>
      <c r="I13" s="139">
        <f>'Presupuesto Ejecucion'!K15</f>
        <v>0</v>
      </c>
    </row>
    <row r="14" spans="3:9" x14ac:dyDescent="0.25">
      <c r="C14" s="137" t="str">
        <f>'Presupuesto Ejecucion'!C16</f>
        <v>3.- Videoportero IP, CCAA</v>
      </c>
      <c r="D14" s="138"/>
      <c r="E14" s="140">
        <f>'Presupuesto Ejecucion'!D16</f>
        <v>5512.2499999999991</v>
      </c>
      <c r="G14" s="137" t="s">
        <v>43</v>
      </c>
      <c r="H14" s="141"/>
      <c r="I14" s="139">
        <f>'Presupuesto Ejecucion'!K16</f>
        <v>0</v>
      </c>
    </row>
    <row r="15" spans="3:9" x14ac:dyDescent="0.25">
      <c r="C15" s="137" t="str">
        <f>'Presupuesto Ejecucion'!C17</f>
        <v>4.- Armarios, cableados y canalizaciones</v>
      </c>
      <c r="D15" s="138"/>
      <c r="E15" s="140">
        <f>'Presupuesto Ejecucion'!D17</f>
        <v>2208.5</v>
      </c>
      <c r="G15" s="137" t="s">
        <v>44</v>
      </c>
      <c r="H15" s="141"/>
      <c r="I15" s="139">
        <f>'Presupuesto Ejecucion'!K17</f>
        <v>0</v>
      </c>
    </row>
    <row r="16" spans="3:9" x14ac:dyDescent="0.25">
      <c r="C16" s="137" t="str">
        <f>'Presupuesto Ejecucion'!C18</f>
        <v>5.- Obra Civil</v>
      </c>
      <c r="D16" s="138"/>
      <c r="E16" s="140">
        <f>'Presupuesto Ejecucion'!D18</f>
        <v>6250</v>
      </c>
      <c r="G16" s="137" t="s">
        <v>41</v>
      </c>
      <c r="H16" s="141"/>
      <c r="I16" s="139">
        <f>'Presupuesto Ejecucion'!K18</f>
        <v>0</v>
      </c>
    </row>
    <row r="17" spans="3:9" ht="15" customHeight="1" x14ac:dyDescent="0.25">
      <c r="C17" s="137" t="str">
        <f>'Presupuesto Ejecucion'!C19</f>
        <v>6.- Mano de Obra, configuración y puesta en marcha</v>
      </c>
      <c r="D17" s="138"/>
      <c r="E17" s="140">
        <f>'Presupuesto Ejecucion'!D19</f>
        <v>4050</v>
      </c>
      <c r="G17" s="137" t="s">
        <v>187</v>
      </c>
      <c r="H17" s="141"/>
      <c r="I17" s="139">
        <f>'Presupuesto Ejecucion'!K19</f>
        <v>0</v>
      </c>
    </row>
    <row r="18" spans="3:9" ht="15.75" thickBot="1" x14ac:dyDescent="0.3">
      <c r="C18" s="142" t="str">
        <f>'Presupuesto Ejecucion'!C20</f>
        <v>7.- Presupuesto Energía Eléctrica</v>
      </c>
      <c r="D18" s="143"/>
      <c r="E18" s="140">
        <f>'Presupuesto Ejecucion'!D20</f>
        <v>5005.0400000000009</v>
      </c>
      <c r="G18" s="142" t="s">
        <v>186</v>
      </c>
      <c r="H18" s="144"/>
      <c r="I18" s="140">
        <f>'Presupuesto Ejecucion'!K20</f>
        <v>0</v>
      </c>
    </row>
    <row r="19" spans="3:9" ht="15.75" customHeight="1" thickBot="1" x14ac:dyDescent="0.3">
      <c r="C19" s="145" t="s">
        <v>223</v>
      </c>
      <c r="D19" s="146"/>
      <c r="E19" s="147">
        <f>SUM(E12:E18)</f>
        <v>48422.74</v>
      </c>
      <c r="F19" s="148"/>
      <c r="G19" s="145" t="s">
        <v>223</v>
      </c>
      <c r="H19" s="149"/>
      <c r="I19" s="147">
        <f>SUM(I12:I18)</f>
        <v>0</v>
      </c>
    </row>
    <row r="20" spans="3:9" ht="30.75" hidden="1" customHeight="1" thickBot="1" x14ac:dyDescent="0.3">
      <c r="C20" s="150" t="s">
        <v>227</v>
      </c>
      <c r="D20" s="151"/>
      <c r="E20" s="152">
        <f>E19*0.98</f>
        <v>47454.285199999998</v>
      </c>
      <c r="G20" s="150" t="s">
        <v>227</v>
      </c>
      <c r="H20" s="151"/>
      <c r="I20" s="152">
        <f>I19*0.98</f>
        <v>0</v>
      </c>
    </row>
    <row r="21" spans="3:9" ht="45.75" hidden="1" thickBot="1" x14ac:dyDescent="0.3">
      <c r="C21" s="153" t="s">
        <v>228</v>
      </c>
      <c r="D21" s="154"/>
      <c r="E21" s="155">
        <f>E19*0.02</f>
        <v>968.45479999999998</v>
      </c>
      <c r="G21" s="153" t="s">
        <v>228</v>
      </c>
      <c r="H21" s="154"/>
      <c r="I21" s="155">
        <f>I19*0.02</f>
        <v>0</v>
      </c>
    </row>
    <row r="22" spans="3:9" x14ac:dyDescent="0.25">
      <c r="C22" s="156" t="s">
        <v>229</v>
      </c>
      <c r="D22" s="109">
        <v>9</v>
      </c>
      <c r="E22" s="157">
        <f>E19*D22/100</f>
        <v>4358.0465999999997</v>
      </c>
      <c r="G22" s="156" t="s">
        <v>229</v>
      </c>
      <c r="H22" s="108">
        <v>9</v>
      </c>
      <c r="I22" s="157">
        <f>I19*H22/100</f>
        <v>0</v>
      </c>
    </row>
    <row r="23" spans="3:9" x14ac:dyDescent="0.25">
      <c r="C23" s="151" t="s">
        <v>230</v>
      </c>
      <c r="D23" s="109">
        <v>6</v>
      </c>
      <c r="E23" s="158">
        <f>E19*D23/100</f>
        <v>2905.3643999999999</v>
      </c>
      <c r="G23" s="151" t="s">
        <v>230</v>
      </c>
      <c r="H23" s="108">
        <v>6</v>
      </c>
      <c r="I23" s="158">
        <f>I19*H23/100</f>
        <v>0</v>
      </c>
    </row>
    <row r="24" spans="3:9" x14ac:dyDescent="0.25">
      <c r="C24" s="156" t="s">
        <v>9</v>
      </c>
      <c r="D24" s="159"/>
      <c r="E24" s="158">
        <f>SUM(E19,E22,E23)</f>
        <v>55686.150999999998</v>
      </c>
      <c r="G24" s="156" t="s">
        <v>9</v>
      </c>
      <c r="H24" s="159"/>
      <c r="I24" s="158">
        <f>SUM(I19,I22,I23)</f>
        <v>0</v>
      </c>
    </row>
    <row r="25" spans="3:9" ht="15.75" thickBot="1" x14ac:dyDescent="0.3">
      <c r="C25" s="154" t="s">
        <v>8</v>
      </c>
      <c r="D25" s="160"/>
      <c r="E25" s="161">
        <f>E24*0.21</f>
        <v>11694.091709999999</v>
      </c>
      <c r="G25" s="154" t="s">
        <v>8</v>
      </c>
      <c r="H25" s="160"/>
      <c r="I25" s="161">
        <f>I24*0.21</f>
        <v>0</v>
      </c>
    </row>
    <row r="26" spans="3:9" ht="16.5" thickBot="1" x14ac:dyDescent="0.3">
      <c r="C26" s="162" t="s">
        <v>26</v>
      </c>
      <c r="D26" s="163"/>
      <c r="E26" s="164">
        <f>+E24+E25</f>
        <v>67380.242709999991</v>
      </c>
      <c r="G26" s="162" t="s">
        <v>26</v>
      </c>
      <c r="H26" s="163"/>
      <c r="I26" s="164">
        <f>+I24+I25</f>
        <v>0</v>
      </c>
    </row>
  </sheetData>
  <sheetProtection algorithmName="SHA-512" hashValue="bBkx0QPBuY7w1cb582XXBm6MPvZ1BkDPku66I9xVsijD+Ak17a63QxjVZiNajpgRKpR05KNSfukxJGpUljqiFg==" saltValue="YqashWD+j59/VRl9zlyHsw==" spinCount="100000" sheet="1" selectLockedCells="1"/>
  <mergeCells count="22">
    <mergeCell ref="C4:E7"/>
    <mergeCell ref="C9:E9"/>
    <mergeCell ref="C11:D11"/>
    <mergeCell ref="C12:D12"/>
    <mergeCell ref="C13:D13"/>
    <mergeCell ref="C19:D19"/>
    <mergeCell ref="C14:D14"/>
    <mergeCell ref="C15:D15"/>
    <mergeCell ref="C16:D16"/>
    <mergeCell ref="C17:D17"/>
    <mergeCell ref="C18:D18"/>
    <mergeCell ref="G4:I7"/>
    <mergeCell ref="G9:I9"/>
    <mergeCell ref="G11:H11"/>
    <mergeCell ref="G12:H12"/>
    <mergeCell ref="G13:H13"/>
    <mergeCell ref="G19:H19"/>
    <mergeCell ref="G14:H14"/>
    <mergeCell ref="G15:H15"/>
    <mergeCell ref="G16:H16"/>
    <mergeCell ref="G17:H17"/>
    <mergeCell ref="G18:H1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BDA89-8C86-434F-B029-07D4C9FA7D10}">
  <dimension ref="A3:S87"/>
  <sheetViews>
    <sheetView showGridLines="0" showRowColHeaders="0" zoomScale="110" zoomScaleNormal="110" workbookViewId="0">
      <selection activeCell="H84" sqref="H84"/>
    </sheetView>
  </sheetViews>
  <sheetFormatPr baseColWidth="10" defaultColWidth="11.5703125" defaultRowHeight="15" x14ac:dyDescent="0.25"/>
  <cols>
    <col min="1" max="1" width="7.5703125" style="1" customWidth="1"/>
    <col min="2" max="2" width="3" style="1" bestFit="1" customWidth="1"/>
    <col min="3" max="3" width="50.42578125" style="1" customWidth="1"/>
    <col min="4" max="4" width="15.28515625" style="1" customWidth="1"/>
    <col min="5" max="5" width="11.28515625" style="1" customWidth="1"/>
    <col min="6" max="6" width="14.85546875" style="1" bestFit="1" customWidth="1"/>
    <col min="7" max="8" width="11.5703125" style="1"/>
    <col min="9" max="9" width="6.28515625" style="1" customWidth="1"/>
    <col min="10" max="10" width="48.85546875" style="1" bestFit="1" customWidth="1"/>
    <col min="11" max="11" width="19.42578125" style="1" bestFit="1" customWidth="1"/>
    <col min="12" max="12" width="16" style="1" bestFit="1" customWidth="1"/>
    <col min="13" max="13" width="14.28515625" style="1" bestFit="1" customWidth="1"/>
    <col min="14" max="16384" width="11.5703125" style="1"/>
  </cols>
  <sheetData>
    <row r="3" spans="1:19" ht="14.45" customHeight="1" x14ac:dyDescent="0.25">
      <c r="D3" s="110" t="s">
        <v>221</v>
      </c>
      <c r="E3" s="111"/>
      <c r="F3" s="111"/>
      <c r="G3" s="111"/>
      <c r="H3" s="111"/>
      <c r="I3" s="111"/>
      <c r="J3" s="111"/>
      <c r="L3" s="24"/>
    </row>
    <row r="4" spans="1:19" ht="14.45" customHeight="1" x14ac:dyDescent="0.25">
      <c r="D4" s="110"/>
      <c r="E4" s="111"/>
      <c r="F4" s="111"/>
      <c r="G4" s="111"/>
      <c r="H4" s="111"/>
      <c r="I4" s="111"/>
      <c r="J4" s="111"/>
      <c r="L4" s="24"/>
    </row>
    <row r="5" spans="1:19" ht="14.45" customHeight="1" x14ac:dyDescent="0.25">
      <c r="D5" s="110"/>
      <c r="E5" s="111"/>
      <c r="F5" s="111"/>
      <c r="G5" s="111"/>
      <c r="H5" s="111"/>
      <c r="I5" s="111"/>
      <c r="J5" s="111"/>
      <c r="L5" s="24"/>
    </row>
    <row r="6" spans="1:19" ht="14.45" customHeight="1" x14ac:dyDescent="0.25">
      <c r="D6" s="110"/>
      <c r="E6" s="111"/>
      <c r="F6" s="111"/>
      <c r="G6" s="111"/>
      <c r="H6" s="111"/>
      <c r="I6" s="111"/>
      <c r="J6" s="111"/>
      <c r="L6" s="24"/>
    </row>
    <row r="7" spans="1:19" ht="14.45" customHeight="1" x14ac:dyDescent="0.25">
      <c r="L7" s="24"/>
    </row>
    <row r="8" spans="1:19" ht="14.45" customHeight="1" x14ac:dyDescent="0.25">
      <c r="E8" s="24"/>
      <c r="F8" s="24"/>
      <c r="G8" s="24"/>
      <c r="H8" s="24"/>
      <c r="I8" s="24"/>
      <c r="J8" s="24"/>
      <c r="K8" s="24"/>
      <c r="L8" s="24"/>
    </row>
    <row r="9" spans="1:19" ht="18" x14ac:dyDescent="0.25">
      <c r="A9" s="112"/>
      <c r="B9" s="112"/>
      <c r="C9" s="112"/>
      <c r="D9" s="112"/>
      <c r="E9" s="112"/>
      <c r="F9" s="112"/>
      <c r="G9" s="112"/>
      <c r="H9" s="112"/>
      <c r="I9" s="112"/>
      <c r="J9" s="112"/>
      <c r="K9" s="112"/>
      <c r="L9" s="112"/>
      <c r="M9" s="112"/>
    </row>
    <row r="11" spans="1:19" customFormat="1" ht="22.9" customHeight="1" x14ac:dyDescent="0.25">
      <c r="C11" s="117" t="s">
        <v>24</v>
      </c>
      <c r="D11" s="118"/>
      <c r="H11" s="1"/>
      <c r="I11" s="1"/>
      <c r="J11" s="117" t="s">
        <v>23</v>
      </c>
      <c r="K11" s="118"/>
      <c r="L11" s="1"/>
      <c r="M11" s="1"/>
      <c r="O11" s="1"/>
      <c r="P11" s="1"/>
      <c r="Q11" s="1"/>
      <c r="R11" s="1"/>
      <c r="S11" s="1"/>
    </row>
    <row r="12" spans="1:19" customFormat="1" x14ac:dyDescent="0.25">
      <c r="C12" s="1"/>
      <c r="D12" s="1"/>
      <c r="E12" s="1"/>
      <c r="F12" s="1"/>
      <c r="H12" s="1"/>
      <c r="I12" s="1"/>
      <c r="J12" s="1"/>
      <c r="K12" s="1"/>
      <c r="L12" s="1"/>
      <c r="M12" s="1"/>
      <c r="O12" s="1"/>
      <c r="P12" s="1"/>
      <c r="Q12" s="1"/>
      <c r="R12" s="1"/>
      <c r="S12" s="1"/>
    </row>
    <row r="13" spans="1:19" customFormat="1" x14ac:dyDescent="0.25">
      <c r="C13" s="15" t="s">
        <v>222</v>
      </c>
      <c r="D13" s="15" t="s">
        <v>9</v>
      </c>
      <c r="E13" s="1"/>
      <c r="F13" s="1"/>
      <c r="H13" s="1"/>
      <c r="I13" s="1"/>
      <c r="J13" s="15" t="s">
        <v>222</v>
      </c>
      <c r="K13" s="15" t="s">
        <v>25</v>
      </c>
      <c r="L13" s="1"/>
      <c r="M13" s="1"/>
      <c r="O13" s="1"/>
      <c r="P13" s="1"/>
      <c r="Q13" s="1"/>
      <c r="R13" s="1"/>
      <c r="S13" s="1"/>
    </row>
    <row r="14" spans="1:19" customFormat="1" x14ac:dyDescent="0.25">
      <c r="C14" s="18" t="str">
        <f>A24</f>
        <v>1.- Puerta de Acceso</v>
      </c>
      <c r="D14" s="2">
        <f>F27</f>
        <v>10762</v>
      </c>
      <c r="E14" s="1"/>
      <c r="F14" s="1"/>
      <c r="H14" s="1"/>
      <c r="I14" s="1"/>
      <c r="J14" s="18" t="str">
        <f>H24</f>
        <v>1.- Puerta de Acceso</v>
      </c>
      <c r="K14" s="2">
        <f>M27</f>
        <v>0</v>
      </c>
      <c r="L14" s="1"/>
      <c r="M14" s="1"/>
      <c r="O14" s="1"/>
      <c r="P14" s="1"/>
      <c r="Q14" s="1"/>
      <c r="R14" s="1"/>
      <c r="S14" s="1"/>
    </row>
    <row r="15" spans="1:19" customFormat="1" x14ac:dyDescent="0.25">
      <c r="C15" s="18" t="str">
        <f>A29</f>
        <v>2.- CCTV</v>
      </c>
      <c r="D15" s="2">
        <f>F38</f>
        <v>14634.95</v>
      </c>
      <c r="E15" s="1"/>
      <c r="F15" s="1"/>
      <c r="H15" s="1"/>
      <c r="I15" s="1"/>
      <c r="J15" s="18" t="str">
        <f>H29</f>
        <v>2.- CCTV</v>
      </c>
      <c r="K15" s="2">
        <f>M38</f>
        <v>0</v>
      </c>
      <c r="L15" s="1"/>
      <c r="M15" s="1"/>
      <c r="O15" s="1"/>
      <c r="P15" s="1"/>
      <c r="Q15" s="1"/>
      <c r="R15" s="1"/>
      <c r="S15" s="1"/>
    </row>
    <row r="16" spans="1:19" customFormat="1" x14ac:dyDescent="0.25">
      <c r="C16" s="18" t="str">
        <f>A40</f>
        <v>3.- Videoportero IP, CCAA</v>
      </c>
      <c r="D16" s="3">
        <f>F48</f>
        <v>5512.2499999999991</v>
      </c>
      <c r="E16" s="1"/>
      <c r="F16" s="1"/>
      <c r="H16" s="1"/>
      <c r="I16" s="1"/>
      <c r="J16" s="18" t="str">
        <f>H40</f>
        <v>3.- Videoportero IP, CCAA</v>
      </c>
      <c r="K16" s="3">
        <f>M48</f>
        <v>0</v>
      </c>
      <c r="L16" s="1"/>
      <c r="M16" s="1"/>
      <c r="O16" s="1"/>
      <c r="P16" s="1"/>
      <c r="Q16" s="1"/>
      <c r="R16" s="1"/>
      <c r="S16" s="1"/>
    </row>
    <row r="17" spans="1:19" customFormat="1" x14ac:dyDescent="0.25">
      <c r="C17" s="18" t="str">
        <f>A50</f>
        <v>4.- Armarios, cableados y canalizaciones</v>
      </c>
      <c r="D17" s="3">
        <f>F56</f>
        <v>2208.5</v>
      </c>
      <c r="E17" s="1"/>
      <c r="F17" s="1"/>
      <c r="H17" s="1"/>
      <c r="I17" s="1"/>
      <c r="J17" s="18" t="str">
        <f>H50</f>
        <v>4.- Armarios, cableados y canalizaciones</v>
      </c>
      <c r="K17" s="3">
        <f>M56</f>
        <v>0</v>
      </c>
      <c r="L17" s="1"/>
      <c r="M17" s="1"/>
      <c r="O17" s="1"/>
      <c r="P17" s="1"/>
      <c r="Q17" s="1"/>
      <c r="R17" s="1"/>
      <c r="S17" s="1"/>
    </row>
    <row r="18" spans="1:19" customFormat="1" x14ac:dyDescent="0.25">
      <c r="C18" s="18" t="str">
        <f>A58</f>
        <v>5.- Obra Civil</v>
      </c>
      <c r="D18" s="3">
        <f>F66</f>
        <v>6250</v>
      </c>
      <c r="E18" s="1"/>
      <c r="F18" s="1"/>
      <c r="H18" s="1"/>
      <c r="I18" s="1"/>
      <c r="J18" s="18" t="str">
        <f>H58</f>
        <v>5.- Obra Civil</v>
      </c>
      <c r="K18" s="2">
        <f>M66</f>
        <v>0</v>
      </c>
      <c r="L18" s="1"/>
      <c r="M18" s="1"/>
      <c r="O18" s="1"/>
      <c r="P18" s="1"/>
      <c r="Q18" s="1"/>
      <c r="R18" s="1"/>
      <c r="S18" s="1"/>
    </row>
    <row r="19" spans="1:19" customFormat="1" ht="15" customHeight="1" x14ac:dyDescent="0.25">
      <c r="C19" s="18" t="str">
        <f>A69</f>
        <v>6.- Mano de Obra, configuración y puesta en marcha</v>
      </c>
      <c r="D19" s="2">
        <f>F74</f>
        <v>4050</v>
      </c>
      <c r="E19" s="1"/>
      <c r="F19" s="1"/>
      <c r="H19" s="1"/>
      <c r="I19" s="1"/>
      <c r="J19" s="18" t="str">
        <f>H69</f>
        <v>6.- Mano de Obra, configuracion y puesta en marcha</v>
      </c>
      <c r="K19" s="2">
        <f>M74</f>
        <v>0</v>
      </c>
      <c r="L19" s="1"/>
      <c r="M19" s="1"/>
      <c r="O19" s="1"/>
      <c r="P19" s="1"/>
      <c r="Q19" s="1"/>
      <c r="R19" s="1"/>
      <c r="S19" s="1"/>
    </row>
    <row r="20" spans="1:19" customFormat="1" x14ac:dyDescent="0.25">
      <c r="C20" s="18" t="str">
        <f>A76</f>
        <v>7.- Presupuesto Energía Eléctrica</v>
      </c>
      <c r="D20" s="2">
        <f>F85</f>
        <v>5005.0400000000009</v>
      </c>
      <c r="E20" s="1"/>
      <c r="F20" s="1"/>
      <c r="H20" s="1"/>
      <c r="I20" s="1"/>
      <c r="J20" s="18" t="str">
        <f>H76</f>
        <v>7.- Presupuesto Energía Eléctrica</v>
      </c>
      <c r="K20" s="2">
        <f>M85</f>
        <v>0</v>
      </c>
      <c r="L20" s="1"/>
      <c r="M20" s="1"/>
      <c r="O20" s="1"/>
      <c r="P20" s="1"/>
      <c r="Q20" s="1"/>
      <c r="R20" s="1"/>
      <c r="S20" s="1"/>
    </row>
    <row r="21" spans="1:19" customFormat="1" ht="15.75" x14ac:dyDescent="0.25">
      <c r="C21" s="19" t="s">
        <v>10</v>
      </c>
      <c r="D21" s="22">
        <f>+SUM(D14:D20)</f>
        <v>48422.74</v>
      </c>
      <c r="E21" s="1"/>
      <c r="F21" s="1"/>
      <c r="H21" s="1"/>
      <c r="I21" s="1"/>
      <c r="J21" s="19" t="s">
        <v>10</v>
      </c>
      <c r="K21" s="22">
        <f>+SUM(K14:K20)</f>
        <v>0</v>
      </c>
      <c r="L21" s="1"/>
      <c r="M21" s="1"/>
      <c r="O21" s="1"/>
      <c r="P21" s="1"/>
      <c r="Q21" s="1"/>
      <c r="R21" s="1"/>
      <c r="S21" s="1"/>
    </row>
    <row r="23" spans="1:19" x14ac:dyDescent="0.25">
      <c r="A23" s="11"/>
      <c r="B23" s="11"/>
      <c r="C23" s="12"/>
      <c r="D23" s="12"/>
      <c r="E23" s="12"/>
      <c r="F23" s="12"/>
    </row>
    <row r="24" spans="1:19" ht="14.45" customHeight="1" x14ac:dyDescent="0.25">
      <c r="A24" s="114" t="s">
        <v>45</v>
      </c>
      <c r="B24" s="115"/>
      <c r="C24" s="116"/>
      <c r="D24" s="4"/>
      <c r="E24" s="4"/>
      <c r="F24" s="5"/>
      <c r="H24" s="114" t="s">
        <v>45</v>
      </c>
      <c r="I24" s="115"/>
      <c r="J24" s="116"/>
      <c r="K24" s="29"/>
      <c r="L24" s="4"/>
      <c r="M24" s="4"/>
    </row>
    <row r="25" spans="1:19" ht="26.45" customHeight="1" x14ac:dyDescent="0.25">
      <c r="A25" s="113" t="s">
        <v>0</v>
      </c>
      <c r="B25" s="113"/>
      <c r="C25" s="13" t="s">
        <v>1</v>
      </c>
      <c r="D25" s="13" t="s">
        <v>6</v>
      </c>
      <c r="E25" s="14" t="s">
        <v>2</v>
      </c>
      <c r="F25" s="15" t="s">
        <v>3</v>
      </c>
      <c r="H25" s="113" t="s">
        <v>0</v>
      </c>
      <c r="I25" s="113"/>
      <c r="J25" s="13" t="s">
        <v>7</v>
      </c>
      <c r="K25" s="13" t="s">
        <v>6</v>
      </c>
      <c r="L25" s="14" t="s">
        <v>2</v>
      </c>
      <c r="M25" s="14" t="s">
        <v>3</v>
      </c>
    </row>
    <row r="26" spans="1:19" ht="76.5" x14ac:dyDescent="0.25">
      <c r="A26" s="26">
        <v>1</v>
      </c>
      <c r="B26" s="27" t="s">
        <v>4</v>
      </c>
      <c r="C26" s="38" t="s">
        <v>32</v>
      </c>
      <c r="D26" s="39" t="s">
        <v>33</v>
      </c>
      <c r="E26" s="60">
        <v>10762</v>
      </c>
      <c r="F26" s="32">
        <f>E26*A26</f>
        <v>10762</v>
      </c>
      <c r="H26" s="17"/>
      <c r="I26" s="6" t="s">
        <v>4</v>
      </c>
      <c r="J26" s="16"/>
      <c r="K26" s="16"/>
      <c r="L26" s="16"/>
      <c r="M26" s="8">
        <f t="shared" ref="M26" si="0">+L26*H26</f>
        <v>0</v>
      </c>
    </row>
    <row r="27" spans="1:19" x14ac:dyDescent="0.25">
      <c r="A27" s="9"/>
      <c r="B27" s="9"/>
      <c r="C27" s="10"/>
      <c r="D27" s="10"/>
      <c r="E27" s="20" t="s">
        <v>5</v>
      </c>
      <c r="F27" s="21">
        <f>SUM(F26:F26)</f>
        <v>10762</v>
      </c>
      <c r="H27" s="9"/>
      <c r="I27" s="9"/>
      <c r="J27" s="10"/>
      <c r="K27" s="10"/>
      <c r="L27" s="20" t="s">
        <v>5</v>
      </c>
      <c r="M27" s="21">
        <f>SUM(M26:M26)</f>
        <v>0</v>
      </c>
    </row>
    <row r="28" spans="1:19" x14ac:dyDescent="0.25">
      <c r="A28" s="11"/>
      <c r="B28" s="11"/>
      <c r="C28" s="12"/>
      <c r="D28" s="12"/>
      <c r="E28" s="12"/>
      <c r="F28" s="12"/>
      <c r="H28" s="11"/>
      <c r="I28" s="11"/>
      <c r="J28" s="12"/>
      <c r="K28" s="12"/>
      <c r="L28" s="12"/>
      <c r="M28" s="12"/>
    </row>
    <row r="29" spans="1:19" ht="14.45" customHeight="1" x14ac:dyDescent="0.25">
      <c r="A29" s="114" t="s">
        <v>42</v>
      </c>
      <c r="B29" s="115"/>
      <c r="C29" s="116"/>
      <c r="D29" s="4"/>
      <c r="E29" s="4"/>
      <c r="F29" s="5"/>
      <c r="H29" s="114" t="s">
        <v>42</v>
      </c>
      <c r="I29" s="115"/>
      <c r="J29" s="116"/>
      <c r="K29" s="29"/>
      <c r="L29" s="4"/>
      <c r="M29" s="4"/>
    </row>
    <row r="30" spans="1:19" ht="26.45" customHeight="1" x14ac:dyDescent="0.25">
      <c r="A30" s="113" t="s">
        <v>0</v>
      </c>
      <c r="B30" s="113"/>
      <c r="C30" s="13" t="s">
        <v>1</v>
      </c>
      <c r="D30" s="13" t="s">
        <v>6</v>
      </c>
      <c r="E30" s="14" t="s">
        <v>2</v>
      </c>
      <c r="F30" s="15" t="s">
        <v>9</v>
      </c>
      <c r="H30" s="113" t="s">
        <v>0</v>
      </c>
      <c r="I30" s="113"/>
      <c r="J30" s="13" t="s">
        <v>22</v>
      </c>
      <c r="K30" s="13" t="s">
        <v>6</v>
      </c>
      <c r="L30" s="14" t="s">
        <v>2</v>
      </c>
      <c r="M30" s="14" t="s">
        <v>9</v>
      </c>
    </row>
    <row r="31" spans="1:19" ht="51" x14ac:dyDescent="0.25">
      <c r="A31" s="26">
        <v>2</v>
      </c>
      <c r="B31" s="27" t="s">
        <v>4</v>
      </c>
      <c r="C31" s="45" t="s">
        <v>46</v>
      </c>
      <c r="D31" s="7" t="s">
        <v>47</v>
      </c>
      <c r="E31" s="25">
        <v>700</v>
      </c>
      <c r="F31" s="25">
        <f t="shared" ref="F31:F36" si="1">A31*E31</f>
        <v>1400</v>
      </c>
      <c r="H31" s="17"/>
      <c r="I31" s="6" t="s">
        <v>4</v>
      </c>
      <c r="J31" s="16"/>
      <c r="K31" s="16"/>
      <c r="L31" s="16"/>
      <c r="M31" s="8">
        <f t="shared" ref="M31:M33" si="2">+L31*H31</f>
        <v>0</v>
      </c>
    </row>
    <row r="32" spans="1:19" ht="25.5" x14ac:dyDescent="0.25">
      <c r="A32" s="26">
        <v>6</v>
      </c>
      <c r="B32" s="27" t="s">
        <v>4</v>
      </c>
      <c r="C32" s="45" t="s">
        <v>48</v>
      </c>
      <c r="D32" s="7"/>
      <c r="E32" s="25">
        <v>100</v>
      </c>
      <c r="F32" s="25">
        <f t="shared" si="1"/>
        <v>600</v>
      </c>
      <c r="H32" s="17"/>
      <c r="I32" s="6" t="s">
        <v>4</v>
      </c>
      <c r="J32" s="16"/>
      <c r="K32" s="16"/>
      <c r="L32" s="16"/>
      <c r="M32" s="8">
        <f t="shared" si="2"/>
        <v>0</v>
      </c>
    </row>
    <row r="33" spans="1:13" ht="76.5" hidden="1" x14ac:dyDescent="0.25">
      <c r="A33" s="40">
        <v>0</v>
      </c>
      <c r="B33" s="41"/>
      <c r="C33" s="42" t="s">
        <v>49</v>
      </c>
      <c r="D33" s="43" t="s">
        <v>50</v>
      </c>
      <c r="E33" s="44">
        <v>700</v>
      </c>
      <c r="F33" s="44">
        <f t="shared" si="1"/>
        <v>0</v>
      </c>
      <c r="H33" s="17"/>
      <c r="I33" s="6"/>
      <c r="J33" s="16"/>
      <c r="K33" s="16"/>
      <c r="L33" s="16"/>
      <c r="M33" s="8">
        <f t="shared" si="2"/>
        <v>0</v>
      </c>
    </row>
    <row r="34" spans="1:13" ht="174.6" customHeight="1" x14ac:dyDescent="0.25">
      <c r="A34" s="26">
        <v>7</v>
      </c>
      <c r="B34" s="27" t="s">
        <v>4</v>
      </c>
      <c r="C34" s="28" t="s">
        <v>51</v>
      </c>
      <c r="D34" s="7" t="s">
        <v>12</v>
      </c>
      <c r="E34" s="25">
        <v>775</v>
      </c>
      <c r="F34" s="25">
        <f t="shared" ref="F34" si="3">A34*E34</f>
        <v>5425</v>
      </c>
      <c r="H34" s="17"/>
      <c r="I34" s="6" t="s">
        <v>4</v>
      </c>
      <c r="J34" s="16"/>
      <c r="K34" s="16"/>
      <c r="L34" s="16"/>
      <c r="M34" s="8">
        <f>+L34*H34</f>
        <v>0</v>
      </c>
    </row>
    <row r="35" spans="1:13" ht="25.5" x14ac:dyDescent="0.25">
      <c r="A35" s="26">
        <v>3</v>
      </c>
      <c r="B35" s="31" t="s">
        <v>4</v>
      </c>
      <c r="C35" s="46" t="s">
        <v>220</v>
      </c>
      <c r="D35" s="107" t="s">
        <v>219</v>
      </c>
      <c r="E35" s="32">
        <v>726</v>
      </c>
      <c r="F35" s="32">
        <f t="shared" si="1"/>
        <v>2178</v>
      </c>
      <c r="H35" s="17"/>
      <c r="I35" s="6" t="s">
        <v>4</v>
      </c>
      <c r="J35" s="16"/>
      <c r="K35" s="16"/>
      <c r="L35" s="16"/>
      <c r="M35" s="8">
        <f>+L35*H35</f>
        <v>0</v>
      </c>
    </row>
    <row r="36" spans="1:13" ht="102" x14ac:dyDescent="0.25">
      <c r="A36" s="26">
        <v>1</v>
      </c>
      <c r="B36" s="27" t="s">
        <v>4</v>
      </c>
      <c r="C36" s="28" t="s">
        <v>224</v>
      </c>
      <c r="D36" s="7" t="s">
        <v>225</v>
      </c>
      <c r="E36" s="25">
        <v>5031.95</v>
      </c>
      <c r="F36" s="25">
        <f t="shared" si="1"/>
        <v>5031.95</v>
      </c>
      <c r="H36" s="17"/>
      <c r="I36" s="6" t="s">
        <v>4</v>
      </c>
      <c r="J36" s="16"/>
      <c r="K36" s="16"/>
      <c r="L36" s="16"/>
      <c r="M36" s="8">
        <f>+L36*H36</f>
        <v>0</v>
      </c>
    </row>
    <row r="37" spans="1:13" ht="105" hidden="1" x14ac:dyDescent="0.25">
      <c r="A37" s="102">
        <v>0</v>
      </c>
      <c r="B37" s="103" t="s">
        <v>4</v>
      </c>
      <c r="C37" s="104" t="s">
        <v>68</v>
      </c>
      <c r="D37" s="105" t="s">
        <v>216</v>
      </c>
      <c r="E37" s="106">
        <v>600</v>
      </c>
      <c r="F37" s="106">
        <f>A37*E37</f>
        <v>0</v>
      </c>
      <c r="H37" s="17"/>
      <c r="I37" s="6" t="s">
        <v>4</v>
      </c>
      <c r="J37" s="16"/>
      <c r="K37" s="16"/>
      <c r="L37" s="16"/>
      <c r="M37" s="8">
        <f>+L37*H37</f>
        <v>0</v>
      </c>
    </row>
    <row r="38" spans="1:13" x14ac:dyDescent="0.25">
      <c r="A38" s="9"/>
      <c r="B38" s="9"/>
      <c r="C38" s="10"/>
      <c r="D38" s="10"/>
      <c r="E38" s="20" t="s">
        <v>5</v>
      </c>
      <c r="F38" s="21">
        <f>SUM(F31:F37)</f>
        <v>14634.95</v>
      </c>
      <c r="H38" s="9"/>
      <c r="I38" s="9"/>
      <c r="J38" s="10"/>
      <c r="K38" s="10"/>
      <c r="L38" s="20" t="s">
        <v>5</v>
      </c>
      <c r="M38" s="21">
        <f>SUM(M31:M37)</f>
        <v>0</v>
      </c>
    </row>
    <row r="39" spans="1:13" x14ac:dyDescent="0.25">
      <c r="A39" s="11"/>
      <c r="B39" s="11"/>
      <c r="C39" s="12"/>
      <c r="D39" s="12"/>
      <c r="E39" s="12"/>
      <c r="F39" s="12"/>
      <c r="H39" s="11"/>
      <c r="I39" s="11"/>
      <c r="J39" s="12"/>
      <c r="K39" s="12"/>
      <c r="L39" s="12"/>
      <c r="M39" s="12"/>
    </row>
    <row r="40" spans="1:13" ht="14.45" customHeight="1" x14ac:dyDescent="0.25">
      <c r="A40" s="114" t="s">
        <v>43</v>
      </c>
      <c r="B40" s="115"/>
      <c r="C40" s="116"/>
      <c r="D40" s="4"/>
      <c r="E40" s="4"/>
      <c r="F40" s="5"/>
      <c r="H40" s="114" t="s">
        <v>43</v>
      </c>
      <c r="I40" s="115"/>
      <c r="J40" s="116"/>
      <c r="K40" s="29"/>
      <c r="L40" s="4"/>
      <c r="M40" s="4"/>
    </row>
    <row r="41" spans="1:13" ht="26.45" customHeight="1" x14ac:dyDescent="0.25">
      <c r="A41" s="113" t="s">
        <v>0</v>
      </c>
      <c r="B41" s="113"/>
      <c r="C41" s="13" t="s">
        <v>1</v>
      </c>
      <c r="D41" s="13" t="s">
        <v>6</v>
      </c>
      <c r="E41" s="14" t="s">
        <v>2</v>
      </c>
      <c r="F41" s="15" t="s">
        <v>3</v>
      </c>
      <c r="H41" s="113" t="s">
        <v>0</v>
      </c>
      <c r="I41" s="113"/>
      <c r="J41" s="13" t="s">
        <v>7</v>
      </c>
      <c r="K41" s="13" t="s">
        <v>6</v>
      </c>
      <c r="L41" s="14" t="s">
        <v>2</v>
      </c>
      <c r="M41" s="14" t="s">
        <v>3</v>
      </c>
    </row>
    <row r="42" spans="1:13" ht="57" customHeight="1" x14ac:dyDescent="0.25">
      <c r="A42" s="26">
        <v>2</v>
      </c>
      <c r="B42" s="27" t="s">
        <v>4</v>
      </c>
      <c r="C42" s="28" t="s">
        <v>34</v>
      </c>
      <c r="D42" s="7" t="s">
        <v>28</v>
      </c>
      <c r="E42" s="25">
        <v>1436.92</v>
      </c>
      <c r="F42" s="25">
        <f>A42*E42</f>
        <v>2873.84</v>
      </c>
      <c r="H42" s="17"/>
      <c r="I42" s="6" t="s">
        <v>4</v>
      </c>
      <c r="J42" s="16"/>
      <c r="K42" s="16"/>
      <c r="L42" s="16"/>
      <c r="M42" s="8">
        <f t="shared" ref="M42:M47" si="4">+L42*H42</f>
        <v>0</v>
      </c>
    </row>
    <row r="43" spans="1:13" ht="89.25" x14ac:dyDescent="0.25">
      <c r="A43" s="26">
        <v>1</v>
      </c>
      <c r="B43" s="27" t="s">
        <v>4</v>
      </c>
      <c r="C43" s="28" t="s">
        <v>36</v>
      </c>
      <c r="D43" s="7" t="s">
        <v>35</v>
      </c>
      <c r="E43" s="25">
        <v>428.28</v>
      </c>
      <c r="F43" s="25">
        <f t="shared" ref="F43:F47" si="5">A43*E43</f>
        <v>428.28</v>
      </c>
      <c r="H43" s="17"/>
      <c r="I43" s="6" t="s">
        <v>4</v>
      </c>
      <c r="J43" s="16"/>
      <c r="K43" s="16"/>
      <c r="L43" s="16"/>
      <c r="M43" s="8">
        <f t="shared" si="4"/>
        <v>0</v>
      </c>
    </row>
    <row r="44" spans="1:13" ht="51" x14ac:dyDescent="0.25">
      <c r="A44" s="26">
        <v>2</v>
      </c>
      <c r="B44" s="27" t="s">
        <v>4</v>
      </c>
      <c r="C44" s="28" t="s">
        <v>217</v>
      </c>
      <c r="D44" s="33" t="s">
        <v>69</v>
      </c>
      <c r="E44" s="61">
        <v>569.76</v>
      </c>
      <c r="F44" s="25">
        <f t="shared" si="5"/>
        <v>1139.52</v>
      </c>
      <c r="H44" s="17"/>
      <c r="I44" s="6" t="s">
        <v>4</v>
      </c>
      <c r="J44" s="16"/>
      <c r="K44" s="16"/>
      <c r="L44" s="16"/>
      <c r="M44" s="8">
        <f t="shared" si="4"/>
        <v>0</v>
      </c>
    </row>
    <row r="45" spans="1:13" ht="51" x14ac:dyDescent="0.25">
      <c r="A45" s="26">
        <v>2</v>
      </c>
      <c r="B45" s="31" t="s">
        <v>4</v>
      </c>
      <c r="C45" s="28" t="s">
        <v>37</v>
      </c>
      <c r="D45" s="7" t="s">
        <v>29</v>
      </c>
      <c r="E45" s="25">
        <v>189.23</v>
      </c>
      <c r="F45" s="32">
        <f t="shared" si="5"/>
        <v>378.46</v>
      </c>
      <c r="H45" s="17"/>
      <c r="I45" s="6"/>
      <c r="J45" s="16"/>
      <c r="K45" s="16"/>
      <c r="L45" s="16"/>
      <c r="M45" s="8">
        <f t="shared" si="4"/>
        <v>0</v>
      </c>
    </row>
    <row r="46" spans="1:13" ht="76.5" x14ac:dyDescent="0.25">
      <c r="A46" s="26">
        <v>1</v>
      </c>
      <c r="B46" s="27" t="s">
        <v>4</v>
      </c>
      <c r="C46" s="28" t="s">
        <v>215</v>
      </c>
      <c r="D46" s="7" t="s">
        <v>30</v>
      </c>
      <c r="E46" s="25">
        <v>430</v>
      </c>
      <c r="F46" s="25">
        <f t="shared" si="5"/>
        <v>430</v>
      </c>
      <c r="H46" s="17"/>
      <c r="I46" s="6" t="s">
        <v>4</v>
      </c>
      <c r="J46" s="16"/>
      <c r="K46" s="16"/>
      <c r="L46" s="16"/>
      <c r="M46" s="8">
        <f t="shared" si="4"/>
        <v>0</v>
      </c>
    </row>
    <row r="47" spans="1:13" ht="51" x14ac:dyDescent="0.25">
      <c r="A47" s="26">
        <v>1</v>
      </c>
      <c r="B47" s="27" t="s">
        <v>4</v>
      </c>
      <c r="C47" s="28" t="s">
        <v>38</v>
      </c>
      <c r="D47" s="7" t="s">
        <v>31</v>
      </c>
      <c r="E47" s="25">
        <v>262.14999999999998</v>
      </c>
      <c r="F47" s="25">
        <f t="shared" si="5"/>
        <v>262.14999999999998</v>
      </c>
      <c r="H47" s="17"/>
      <c r="I47" s="6" t="s">
        <v>4</v>
      </c>
      <c r="J47" s="16"/>
      <c r="K47" s="16"/>
      <c r="L47" s="16"/>
      <c r="M47" s="8">
        <f t="shared" si="4"/>
        <v>0</v>
      </c>
    </row>
    <row r="48" spans="1:13" x14ac:dyDescent="0.25">
      <c r="A48" s="9"/>
      <c r="B48" s="9"/>
      <c r="C48" s="10"/>
      <c r="D48" s="10"/>
      <c r="E48" s="20" t="s">
        <v>5</v>
      </c>
      <c r="F48" s="21">
        <f>SUM(F42:F47)</f>
        <v>5512.2499999999991</v>
      </c>
      <c r="H48" s="9"/>
      <c r="I48" s="9"/>
      <c r="J48" s="10"/>
      <c r="K48" s="10"/>
      <c r="L48" s="20" t="s">
        <v>5</v>
      </c>
      <c r="M48" s="21">
        <f>SUM(M42:M47)</f>
        <v>0</v>
      </c>
    </row>
    <row r="49" spans="1:13" x14ac:dyDescent="0.25">
      <c r="A49" s="11"/>
      <c r="B49" s="11"/>
      <c r="C49" s="12"/>
      <c r="D49" s="12"/>
      <c r="E49" s="12"/>
      <c r="F49" s="12"/>
      <c r="H49" s="11"/>
      <c r="I49" s="11"/>
      <c r="J49" s="12"/>
      <c r="K49" s="12"/>
      <c r="L49" s="12"/>
      <c r="M49" s="12"/>
    </row>
    <row r="50" spans="1:13" ht="14.45" customHeight="1" x14ac:dyDescent="0.25">
      <c r="A50" s="114" t="s">
        <v>44</v>
      </c>
      <c r="B50" s="115"/>
      <c r="C50" s="116"/>
      <c r="D50" s="4"/>
      <c r="E50" s="4"/>
      <c r="F50" s="5"/>
      <c r="H50" s="114" t="s">
        <v>44</v>
      </c>
      <c r="I50" s="115"/>
      <c r="J50" s="116"/>
      <c r="K50" s="29"/>
      <c r="L50" s="4"/>
      <c r="M50" s="4"/>
    </row>
    <row r="51" spans="1:13" ht="26.45" customHeight="1" x14ac:dyDescent="0.25">
      <c r="A51" s="113" t="s">
        <v>0</v>
      </c>
      <c r="B51" s="113"/>
      <c r="C51" s="13" t="s">
        <v>1</v>
      </c>
      <c r="D51" s="13" t="s">
        <v>6</v>
      </c>
      <c r="E51" s="14" t="s">
        <v>2</v>
      </c>
      <c r="F51" s="15" t="s">
        <v>3</v>
      </c>
      <c r="H51" s="113" t="s">
        <v>0</v>
      </c>
      <c r="I51" s="113"/>
      <c r="J51" s="13" t="s">
        <v>7</v>
      </c>
      <c r="K51" s="13" t="s">
        <v>6</v>
      </c>
      <c r="L51" s="14" t="s">
        <v>2</v>
      </c>
      <c r="M51" s="14" t="s">
        <v>3</v>
      </c>
    </row>
    <row r="52" spans="1:13" ht="158.44999999999999" customHeight="1" x14ac:dyDescent="0.25">
      <c r="A52" s="26">
        <v>2</v>
      </c>
      <c r="B52" s="27" t="s">
        <v>4</v>
      </c>
      <c r="C52" s="46" t="s">
        <v>208</v>
      </c>
      <c r="D52" s="7" t="s">
        <v>207</v>
      </c>
      <c r="E52" s="25">
        <v>500</v>
      </c>
      <c r="F52" s="25">
        <f>E52*A52</f>
        <v>1000</v>
      </c>
      <c r="H52" s="17"/>
      <c r="I52" s="6" t="s">
        <v>4</v>
      </c>
      <c r="J52" s="16"/>
      <c r="K52" s="16"/>
      <c r="L52" s="16"/>
      <c r="M52" s="8">
        <f t="shared" ref="M52:M55" si="6">+L52*H52</f>
        <v>0</v>
      </c>
    </row>
    <row r="53" spans="1:13" ht="28.15" customHeight="1" x14ac:dyDescent="0.25">
      <c r="A53" s="26">
        <v>220</v>
      </c>
      <c r="B53" s="27" t="s">
        <v>13</v>
      </c>
      <c r="C53" s="28" t="s">
        <v>52</v>
      </c>
      <c r="D53" s="7" t="s">
        <v>18</v>
      </c>
      <c r="E53" s="25">
        <v>1.8</v>
      </c>
      <c r="F53" s="25">
        <f t="shared" ref="F53" si="7">E53*A53</f>
        <v>396</v>
      </c>
      <c r="H53" s="17"/>
      <c r="I53" s="6" t="s">
        <v>13</v>
      </c>
      <c r="J53" s="16"/>
      <c r="K53" s="16"/>
      <c r="L53" s="16"/>
      <c r="M53" s="8">
        <f t="shared" si="6"/>
        <v>0</v>
      </c>
    </row>
    <row r="54" spans="1:13" ht="54.6" customHeight="1" x14ac:dyDescent="0.25">
      <c r="A54" s="26">
        <v>280</v>
      </c>
      <c r="B54" s="27" t="s">
        <v>13</v>
      </c>
      <c r="C54" s="28" t="s">
        <v>67</v>
      </c>
      <c r="D54" s="7" t="s">
        <v>39</v>
      </c>
      <c r="E54" s="25">
        <v>2.5</v>
      </c>
      <c r="F54" s="25">
        <f t="shared" ref="F54" si="8">E54*A54</f>
        <v>700</v>
      </c>
      <c r="H54" s="17"/>
      <c r="I54" s="6" t="s">
        <v>13</v>
      </c>
      <c r="J54" s="16"/>
      <c r="K54" s="16"/>
      <c r="L54" s="16"/>
      <c r="M54" s="8">
        <f t="shared" ref="M54" si="9">+L54*H54</f>
        <v>0</v>
      </c>
    </row>
    <row r="55" spans="1:13" ht="25.5" x14ac:dyDescent="0.25">
      <c r="A55" s="26">
        <v>25</v>
      </c>
      <c r="B55" s="27" t="s">
        <v>13</v>
      </c>
      <c r="C55" s="28" t="s">
        <v>14</v>
      </c>
      <c r="D55" s="7" t="s">
        <v>21</v>
      </c>
      <c r="E55" s="25">
        <v>4.5</v>
      </c>
      <c r="F55" s="25">
        <f>E55*A55</f>
        <v>112.5</v>
      </c>
      <c r="H55" s="17"/>
      <c r="I55" s="6" t="s">
        <v>13</v>
      </c>
      <c r="J55" s="16"/>
      <c r="K55" s="16"/>
      <c r="L55" s="16"/>
      <c r="M55" s="8">
        <f t="shared" si="6"/>
        <v>0</v>
      </c>
    </row>
    <row r="56" spans="1:13" x14ac:dyDescent="0.25">
      <c r="A56" s="11"/>
      <c r="B56" s="9"/>
      <c r="C56" s="12"/>
      <c r="D56" s="10"/>
      <c r="E56" s="20" t="s">
        <v>5</v>
      </c>
      <c r="F56" s="21">
        <f>SUM(F52:F55)</f>
        <v>2208.5</v>
      </c>
      <c r="H56" s="9"/>
      <c r="I56" s="9"/>
      <c r="J56" s="10"/>
      <c r="K56" s="10"/>
      <c r="L56" s="20" t="s">
        <v>5</v>
      </c>
      <c r="M56" s="21">
        <f>SUM(M52:M55)</f>
        <v>0</v>
      </c>
    </row>
    <row r="57" spans="1:13" x14ac:dyDescent="0.25">
      <c r="A57" s="36"/>
      <c r="B57" s="36"/>
      <c r="C57" s="37"/>
      <c r="D57" s="12"/>
      <c r="E57" s="34"/>
      <c r="F57" s="35"/>
      <c r="H57" s="11"/>
      <c r="I57" s="36"/>
      <c r="J57" s="12"/>
      <c r="K57" s="12"/>
      <c r="L57" s="34"/>
      <c r="M57" s="35"/>
    </row>
    <row r="58" spans="1:13" ht="14.45" customHeight="1" x14ac:dyDescent="0.25">
      <c r="A58" s="114" t="s">
        <v>41</v>
      </c>
      <c r="B58" s="115"/>
      <c r="C58" s="116"/>
      <c r="D58" s="4"/>
      <c r="E58" s="4"/>
      <c r="F58" s="5"/>
      <c r="H58" s="114" t="s">
        <v>41</v>
      </c>
      <c r="I58" s="115"/>
      <c r="J58" s="116"/>
      <c r="K58" s="29"/>
      <c r="L58" s="4"/>
      <c r="M58" s="4"/>
    </row>
    <row r="59" spans="1:13" ht="26.45" customHeight="1" x14ac:dyDescent="0.25">
      <c r="A59" s="113" t="s">
        <v>0</v>
      </c>
      <c r="B59" s="113"/>
      <c r="C59" s="13" t="s">
        <v>1</v>
      </c>
      <c r="D59" s="13" t="s">
        <v>6</v>
      </c>
      <c r="E59" s="14" t="s">
        <v>2</v>
      </c>
      <c r="F59" s="15" t="s">
        <v>3</v>
      </c>
      <c r="H59" s="113" t="s">
        <v>0</v>
      </c>
      <c r="I59" s="113"/>
      <c r="J59" s="13" t="s">
        <v>7</v>
      </c>
      <c r="K59" s="13" t="s">
        <v>6</v>
      </c>
      <c r="L59" s="14" t="s">
        <v>2</v>
      </c>
      <c r="M59" s="14" t="s">
        <v>3</v>
      </c>
    </row>
    <row r="60" spans="1:13" s="48" customFormat="1" ht="67.150000000000006" customHeight="1" x14ac:dyDescent="0.25">
      <c r="A60" s="26">
        <v>1</v>
      </c>
      <c r="B60" s="31" t="s">
        <v>4</v>
      </c>
      <c r="C60" s="28" t="s">
        <v>188</v>
      </c>
      <c r="D60" s="96" t="s">
        <v>194</v>
      </c>
      <c r="E60" s="32">
        <v>1500</v>
      </c>
      <c r="F60" s="32">
        <f t="shared" ref="F60:F65" si="10">E60*A60</f>
        <v>1500</v>
      </c>
      <c r="H60" s="17"/>
      <c r="I60" s="31" t="s">
        <v>4</v>
      </c>
      <c r="J60" s="16"/>
      <c r="K60" s="16"/>
      <c r="L60" s="16"/>
      <c r="M60" s="47">
        <f>+L60*H60</f>
        <v>0</v>
      </c>
    </row>
    <row r="61" spans="1:13" s="48" customFormat="1" ht="38.25" x14ac:dyDescent="0.25">
      <c r="A61" s="26">
        <v>1</v>
      </c>
      <c r="B61" s="31" t="s">
        <v>4</v>
      </c>
      <c r="C61" s="46" t="s">
        <v>189</v>
      </c>
      <c r="D61" s="96" t="s">
        <v>195</v>
      </c>
      <c r="E61" s="32">
        <v>1000</v>
      </c>
      <c r="F61" s="32">
        <f t="shared" si="10"/>
        <v>1000</v>
      </c>
      <c r="H61" s="17"/>
      <c r="I61" s="31" t="s">
        <v>4</v>
      </c>
      <c r="J61" s="16"/>
      <c r="K61" s="16"/>
      <c r="L61" s="16"/>
      <c r="M61" s="47">
        <f t="shared" ref="M61:M65" si="11">+L61*H61</f>
        <v>0</v>
      </c>
    </row>
    <row r="62" spans="1:13" s="48" customFormat="1" ht="38.25" x14ac:dyDescent="0.25">
      <c r="A62" s="26">
        <v>1</v>
      </c>
      <c r="B62" s="31" t="s">
        <v>4</v>
      </c>
      <c r="C62" s="46" t="s">
        <v>190</v>
      </c>
      <c r="D62" s="96" t="s">
        <v>196</v>
      </c>
      <c r="E62" s="32">
        <v>2000</v>
      </c>
      <c r="F62" s="32">
        <f t="shared" si="10"/>
        <v>2000</v>
      </c>
      <c r="H62" s="17"/>
      <c r="I62" s="31" t="s">
        <v>4</v>
      </c>
      <c r="J62" s="16"/>
      <c r="K62" s="16"/>
      <c r="L62" s="16"/>
      <c r="M62" s="47">
        <f t="shared" si="11"/>
        <v>0</v>
      </c>
    </row>
    <row r="63" spans="1:13" s="48" customFormat="1" ht="25.5" x14ac:dyDescent="0.25">
      <c r="A63" s="26">
        <v>1</v>
      </c>
      <c r="B63" s="31" t="s">
        <v>4</v>
      </c>
      <c r="C63" s="46" t="s">
        <v>191</v>
      </c>
      <c r="D63" s="96" t="s">
        <v>197</v>
      </c>
      <c r="E63" s="32">
        <v>750</v>
      </c>
      <c r="F63" s="32">
        <f t="shared" si="10"/>
        <v>750</v>
      </c>
      <c r="H63" s="17"/>
      <c r="I63" s="31" t="s">
        <v>4</v>
      </c>
      <c r="J63" s="16"/>
      <c r="K63" s="16"/>
      <c r="L63" s="16"/>
      <c r="M63" s="47">
        <f t="shared" si="11"/>
        <v>0</v>
      </c>
    </row>
    <row r="64" spans="1:13" s="48" customFormat="1" ht="38.25" x14ac:dyDescent="0.25">
      <c r="A64" s="26">
        <v>1</v>
      </c>
      <c r="B64" s="31" t="s">
        <v>4</v>
      </c>
      <c r="C64" s="46" t="s">
        <v>192</v>
      </c>
      <c r="D64" s="96" t="s">
        <v>198</v>
      </c>
      <c r="E64" s="32">
        <v>500</v>
      </c>
      <c r="F64" s="32">
        <f t="shared" si="10"/>
        <v>500</v>
      </c>
      <c r="H64" s="17"/>
      <c r="I64" s="31" t="s">
        <v>4</v>
      </c>
      <c r="J64" s="16"/>
      <c r="K64" s="16"/>
      <c r="L64" s="16"/>
      <c r="M64" s="47">
        <f t="shared" si="11"/>
        <v>0</v>
      </c>
    </row>
    <row r="65" spans="1:13" s="48" customFormat="1" ht="38.25" x14ac:dyDescent="0.25">
      <c r="A65" s="26">
        <v>1</v>
      </c>
      <c r="B65" s="31" t="s">
        <v>4</v>
      </c>
      <c r="C65" s="46" t="s">
        <v>193</v>
      </c>
      <c r="D65" s="96" t="s">
        <v>199</v>
      </c>
      <c r="E65" s="32">
        <v>500</v>
      </c>
      <c r="F65" s="32">
        <f t="shared" si="10"/>
        <v>500</v>
      </c>
      <c r="H65" s="17"/>
      <c r="I65" s="31" t="s">
        <v>4</v>
      </c>
      <c r="J65" s="16"/>
      <c r="K65" s="16"/>
      <c r="L65" s="16"/>
      <c r="M65" s="47">
        <f t="shared" si="11"/>
        <v>0</v>
      </c>
    </row>
    <row r="66" spans="1:13" x14ac:dyDescent="0.25">
      <c r="A66" s="9"/>
      <c r="B66" s="9"/>
      <c r="C66" s="10"/>
      <c r="D66" s="10"/>
      <c r="E66" s="20" t="s">
        <v>5</v>
      </c>
      <c r="F66" s="21">
        <f>SUM(F60:F65)</f>
        <v>6250</v>
      </c>
      <c r="H66" s="9"/>
      <c r="I66" s="9"/>
      <c r="J66" s="10"/>
      <c r="K66" s="10"/>
      <c r="L66" s="20" t="s">
        <v>5</v>
      </c>
      <c r="M66" s="21">
        <f>SUM(M60:M65)</f>
        <v>0</v>
      </c>
    </row>
    <row r="67" spans="1:13" x14ac:dyDescent="0.25">
      <c r="A67" s="11"/>
      <c r="B67" s="11"/>
      <c r="C67" s="12"/>
      <c r="D67" s="12"/>
      <c r="E67" s="12"/>
      <c r="F67" s="12"/>
      <c r="H67" s="11"/>
      <c r="I67" s="11"/>
      <c r="J67" s="12"/>
      <c r="K67" s="12"/>
      <c r="L67" s="12"/>
      <c r="M67" s="12"/>
    </row>
    <row r="68" spans="1:13" x14ac:dyDescent="0.25">
      <c r="A68" s="11"/>
      <c r="B68" s="11"/>
      <c r="C68" s="12"/>
      <c r="D68" s="12"/>
      <c r="E68" s="12"/>
      <c r="F68" s="12"/>
      <c r="H68" s="11"/>
      <c r="I68" s="11"/>
      <c r="J68" s="12"/>
      <c r="K68" s="12"/>
      <c r="L68" s="12"/>
      <c r="M68" s="12"/>
    </row>
    <row r="69" spans="1:13" ht="14.45" customHeight="1" x14ac:dyDescent="0.25">
      <c r="A69" s="114" t="s">
        <v>187</v>
      </c>
      <c r="B69" s="115"/>
      <c r="C69" s="116"/>
      <c r="D69" s="4"/>
      <c r="E69" s="4"/>
      <c r="F69" s="5"/>
      <c r="H69" s="114" t="s">
        <v>40</v>
      </c>
      <c r="I69" s="115"/>
      <c r="J69" s="116"/>
      <c r="K69" s="29"/>
      <c r="L69" s="4"/>
      <c r="M69" s="4"/>
    </row>
    <row r="70" spans="1:13" ht="26.45" customHeight="1" x14ac:dyDescent="0.25">
      <c r="A70" s="113" t="s">
        <v>0</v>
      </c>
      <c r="B70" s="113"/>
      <c r="C70" s="13" t="s">
        <v>1</v>
      </c>
      <c r="D70" s="13" t="s">
        <v>6</v>
      </c>
      <c r="E70" s="14" t="s">
        <v>2</v>
      </c>
      <c r="F70" s="15" t="s">
        <v>3</v>
      </c>
      <c r="H70" s="113" t="s">
        <v>0</v>
      </c>
      <c r="I70" s="113"/>
      <c r="J70" s="13" t="s">
        <v>7</v>
      </c>
      <c r="K70" s="13"/>
      <c r="L70" s="13" t="s">
        <v>2</v>
      </c>
      <c r="M70" s="14" t="s">
        <v>3</v>
      </c>
    </row>
    <row r="71" spans="1:13" ht="38.25" x14ac:dyDescent="0.25">
      <c r="A71" s="26">
        <v>1</v>
      </c>
      <c r="B71" s="27" t="s">
        <v>15</v>
      </c>
      <c r="C71" s="28" t="s">
        <v>218</v>
      </c>
      <c r="D71" s="8" t="s">
        <v>27</v>
      </c>
      <c r="E71" s="25">
        <v>3000</v>
      </c>
      <c r="F71" s="25">
        <f>E71*A71</f>
        <v>3000</v>
      </c>
      <c r="H71" s="17"/>
      <c r="I71" s="6" t="s">
        <v>15</v>
      </c>
      <c r="J71" s="16"/>
      <c r="K71" s="16"/>
      <c r="L71" s="16"/>
      <c r="M71" s="8">
        <f>+L71*H71</f>
        <v>0</v>
      </c>
    </row>
    <row r="72" spans="1:13" x14ac:dyDescent="0.25">
      <c r="A72" s="26">
        <v>1</v>
      </c>
      <c r="B72" s="27" t="s">
        <v>15</v>
      </c>
      <c r="C72" s="28" t="s">
        <v>16</v>
      </c>
      <c r="D72" s="8" t="s">
        <v>19</v>
      </c>
      <c r="E72" s="25">
        <v>600</v>
      </c>
      <c r="F72" s="25">
        <f t="shared" ref="F72:F73" si="12">E72*A72</f>
        <v>600</v>
      </c>
      <c r="H72" s="17"/>
      <c r="I72" s="6" t="s">
        <v>15</v>
      </c>
      <c r="J72" s="16"/>
      <c r="K72" s="16"/>
      <c r="L72" s="16"/>
      <c r="M72" s="8">
        <f>+L72*H72</f>
        <v>0</v>
      </c>
    </row>
    <row r="73" spans="1:13" x14ac:dyDescent="0.25">
      <c r="A73" s="26">
        <v>1</v>
      </c>
      <c r="B73" s="27" t="s">
        <v>15</v>
      </c>
      <c r="C73" s="28" t="s">
        <v>17</v>
      </c>
      <c r="D73" s="8" t="s">
        <v>20</v>
      </c>
      <c r="E73" s="25">
        <v>450</v>
      </c>
      <c r="F73" s="25">
        <f t="shared" si="12"/>
        <v>450</v>
      </c>
      <c r="H73" s="17"/>
      <c r="I73" s="6" t="s">
        <v>15</v>
      </c>
      <c r="J73" s="16"/>
      <c r="K73" s="16"/>
      <c r="L73" s="16"/>
      <c r="M73" s="8">
        <f>+L73*H73</f>
        <v>0</v>
      </c>
    </row>
    <row r="74" spans="1:13" x14ac:dyDescent="0.25">
      <c r="A74" s="9"/>
      <c r="B74" s="9"/>
      <c r="C74" s="10"/>
      <c r="D74" s="10"/>
      <c r="E74" s="20" t="s">
        <v>5</v>
      </c>
      <c r="F74" s="21">
        <f>SUM(F71:F73)</f>
        <v>4050</v>
      </c>
      <c r="H74" s="9"/>
      <c r="I74" s="9"/>
      <c r="J74" s="10"/>
      <c r="K74" s="10"/>
      <c r="L74" s="20" t="s">
        <v>5</v>
      </c>
      <c r="M74" s="21">
        <f>SUM(M71:M73)</f>
        <v>0</v>
      </c>
    </row>
    <row r="75" spans="1:13" x14ac:dyDescent="0.25">
      <c r="A75" s="11"/>
      <c r="B75" s="11"/>
      <c r="C75" s="12"/>
      <c r="D75" s="12"/>
      <c r="E75" s="12"/>
      <c r="F75" s="12"/>
      <c r="H75" s="11"/>
      <c r="I75" s="11"/>
      <c r="J75" s="12"/>
      <c r="K75" s="12"/>
      <c r="L75" s="12"/>
      <c r="M75" s="12"/>
    </row>
    <row r="76" spans="1:13" ht="14.45" customHeight="1" x14ac:dyDescent="0.25">
      <c r="A76" s="114" t="s">
        <v>186</v>
      </c>
      <c r="B76" s="115"/>
      <c r="C76" s="116"/>
      <c r="D76" s="4"/>
      <c r="E76" s="4"/>
      <c r="F76" s="5"/>
      <c r="H76" s="114" t="s">
        <v>186</v>
      </c>
      <c r="I76" s="115"/>
      <c r="J76" s="116"/>
      <c r="K76" s="29"/>
      <c r="L76" s="4"/>
      <c r="M76" s="4"/>
    </row>
    <row r="77" spans="1:13" ht="26.45" customHeight="1" x14ac:dyDescent="0.25">
      <c r="A77" s="113" t="s">
        <v>0</v>
      </c>
      <c r="B77" s="113"/>
      <c r="C77" s="13" t="s">
        <v>1</v>
      </c>
      <c r="D77" s="13" t="s">
        <v>6</v>
      </c>
      <c r="E77" s="14" t="s">
        <v>2</v>
      </c>
      <c r="F77" s="15" t="s">
        <v>3</v>
      </c>
      <c r="H77" s="113" t="s">
        <v>0</v>
      </c>
      <c r="I77" s="113"/>
      <c r="J77" s="13" t="s">
        <v>7</v>
      </c>
      <c r="K77" s="13"/>
      <c r="L77" s="13" t="s">
        <v>2</v>
      </c>
      <c r="M77" s="14" t="s">
        <v>3</v>
      </c>
    </row>
    <row r="78" spans="1:13" ht="16.899999999999999" customHeight="1" x14ac:dyDescent="0.25">
      <c r="A78" s="86" t="str">
        <f>'Presupuesto Energía'!B4</f>
        <v>Capítulo</v>
      </c>
      <c r="B78" s="88" t="str">
        <f>'Presupuesto Energía'!C4</f>
        <v/>
      </c>
      <c r="C78" s="92" t="str">
        <f>'Presupuesto Energía'!D4</f>
        <v>ALIMENTACIÓN PROVISIONAL DE OBRA</v>
      </c>
      <c r="D78" s="8" t="str">
        <f>'Presupuesto Energía'!A4</f>
        <v>ELE1</v>
      </c>
      <c r="E78" s="25">
        <f>'Presupuesto Energía'!F4</f>
        <v>749.38</v>
      </c>
      <c r="F78" s="25">
        <f>'Presupuesto Energía'!G4</f>
        <v>749.38</v>
      </c>
      <c r="H78" s="17"/>
      <c r="I78" s="6" t="s">
        <v>15</v>
      </c>
      <c r="J78" s="16"/>
      <c r="K78" s="16"/>
      <c r="L78" s="16"/>
      <c r="M78" s="8">
        <f>+L78*H78</f>
        <v>0</v>
      </c>
    </row>
    <row r="79" spans="1:13" ht="16.899999999999999" customHeight="1" x14ac:dyDescent="0.25">
      <c r="A79" s="85" t="str">
        <f>'Presupuesto Energía'!B15</f>
        <v>Capítulo</v>
      </c>
      <c r="B79" s="87" t="str">
        <f>'Presupuesto Energía'!C15</f>
        <v/>
      </c>
      <c r="C79" s="93" t="str">
        <f>'Presupuesto Energía'!D15</f>
        <v>AMPLIACIÓN CUADRO PUESTO DE CONTROL</v>
      </c>
      <c r="D79" s="94" t="str">
        <f>'Presupuesto Energía'!A15</f>
        <v>ELE2</v>
      </c>
      <c r="E79" s="25">
        <f>'Presupuesto Energía'!F15</f>
        <v>395.79</v>
      </c>
      <c r="F79" s="25">
        <f>'Presupuesto Energía'!G15</f>
        <v>395.79</v>
      </c>
      <c r="H79" s="17"/>
      <c r="I79" s="6" t="s">
        <v>15</v>
      </c>
      <c r="J79" s="16"/>
      <c r="K79" s="16"/>
      <c r="L79" s="16"/>
      <c r="M79" s="8">
        <f>+L79*H79</f>
        <v>0</v>
      </c>
    </row>
    <row r="80" spans="1:13" ht="16.899999999999999" customHeight="1" x14ac:dyDescent="0.25">
      <c r="A80" s="91" t="str">
        <f>'Presupuesto Energía'!B38</f>
        <v>Capítulo</v>
      </c>
      <c r="B80" s="90" t="str">
        <f>'Presupuesto Energía'!C38</f>
        <v/>
      </c>
      <c r="C80" s="93" t="str">
        <f>'Presupuesto Energía'!D38</f>
        <v>CABLEADO</v>
      </c>
      <c r="D80" s="25" t="str">
        <f>'Presupuesto Energía'!A38</f>
        <v>ELE3</v>
      </c>
      <c r="E80" s="25">
        <f>'Presupuesto Energía'!F38</f>
        <v>1628.8999999999999</v>
      </c>
      <c r="F80" s="25">
        <f>'Presupuesto Energía'!G38</f>
        <v>1628.9</v>
      </c>
      <c r="H80" s="17"/>
      <c r="I80" s="6" t="s">
        <v>15</v>
      </c>
      <c r="J80" s="16"/>
      <c r="K80" s="16"/>
      <c r="L80" s="16"/>
      <c r="M80" s="8">
        <f>+L80*H80</f>
        <v>0</v>
      </c>
    </row>
    <row r="81" spans="1:13" ht="17.45" customHeight="1" x14ac:dyDescent="0.25">
      <c r="A81" s="89" t="str">
        <f>'Presupuesto Energía'!B57</f>
        <v>Capítulo</v>
      </c>
      <c r="B81" s="6" t="str">
        <f>'Presupuesto Energía'!C57</f>
        <v/>
      </c>
      <c r="C81" s="93" t="str">
        <f>'Presupuesto Energía'!D57</f>
        <v>SUBCUADRO ZONA NUEVA PUERTA</v>
      </c>
      <c r="D81" s="8" t="str">
        <f>'Presupuesto Energía'!A57</f>
        <v>ELE4</v>
      </c>
      <c r="E81" s="25">
        <f>'Presupuesto Energía'!F57</f>
        <v>542.91</v>
      </c>
      <c r="F81" s="25">
        <f>'Presupuesto Energía'!G57</f>
        <v>542.91</v>
      </c>
      <c r="H81" s="17"/>
      <c r="I81" s="6" t="s">
        <v>15</v>
      </c>
      <c r="J81" s="16"/>
      <c r="K81" s="16"/>
      <c r="L81" s="16"/>
      <c r="M81" s="8">
        <f>+L81*H81</f>
        <v>0</v>
      </c>
    </row>
    <row r="82" spans="1:13" ht="17.45" customHeight="1" x14ac:dyDescent="0.25">
      <c r="A82" s="89" t="str">
        <f>'Presupuesto Energía'!B84</f>
        <v>Capítulo</v>
      </c>
      <c r="B82" s="6" t="str">
        <f>'Presupuesto Energía'!C84</f>
        <v/>
      </c>
      <c r="C82" s="93" t="str">
        <f>'Presupuesto Energía'!D84</f>
        <v>ILUMINACIÓN</v>
      </c>
      <c r="D82" s="8" t="str">
        <f>'Presupuesto Energía'!A84</f>
        <v>ELE5</v>
      </c>
      <c r="E82" s="25">
        <f>'Presupuesto Energía'!F84</f>
        <v>866.04</v>
      </c>
      <c r="F82" s="25">
        <f>'Presupuesto Energía'!G84</f>
        <v>866.04</v>
      </c>
      <c r="H82" s="17"/>
      <c r="I82" s="6" t="s">
        <v>15</v>
      </c>
      <c r="J82" s="16"/>
      <c r="K82" s="16"/>
      <c r="L82" s="16"/>
      <c r="M82" s="8">
        <f t="shared" ref="M82:M84" si="13">+L82*H82</f>
        <v>0</v>
      </c>
    </row>
    <row r="83" spans="1:13" ht="25.5" x14ac:dyDescent="0.25">
      <c r="A83" s="89" t="str">
        <f>'Presupuesto Energía'!B97</f>
        <v>Capítulo</v>
      </c>
      <c r="B83" s="6" t="str">
        <f>'Presupuesto Energía'!C97</f>
        <v/>
      </c>
      <c r="C83" s="95" t="str">
        <f>'Presupuesto Energía'!D97</f>
        <v>TOMAS DE CORRIENTE PARA ALIMENTADOR DE VIDEOPORTERO NUEVO</v>
      </c>
      <c r="D83" s="8" t="str">
        <f>'Presupuesto Energía'!A97</f>
        <v>ELE6</v>
      </c>
      <c r="E83" s="25">
        <f>'Presupuesto Energía'!F97</f>
        <v>41.77</v>
      </c>
      <c r="F83" s="25">
        <f>'Presupuesto Energía'!G97</f>
        <v>41.77</v>
      </c>
      <c r="H83" s="17"/>
      <c r="I83" s="6" t="s">
        <v>15</v>
      </c>
      <c r="J83" s="16"/>
      <c r="K83" s="16"/>
      <c r="L83" s="16"/>
      <c r="M83" s="8">
        <f t="shared" si="13"/>
        <v>0</v>
      </c>
    </row>
    <row r="84" spans="1:13" ht="17.45" customHeight="1" x14ac:dyDescent="0.25">
      <c r="A84" s="89" t="str">
        <f>'Presupuesto Energía'!B102</f>
        <v>Capítulo</v>
      </c>
      <c r="B84" s="90" t="str">
        <f>'Presupuesto Energía'!C102</f>
        <v/>
      </c>
      <c r="C84" s="95" t="str">
        <f>'Presupuesto Energía'!D102</f>
        <v>DOCUMENTACIÓN FINAL DE OBRA Y LEGALIZACIÓN</v>
      </c>
      <c r="D84" s="8" t="str">
        <f>'Presupuesto Energía'!A102</f>
        <v>ELE7</v>
      </c>
      <c r="E84" s="25">
        <f>'Presupuesto Energía'!F102</f>
        <v>780.25</v>
      </c>
      <c r="F84" s="25">
        <f>'Presupuesto Energía'!G102</f>
        <v>780.25</v>
      </c>
      <c r="H84" s="17"/>
      <c r="I84" s="6" t="s">
        <v>15</v>
      </c>
      <c r="J84" s="16"/>
      <c r="K84" s="16"/>
      <c r="L84" s="16"/>
      <c r="M84" s="8">
        <f t="shared" si="13"/>
        <v>0</v>
      </c>
    </row>
    <row r="85" spans="1:13" x14ac:dyDescent="0.25">
      <c r="A85" s="9"/>
      <c r="B85" s="9"/>
      <c r="C85" s="10"/>
      <c r="D85" s="10"/>
      <c r="E85" s="20" t="s">
        <v>5</v>
      </c>
      <c r="F85" s="21">
        <f>SUM(F78:F84)</f>
        <v>5005.0400000000009</v>
      </c>
      <c r="H85" s="9"/>
      <c r="I85" s="9"/>
      <c r="J85" s="10"/>
      <c r="K85" s="10"/>
      <c r="L85" s="20" t="s">
        <v>5</v>
      </c>
      <c r="M85" s="21">
        <f>SUM(M78:M84)</f>
        <v>0</v>
      </c>
    </row>
    <row r="86" spans="1:13" x14ac:dyDescent="0.25">
      <c r="A86" s="11"/>
      <c r="B86" s="11"/>
      <c r="C86" s="12"/>
      <c r="D86" s="12"/>
      <c r="E86" s="12"/>
      <c r="F86" s="12"/>
      <c r="H86" s="11"/>
      <c r="I86" s="11"/>
      <c r="J86" s="12"/>
      <c r="K86" s="12"/>
      <c r="L86" s="12"/>
      <c r="M86" s="12"/>
    </row>
    <row r="87" spans="1:13" ht="27" customHeight="1" x14ac:dyDescent="0.25">
      <c r="A87" s="119" t="s">
        <v>226</v>
      </c>
      <c r="B87" s="120"/>
      <c r="C87" s="120"/>
      <c r="D87" s="120"/>
      <c r="E87" s="121"/>
      <c r="F87" s="23">
        <f>F38+F48+F56+F27+F66+F74+F85</f>
        <v>48422.74</v>
      </c>
      <c r="H87" s="119" t="s">
        <v>226</v>
      </c>
      <c r="I87" s="120"/>
      <c r="J87" s="120"/>
      <c r="K87" s="120"/>
      <c r="L87" s="121"/>
      <c r="M87" s="30">
        <f>M74+M66+M56+M48+M38+M27+M85</f>
        <v>0</v>
      </c>
    </row>
  </sheetData>
  <sheetProtection algorithmName="SHA-512" hashValue="5GtNq8lsT6zuzR/annSLSeLn1/fEMYDCt3EAKsghpJq0+D1LeN9Q+/KHkx/N880KZiyQfDPAyYhQ+m6NfEZEAQ==" saltValue="T6SQ3o1yOvbHlnAIWAvDwQ==" spinCount="100000" sheet="1" selectLockedCells="1"/>
  <mergeCells count="34">
    <mergeCell ref="H24:J24"/>
    <mergeCell ref="H25:I25"/>
    <mergeCell ref="H58:J58"/>
    <mergeCell ref="H50:J50"/>
    <mergeCell ref="A51:B51"/>
    <mergeCell ref="H51:I51"/>
    <mergeCell ref="H87:L87"/>
    <mergeCell ref="A87:E87"/>
    <mergeCell ref="A70:B70"/>
    <mergeCell ref="H70:I70"/>
    <mergeCell ref="H41:I41"/>
    <mergeCell ref="A69:C69"/>
    <mergeCell ref="H69:J69"/>
    <mergeCell ref="H59:I59"/>
    <mergeCell ref="A76:C76"/>
    <mergeCell ref="H76:J76"/>
    <mergeCell ref="A77:B77"/>
    <mergeCell ref="H77:I77"/>
    <mergeCell ref="D3:J6"/>
    <mergeCell ref="A9:M9"/>
    <mergeCell ref="A25:B25"/>
    <mergeCell ref="A58:C58"/>
    <mergeCell ref="A59:B59"/>
    <mergeCell ref="A24:C24"/>
    <mergeCell ref="A29:C29"/>
    <mergeCell ref="A30:B30"/>
    <mergeCell ref="A40:C40"/>
    <mergeCell ref="A41:B41"/>
    <mergeCell ref="H29:J29"/>
    <mergeCell ref="H30:I30"/>
    <mergeCell ref="C11:D11"/>
    <mergeCell ref="J11:K11"/>
    <mergeCell ref="A50:C50"/>
    <mergeCell ref="H40:J40"/>
  </mergeCells>
  <dataValidations count="3">
    <dataValidation type="whole" allowBlank="1" showInputMessage="1" showErrorMessage="1" error="Introducir Unidades" sqref="H25 H41 H43:H47 H27:H28 H59 H70 H51 H56:H57 H68 H77 H30:H39" xr:uid="{B9846008-80B2-4BB4-90E8-5BBCF4746350}">
      <formula1>1</formula1>
      <formula2>1000</formula2>
    </dataValidation>
    <dataValidation type="decimal" allowBlank="1" showInputMessage="1" showErrorMessage="1" error="Introducir Precio Unitario" sqref="L56:L57 L43 L27" xr:uid="{9B866E5C-BCD4-4B37-820B-6B7D64760A67}">
      <formula1>1</formula1>
      <formula2>100000</formula2>
    </dataValidation>
    <dataValidation type="decimal" allowBlank="1" showErrorMessage="1" error="Introducir Precio Unitario" sqref="L44:L47 L68:L70 L58 L28 L76:L77 L31:L40" xr:uid="{29E37F51-4589-4944-9C9E-C799ACD3CCDB}">
      <formula1>1</formula1>
      <formula2>100000</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885B6-A1B5-4EEA-ADE9-86860958ED43}">
  <dimension ref="A1:G120"/>
  <sheetViews>
    <sheetView zoomScale="160" zoomScaleNormal="160" workbookViewId="0">
      <pane xSplit="4" ySplit="3" topLeftCell="E4" activePane="bottomRight" state="frozen"/>
      <selection pane="topRight" activeCell="E1" sqref="E1"/>
      <selection pane="bottomLeft" activeCell="A4" sqref="A4"/>
      <selection pane="bottomRight" activeCell="D4" sqref="D4"/>
    </sheetView>
  </sheetViews>
  <sheetFormatPr baseColWidth="10" defaultRowHeight="15" x14ac:dyDescent="0.25"/>
  <cols>
    <col min="1" max="1" width="14.42578125" bestFit="1" customWidth="1"/>
    <col min="2" max="2" width="10.28515625" bestFit="1" customWidth="1"/>
    <col min="3" max="3" width="3.7109375" bestFit="1" customWidth="1"/>
    <col min="4" max="4" width="32.85546875" customWidth="1"/>
    <col min="5" max="5" width="7.85546875" bestFit="1" customWidth="1"/>
    <col min="6" max="6" width="7" bestFit="1" customWidth="1"/>
    <col min="7" max="7" width="7.7109375" bestFit="1" customWidth="1"/>
  </cols>
  <sheetData>
    <row r="1" spans="1:7" x14ac:dyDescent="0.25">
      <c r="A1" s="62" t="s">
        <v>70</v>
      </c>
      <c r="B1" s="63"/>
      <c r="C1" s="63"/>
      <c r="D1" s="63"/>
      <c r="E1" s="63"/>
      <c r="F1" s="63"/>
      <c r="G1" s="63"/>
    </row>
    <row r="2" spans="1:7" ht="18.75" x14ac:dyDescent="0.25">
      <c r="A2" s="64" t="s">
        <v>71</v>
      </c>
      <c r="B2" s="63"/>
      <c r="C2" s="63"/>
      <c r="D2" s="63"/>
      <c r="E2" s="63"/>
      <c r="F2" s="63"/>
      <c r="G2" s="63"/>
    </row>
    <row r="3" spans="1:7" x14ac:dyDescent="0.25">
      <c r="A3" s="65" t="s">
        <v>72</v>
      </c>
      <c r="B3" s="65" t="s">
        <v>73</v>
      </c>
      <c r="C3" s="65" t="s">
        <v>74</v>
      </c>
      <c r="D3" s="66" t="s">
        <v>75</v>
      </c>
      <c r="E3" s="65" t="s">
        <v>76</v>
      </c>
      <c r="F3" s="65" t="s">
        <v>77</v>
      </c>
      <c r="G3" s="65" t="s">
        <v>78</v>
      </c>
    </row>
    <row r="4" spans="1:7" x14ac:dyDescent="0.25">
      <c r="A4" s="97" t="s">
        <v>200</v>
      </c>
      <c r="B4" s="67" t="s">
        <v>79</v>
      </c>
      <c r="C4" s="67" t="s">
        <v>80</v>
      </c>
      <c r="D4" s="68" t="s">
        <v>81</v>
      </c>
      <c r="E4" s="69">
        <f>E13</f>
        <v>1</v>
      </c>
      <c r="F4" s="70">
        <f>F13</f>
        <v>749.38</v>
      </c>
      <c r="G4" s="70">
        <f>G13</f>
        <v>749.38</v>
      </c>
    </row>
    <row r="5" spans="1:7" ht="22.5" x14ac:dyDescent="0.25">
      <c r="A5" s="71" t="s">
        <v>82</v>
      </c>
      <c r="B5" s="72" t="s">
        <v>83</v>
      </c>
      <c r="C5" s="72" t="s">
        <v>84</v>
      </c>
      <c r="D5" s="73" t="s">
        <v>85</v>
      </c>
      <c r="E5" s="74">
        <f>E11</f>
        <v>1</v>
      </c>
      <c r="F5" s="74">
        <f>F11</f>
        <v>749.38</v>
      </c>
      <c r="G5" s="74">
        <f>G11</f>
        <v>749.38</v>
      </c>
    </row>
    <row r="6" spans="1:7" ht="78.75" x14ac:dyDescent="0.25">
      <c r="A6" s="75"/>
      <c r="B6" s="75"/>
      <c r="C6" s="75"/>
      <c r="D6" s="73" t="s">
        <v>86</v>
      </c>
      <c r="E6" s="75"/>
      <c r="F6" s="75"/>
      <c r="G6" s="75"/>
    </row>
    <row r="7" spans="1:7" x14ac:dyDescent="0.25">
      <c r="A7" s="72" t="s">
        <v>87</v>
      </c>
      <c r="B7" s="72" t="s">
        <v>88</v>
      </c>
      <c r="C7" s="72" t="s">
        <v>84</v>
      </c>
      <c r="D7" s="73" t="s">
        <v>89</v>
      </c>
      <c r="E7" s="76">
        <v>1</v>
      </c>
      <c r="F7" s="77">
        <v>657.66</v>
      </c>
      <c r="G7" s="74">
        <f>ROUND(E7*F7,2)</f>
        <v>657.66</v>
      </c>
    </row>
    <row r="8" spans="1:7" ht="45" x14ac:dyDescent="0.25">
      <c r="A8" s="75"/>
      <c r="B8" s="75"/>
      <c r="C8" s="75"/>
      <c r="D8" s="73" t="s">
        <v>90</v>
      </c>
      <c r="E8" s="75"/>
      <c r="F8" s="75"/>
      <c r="G8" s="75"/>
    </row>
    <row r="9" spans="1:7" x14ac:dyDescent="0.25">
      <c r="A9" s="72" t="s">
        <v>91</v>
      </c>
      <c r="B9" s="72" t="s">
        <v>92</v>
      </c>
      <c r="C9" s="72" t="s">
        <v>93</v>
      </c>
      <c r="D9" s="73" t="s">
        <v>94</v>
      </c>
      <c r="E9" s="76">
        <v>4</v>
      </c>
      <c r="F9" s="77">
        <v>22.93</v>
      </c>
      <c r="G9" s="74">
        <f>ROUND(E9*F9,2)</f>
        <v>91.72</v>
      </c>
    </row>
    <row r="10" spans="1:7" x14ac:dyDescent="0.25">
      <c r="A10" s="75"/>
      <c r="B10" s="75"/>
      <c r="C10" s="75"/>
      <c r="D10" s="73" t="s">
        <v>94</v>
      </c>
      <c r="E10" s="75"/>
      <c r="F10" s="75"/>
      <c r="G10" s="75"/>
    </row>
    <row r="11" spans="1:7" x14ac:dyDescent="0.25">
      <c r="A11" s="75"/>
      <c r="B11" s="75"/>
      <c r="C11" s="75"/>
      <c r="D11" s="78" t="s">
        <v>95</v>
      </c>
      <c r="E11" s="77">
        <v>1</v>
      </c>
      <c r="F11" s="79">
        <f>G7+G9</f>
        <v>749.38</v>
      </c>
      <c r="G11" s="79">
        <f>ROUND(E11*F11,2)</f>
        <v>749.38</v>
      </c>
    </row>
    <row r="12" spans="1:7" ht="0.95" customHeight="1" x14ac:dyDescent="0.25">
      <c r="A12" s="80"/>
      <c r="B12" s="80"/>
      <c r="C12" s="80"/>
      <c r="D12" s="81"/>
      <c r="E12" s="80"/>
      <c r="F12" s="80"/>
      <c r="G12" s="80"/>
    </row>
    <row r="13" spans="1:7" x14ac:dyDescent="0.25">
      <c r="A13" s="75"/>
      <c r="B13" s="75"/>
      <c r="C13" s="75"/>
      <c r="D13" s="78" t="s">
        <v>96</v>
      </c>
      <c r="E13" s="82">
        <v>1</v>
      </c>
      <c r="F13" s="79">
        <f>G5</f>
        <v>749.38</v>
      </c>
      <c r="G13" s="79">
        <f>ROUND(E13*F13,2)</f>
        <v>749.38</v>
      </c>
    </row>
    <row r="14" spans="1:7" ht="0.95" customHeight="1" x14ac:dyDescent="0.25">
      <c r="A14" s="80"/>
      <c r="B14" s="80"/>
      <c r="C14" s="80"/>
      <c r="D14" s="81"/>
      <c r="E14" s="80"/>
      <c r="F14" s="80"/>
      <c r="G14" s="80"/>
    </row>
    <row r="15" spans="1:7" x14ac:dyDescent="0.25">
      <c r="A15" s="97" t="s">
        <v>201</v>
      </c>
      <c r="B15" s="67" t="s">
        <v>79</v>
      </c>
      <c r="C15" s="67" t="s">
        <v>80</v>
      </c>
      <c r="D15" s="68" t="s">
        <v>97</v>
      </c>
      <c r="E15" s="69">
        <f>E36</f>
        <v>1</v>
      </c>
      <c r="F15" s="70">
        <f>F36</f>
        <v>395.79</v>
      </c>
      <c r="G15" s="70">
        <f>G36</f>
        <v>395.79</v>
      </c>
    </row>
    <row r="16" spans="1:7" ht="22.5" x14ac:dyDescent="0.25">
      <c r="A16" s="71" t="s">
        <v>98</v>
      </c>
      <c r="B16" s="72" t="s">
        <v>83</v>
      </c>
      <c r="C16" s="72" t="s">
        <v>99</v>
      </c>
      <c r="D16" s="73" t="s">
        <v>100</v>
      </c>
      <c r="E16" s="74">
        <f>E34</f>
        <v>1</v>
      </c>
      <c r="F16" s="74">
        <f>F34</f>
        <v>395.79</v>
      </c>
      <c r="G16" s="74">
        <f>G34</f>
        <v>395.79</v>
      </c>
    </row>
    <row r="17" spans="1:7" ht="101.25" x14ac:dyDescent="0.25">
      <c r="A17" s="75"/>
      <c r="B17" s="75"/>
      <c r="C17" s="75"/>
      <c r="D17" s="73" t="s">
        <v>101</v>
      </c>
      <c r="E17" s="75"/>
      <c r="F17" s="75"/>
      <c r="G17" s="75"/>
    </row>
    <row r="18" spans="1:7" x14ac:dyDescent="0.25">
      <c r="A18" s="72" t="s">
        <v>102</v>
      </c>
      <c r="B18" s="72" t="s">
        <v>88</v>
      </c>
      <c r="C18" s="72" t="s">
        <v>99</v>
      </c>
      <c r="D18" s="73" t="s">
        <v>103</v>
      </c>
      <c r="E18" s="76">
        <v>1</v>
      </c>
      <c r="F18" s="77">
        <v>56.41</v>
      </c>
      <c r="G18" s="74">
        <f>ROUND(E18*F18,2)</f>
        <v>56.41</v>
      </c>
    </row>
    <row r="19" spans="1:7" ht="56.25" x14ac:dyDescent="0.25">
      <c r="A19" s="75"/>
      <c r="B19" s="75"/>
      <c r="C19" s="75"/>
      <c r="D19" s="73" t="s">
        <v>104</v>
      </c>
      <c r="E19" s="75"/>
      <c r="F19" s="75"/>
      <c r="G19" s="75"/>
    </row>
    <row r="20" spans="1:7" x14ac:dyDescent="0.25">
      <c r="A20" s="72" t="s">
        <v>105</v>
      </c>
      <c r="B20" s="72" t="s">
        <v>83</v>
      </c>
      <c r="C20" s="72" t="s">
        <v>99</v>
      </c>
      <c r="D20" s="73" t="s">
        <v>106</v>
      </c>
      <c r="E20" s="83">
        <f>E26</f>
        <v>1</v>
      </c>
      <c r="F20" s="74">
        <f>F26</f>
        <v>74.47</v>
      </c>
      <c r="G20" s="74">
        <f>G26</f>
        <v>74.47</v>
      </c>
    </row>
    <row r="21" spans="1:7" ht="45" x14ac:dyDescent="0.25">
      <c r="A21" s="75"/>
      <c r="B21" s="75"/>
      <c r="C21" s="75"/>
      <c r="D21" s="73" t="s">
        <v>107</v>
      </c>
      <c r="E21" s="75"/>
      <c r="F21" s="75"/>
      <c r="G21" s="75"/>
    </row>
    <row r="22" spans="1:7" x14ac:dyDescent="0.25">
      <c r="A22" s="72" t="s">
        <v>108</v>
      </c>
      <c r="B22" s="72" t="s">
        <v>88</v>
      </c>
      <c r="C22" s="72" t="s">
        <v>99</v>
      </c>
      <c r="D22" s="73" t="s">
        <v>106</v>
      </c>
      <c r="E22" s="76">
        <v>1</v>
      </c>
      <c r="F22" s="77">
        <v>67.59</v>
      </c>
      <c r="G22" s="74">
        <f>ROUND(E22*F22,2)</f>
        <v>67.59</v>
      </c>
    </row>
    <row r="23" spans="1:7" ht="33.75" x14ac:dyDescent="0.25">
      <c r="A23" s="75"/>
      <c r="B23" s="75"/>
      <c r="C23" s="75"/>
      <c r="D23" s="73" t="s">
        <v>109</v>
      </c>
      <c r="E23" s="75"/>
      <c r="F23" s="75"/>
      <c r="G23" s="75"/>
    </row>
    <row r="24" spans="1:7" x14ac:dyDescent="0.25">
      <c r="A24" s="72" t="s">
        <v>91</v>
      </c>
      <c r="B24" s="72" t="s">
        <v>92</v>
      </c>
      <c r="C24" s="72" t="s">
        <v>93</v>
      </c>
      <c r="D24" s="73" t="s">
        <v>94</v>
      </c>
      <c r="E24" s="76">
        <v>0.3</v>
      </c>
      <c r="F24" s="77">
        <v>22.93</v>
      </c>
      <c r="G24" s="74">
        <f>ROUND(E24*F24,2)</f>
        <v>6.88</v>
      </c>
    </row>
    <row r="25" spans="1:7" x14ac:dyDescent="0.25">
      <c r="A25" s="75"/>
      <c r="B25" s="75"/>
      <c r="C25" s="75"/>
      <c r="D25" s="73" t="s">
        <v>94</v>
      </c>
      <c r="E25" s="75"/>
      <c r="F25" s="75"/>
      <c r="G25" s="75"/>
    </row>
    <row r="26" spans="1:7" x14ac:dyDescent="0.25">
      <c r="A26" s="75"/>
      <c r="B26" s="75"/>
      <c r="C26" s="75"/>
      <c r="D26" s="78" t="s">
        <v>110</v>
      </c>
      <c r="E26" s="76">
        <v>1</v>
      </c>
      <c r="F26" s="79">
        <f>G22+G24</f>
        <v>74.47</v>
      </c>
      <c r="G26" s="79">
        <f>ROUND(E26*F26,2)</f>
        <v>74.47</v>
      </c>
    </row>
    <row r="27" spans="1:7" ht="0.95" customHeight="1" x14ac:dyDescent="0.25">
      <c r="A27" s="80"/>
      <c r="B27" s="80"/>
      <c r="C27" s="80"/>
      <c r="D27" s="81"/>
      <c r="E27" s="80"/>
      <c r="F27" s="80"/>
      <c r="G27" s="80"/>
    </row>
    <row r="28" spans="1:7" ht="22.5" x14ac:dyDescent="0.25">
      <c r="A28" s="72" t="s">
        <v>111</v>
      </c>
      <c r="B28" s="72" t="s">
        <v>88</v>
      </c>
      <c r="C28" s="72" t="s">
        <v>4</v>
      </c>
      <c r="D28" s="73" t="s">
        <v>112</v>
      </c>
      <c r="E28" s="76">
        <v>1</v>
      </c>
      <c r="F28" s="77">
        <v>131.88999999999999</v>
      </c>
      <c r="G28" s="74">
        <f>ROUND(E28*F28,2)</f>
        <v>131.88999999999999</v>
      </c>
    </row>
    <row r="29" spans="1:7" ht="33.75" x14ac:dyDescent="0.25">
      <c r="A29" s="75"/>
      <c r="B29" s="75"/>
      <c r="C29" s="75"/>
      <c r="D29" s="73" t="s">
        <v>113</v>
      </c>
      <c r="E29" s="75"/>
      <c r="F29" s="75"/>
      <c r="G29" s="75"/>
    </row>
    <row r="30" spans="1:7" x14ac:dyDescent="0.25">
      <c r="A30" s="72" t="s">
        <v>91</v>
      </c>
      <c r="B30" s="72" t="s">
        <v>92</v>
      </c>
      <c r="C30" s="72" t="s">
        <v>93</v>
      </c>
      <c r="D30" s="73" t="s">
        <v>94</v>
      </c>
      <c r="E30" s="76">
        <v>3</v>
      </c>
      <c r="F30" s="77">
        <v>22.93</v>
      </c>
      <c r="G30" s="74">
        <f>ROUND(E30*F30,2)</f>
        <v>68.790000000000006</v>
      </c>
    </row>
    <row r="31" spans="1:7" x14ac:dyDescent="0.25">
      <c r="A31" s="75"/>
      <c r="B31" s="75"/>
      <c r="C31" s="75"/>
      <c r="D31" s="73" t="s">
        <v>94</v>
      </c>
      <c r="E31" s="75"/>
      <c r="F31" s="75"/>
      <c r="G31" s="75"/>
    </row>
    <row r="32" spans="1:7" x14ac:dyDescent="0.25">
      <c r="A32" s="84" t="s">
        <v>114</v>
      </c>
      <c r="B32" s="72" t="s">
        <v>92</v>
      </c>
      <c r="C32" s="72" t="s">
        <v>93</v>
      </c>
      <c r="D32" s="73" t="s">
        <v>115</v>
      </c>
      <c r="E32" s="76">
        <v>3</v>
      </c>
      <c r="F32" s="77">
        <v>21.41</v>
      </c>
      <c r="G32" s="74">
        <f>ROUND(E32*F32,2)</f>
        <v>64.23</v>
      </c>
    </row>
    <row r="33" spans="1:7" x14ac:dyDescent="0.25">
      <c r="A33" s="75"/>
      <c r="B33" s="75"/>
      <c r="C33" s="75"/>
      <c r="D33" s="73" t="s">
        <v>115</v>
      </c>
      <c r="E33" s="75"/>
      <c r="F33" s="75"/>
      <c r="G33" s="75"/>
    </row>
    <row r="34" spans="1:7" x14ac:dyDescent="0.25">
      <c r="A34" s="75"/>
      <c r="B34" s="75"/>
      <c r="C34" s="75"/>
      <c r="D34" s="78" t="s">
        <v>116</v>
      </c>
      <c r="E34" s="77">
        <v>1</v>
      </c>
      <c r="F34" s="79">
        <f>G18+G20+G28+G30+G32</f>
        <v>395.79</v>
      </c>
      <c r="G34" s="79">
        <f>ROUND(E34*F34,2)</f>
        <v>395.79</v>
      </c>
    </row>
    <row r="35" spans="1:7" ht="0.95" customHeight="1" x14ac:dyDescent="0.25">
      <c r="A35" s="80"/>
      <c r="B35" s="80"/>
      <c r="C35" s="80"/>
      <c r="D35" s="81"/>
      <c r="E35" s="80"/>
      <c r="F35" s="80"/>
      <c r="G35" s="80"/>
    </row>
    <row r="36" spans="1:7" x14ac:dyDescent="0.25">
      <c r="A36" s="75"/>
      <c r="B36" s="75"/>
      <c r="C36" s="75"/>
      <c r="D36" s="78" t="s">
        <v>117</v>
      </c>
      <c r="E36" s="82">
        <v>1</v>
      </c>
      <c r="F36" s="79">
        <f>G16</f>
        <v>395.79</v>
      </c>
      <c r="G36" s="79">
        <f>ROUND(E36*F36,2)</f>
        <v>395.79</v>
      </c>
    </row>
    <row r="37" spans="1:7" ht="0.95" customHeight="1" x14ac:dyDescent="0.25">
      <c r="A37" s="80"/>
      <c r="B37" s="80"/>
      <c r="C37" s="80"/>
      <c r="D37" s="81"/>
      <c r="E37" s="80"/>
      <c r="F37" s="80"/>
      <c r="G37" s="80"/>
    </row>
    <row r="38" spans="1:7" x14ac:dyDescent="0.25">
      <c r="A38" s="97" t="s">
        <v>202</v>
      </c>
      <c r="B38" s="67" t="s">
        <v>79</v>
      </c>
      <c r="C38" s="67" t="s">
        <v>80</v>
      </c>
      <c r="D38" s="68" t="s">
        <v>118</v>
      </c>
      <c r="E38" s="69">
        <f>E55</f>
        <v>1</v>
      </c>
      <c r="F38" s="70">
        <f>F55</f>
        <v>1628.8999999999999</v>
      </c>
      <c r="G38" s="70">
        <f>G55</f>
        <v>1628.9</v>
      </c>
    </row>
    <row r="39" spans="1:7" x14ac:dyDescent="0.25">
      <c r="A39" s="71" t="s">
        <v>119</v>
      </c>
      <c r="B39" s="72" t="s">
        <v>83</v>
      </c>
      <c r="C39" s="72" t="s">
        <v>13</v>
      </c>
      <c r="D39" s="73" t="s">
        <v>120</v>
      </c>
      <c r="E39" s="74">
        <f>E45</f>
        <v>280</v>
      </c>
      <c r="F39" s="74">
        <f>F45</f>
        <v>5.36</v>
      </c>
      <c r="G39" s="74">
        <f>G45</f>
        <v>1500.8</v>
      </c>
    </row>
    <row r="40" spans="1:7" ht="112.5" x14ac:dyDescent="0.25">
      <c r="A40" s="75"/>
      <c r="B40" s="75"/>
      <c r="C40" s="75"/>
      <c r="D40" s="73" t="s">
        <v>121</v>
      </c>
      <c r="E40" s="75"/>
      <c r="F40" s="75"/>
      <c r="G40" s="75"/>
    </row>
    <row r="41" spans="1:7" x14ac:dyDescent="0.25">
      <c r="A41" s="72" t="s">
        <v>122</v>
      </c>
      <c r="B41" s="72" t="s">
        <v>88</v>
      </c>
      <c r="C41" s="72" t="s">
        <v>13</v>
      </c>
      <c r="D41" s="73" t="s">
        <v>120</v>
      </c>
      <c r="E41" s="76">
        <v>1</v>
      </c>
      <c r="F41" s="77">
        <v>4.03</v>
      </c>
      <c r="G41" s="74">
        <f>ROUND(E41*F41,2)</f>
        <v>4.03</v>
      </c>
    </row>
    <row r="42" spans="1:7" ht="90" x14ac:dyDescent="0.25">
      <c r="A42" s="75"/>
      <c r="B42" s="75"/>
      <c r="C42" s="75"/>
      <c r="D42" s="73" t="s">
        <v>123</v>
      </c>
      <c r="E42" s="75"/>
      <c r="F42" s="75"/>
      <c r="G42" s="75"/>
    </row>
    <row r="43" spans="1:7" x14ac:dyDescent="0.25">
      <c r="A43" s="84" t="s">
        <v>114</v>
      </c>
      <c r="B43" s="72" t="s">
        <v>92</v>
      </c>
      <c r="C43" s="72" t="s">
        <v>93</v>
      </c>
      <c r="D43" s="73" t="s">
        <v>115</v>
      </c>
      <c r="E43" s="76">
        <v>6.2E-2</v>
      </c>
      <c r="F43" s="77">
        <v>21.41</v>
      </c>
      <c r="G43" s="74">
        <f>ROUND(E43*F43,2)</f>
        <v>1.33</v>
      </c>
    </row>
    <row r="44" spans="1:7" x14ac:dyDescent="0.25">
      <c r="A44" s="75"/>
      <c r="B44" s="75"/>
      <c r="C44" s="75"/>
      <c r="D44" s="73" t="s">
        <v>115</v>
      </c>
      <c r="E44" s="75"/>
      <c r="F44" s="75"/>
      <c r="G44" s="75"/>
    </row>
    <row r="45" spans="1:7" x14ac:dyDescent="0.25">
      <c r="A45" s="75"/>
      <c r="B45" s="75"/>
      <c r="C45" s="75"/>
      <c r="D45" s="78" t="s">
        <v>124</v>
      </c>
      <c r="E45" s="77">
        <v>280</v>
      </c>
      <c r="F45" s="79">
        <f>G41+G43</f>
        <v>5.36</v>
      </c>
      <c r="G45" s="79">
        <f>ROUND(E45*F45,2)</f>
        <v>1500.8</v>
      </c>
    </row>
    <row r="46" spans="1:7" ht="0.95" customHeight="1" x14ac:dyDescent="0.25">
      <c r="A46" s="80"/>
      <c r="B46" s="80"/>
      <c r="C46" s="80"/>
      <c r="D46" s="81"/>
      <c r="E46" s="80"/>
      <c r="F46" s="80"/>
      <c r="G46" s="80"/>
    </row>
    <row r="47" spans="1:7" x14ac:dyDescent="0.25">
      <c r="A47" s="71" t="s">
        <v>125</v>
      </c>
      <c r="B47" s="72" t="s">
        <v>83</v>
      </c>
      <c r="C47" s="72" t="s">
        <v>13</v>
      </c>
      <c r="D47" s="73" t="s">
        <v>126</v>
      </c>
      <c r="E47" s="74">
        <f>E53</f>
        <v>70</v>
      </c>
      <c r="F47" s="74">
        <f>F53</f>
        <v>1.83</v>
      </c>
      <c r="G47" s="74">
        <f>G53</f>
        <v>128.1</v>
      </c>
    </row>
    <row r="48" spans="1:7" ht="112.5" x14ac:dyDescent="0.25">
      <c r="A48" s="75"/>
      <c r="B48" s="75"/>
      <c r="C48" s="75"/>
      <c r="D48" s="73" t="s">
        <v>127</v>
      </c>
      <c r="E48" s="75"/>
      <c r="F48" s="75"/>
      <c r="G48" s="75"/>
    </row>
    <row r="49" spans="1:7" x14ac:dyDescent="0.25">
      <c r="A49" s="72" t="s">
        <v>128</v>
      </c>
      <c r="B49" s="72" t="s">
        <v>88</v>
      </c>
      <c r="C49" s="72" t="s">
        <v>13</v>
      </c>
      <c r="D49" s="73" t="s">
        <v>126</v>
      </c>
      <c r="E49" s="76">
        <v>1</v>
      </c>
      <c r="F49" s="77">
        <v>1.25</v>
      </c>
      <c r="G49" s="74">
        <f>ROUND(E49*F49,2)</f>
        <v>1.25</v>
      </c>
    </row>
    <row r="50" spans="1:7" ht="90" x14ac:dyDescent="0.25">
      <c r="A50" s="75"/>
      <c r="B50" s="75"/>
      <c r="C50" s="75"/>
      <c r="D50" s="73" t="s">
        <v>129</v>
      </c>
      <c r="E50" s="75"/>
      <c r="F50" s="75"/>
      <c r="G50" s="75"/>
    </row>
    <row r="51" spans="1:7" x14ac:dyDescent="0.25">
      <c r="A51" s="84" t="s">
        <v>114</v>
      </c>
      <c r="B51" s="72" t="s">
        <v>92</v>
      </c>
      <c r="C51" s="72" t="s">
        <v>93</v>
      </c>
      <c r="D51" s="73" t="s">
        <v>115</v>
      </c>
      <c r="E51" s="76">
        <v>2.7E-2</v>
      </c>
      <c r="F51" s="77">
        <v>21.41</v>
      </c>
      <c r="G51" s="74">
        <f>ROUND(E51*F51,2)</f>
        <v>0.57999999999999996</v>
      </c>
    </row>
    <row r="52" spans="1:7" x14ac:dyDescent="0.25">
      <c r="A52" s="75"/>
      <c r="B52" s="75"/>
      <c r="C52" s="75"/>
      <c r="D52" s="73" t="s">
        <v>115</v>
      </c>
      <c r="E52" s="75"/>
      <c r="F52" s="75"/>
      <c r="G52" s="75"/>
    </row>
    <row r="53" spans="1:7" x14ac:dyDescent="0.25">
      <c r="A53" s="75"/>
      <c r="B53" s="75"/>
      <c r="C53" s="75"/>
      <c r="D53" s="78" t="s">
        <v>130</v>
      </c>
      <c r="E53" s="77">
        <v>70</v>
      </c>
      <c r="F53" s="79">
        <f>G49+G51</f>
        <v>1.83</v>
      </c>
      <c r="G53" s="79">
        <f>ROUND(E53*F53,2)</f>
        <v>128.1</v>
      </c>
    </row>
    <row r="54" spans="1:7" ht="0.95" customHeight="1" x14ac:dyDescent="0.25">
      <c r="A54" s="80"/>
      <c r="B54" s="80"/>
      <c r="C54" s="80"/>
      <c r="D54" s="81"/>
      <c r="E54" s="80"/>
      <c r="F54" s="80"/>
      <c r="G54" s="80"/>
    </row>
    <row r="55" spans="1:7" x14ac:dyDescent="0.25">
      <c r="A55" s="75"/>
      <c r="B55" s="75"/>
      <c r="C55" s="75"/>
      <c r="D55" s="78" t="s">
        <v>131</v>
      </c>
      <c r="E55" s="82">
        <v>1</v>
      </c>
      <c r="F55" s="79">
        <f>G39+G47</f>
        <v>1628.8999999999999</v>
      </c>
      <c r="G55" s="79">
        <f>ROUND(E55*F55,2)</f>
        <v>1628.9</v>
      </c>
    </row>
    <row r="56" spans="1:7" ht="0.95" customHeight="1" x14ac:dyDescent="0.25">
      <c r="A56" s="80"/>
      <c r="B56" s="80"/>
      <c r="C56" s="80"/>
      <c r="D56" s="81"/>
      <c r="E56" s="80"/>
      <c r="F56" s="80"/>
      <c r="G56" s="80"/>
    </row>
    <row r="57" spans="1:7" x14ac:dyDescent="0.25">
      <c r="A57" s="97" t="s">
        <v>203</v>
      </c>
      <c r="B57" s="67" t="s">
        <v>79</v>
      </c>
      <c r="C57" s="67" t="s">
        <v>80</v>
      </c>
      <c r="D57" s="68" t="s">
        <v>132</v>
      </c>
      <c r="E57" s="69">
        <f>E82</f>
        <v>1</v>
      </c>
      <c r="F57" s="70">
        <f>F82</f>
        <v>542.91</v>
      </c>
      <c r="G57" s="70">
        <f>G82</f>
        <v>542.91</v>
      </c>
    </row>
    <row r="58" spans="1:7" x14ac:dyDescent="0.25">
      <c r="A58" s="71" t="s">
        <v>133</v>
      </c>
      <c r="B58" s="72" t="s">
        <v>83</v>
      </c>
      <c r="C58" s="72" t="s">
        <v>99</v>
      </c>
      <c r="D58" s="73" t="s">
        <v>134</v>
      </c>
      <c r="E58" s="74">
        <f>E80</f>
        <v>1</v>
      </c>
      <c r="F58" s="74">
        <f>F80</f>
        <v>542.91</v>
      </c>
      <c r="G58" s="74">
        <f>G80</f>
        <v>542.91</v>
      </c>
    </row>
    <row r="59" spans="1:7" ht="101.25" x14ac:dyDescent="0.25">
      <c r="A59" s="75"/>
      <c r="B59" s="75"/>
      <c r="C59" s="75"/>
      <c r="D59" s="73" t="s">
        <v>101</v>
      </c>
      <c r="E59" s="75"/>
      <c r="F59" s="75"/>
      <c r="G59" s="75"/>
    </row>
    <row r="60" spans="1:7" x14ac:dyDescent="0.25">
      <c r="A60" s="72" t="s">
        <v>135</v>
      </c>
      <c r="B60" s="72" t="s">
        <v>88</v>
      </c>
      <c r="C60" s="72" t="s">
        <v>99</v>
      </c>
      <c r="D60" s="73" t="s">
        <v>136</v>
      </c>
      <c r="E60" s="76">
        <v>1</v>
      </c>
      <c r="F60" s="77">
        <v>96.2</v>
      </c>
      <c r="G60" s="74">
        <f>ROUND(E60*F60,2)</f>
        <v>96.2</v>
      </c>
    </row>
    <row r="61" spans="1:7" ht="56.25" x14ac:dyDescent="0.25">
      <c r="A61" s="75"/>
      <c r="B61" s="75"/>
      <c r="C61" s="75"/>
      <c r="D61" s="73" t="s">
        <v>137</v>
      </c>
      <c r="E61" s="75"/>
      <c r="F61" s="75"/>
      <c r="G61" s="75"/>
    </row>
    <row r="62" spans="1:7" x14ac:dyDescent="0.25">
      <c r="A62" s="72" t="s">
        <v>138</v>
      </c>
      <c r="B62" s="72" t="s">
        <v>88</v>
      </c>
      <c r="C62" s="72" t="s">
        <v>99</v>
      </c>
      <c r="D62" s="73" t="s">
        <v>139</v>
      </c>
      <c r="E62" s="76">
        <v>1</v>
      </c>
      <c r="F62" s="77">
        <v>30.97</v>
      </c>
      <c r="G62" s="74">
        <f>ROUND(E62*F62,2)</f>
        <v>30.97</v>
      </c>
    </row>
    <row r="63" spans="1:7" ht="33.75" x14ac:dyDescent="0.25">
      <c r="A63" s="75"/>
      <c r="B63" s="75"/>
      <c r="C63" s="75"/>
      <c r="D63" s="73" t="s">
        <v>140</v>
      </c>
      <c r="E63" s="75"/>
      <c r="F63" s="75"/>
      <c r="G63" s="75"/>
    </row>
    <row r="64" spans="1:7" x14ac:dyDescent="0.25">
      <c r="A64" s="72" t="s">
        <v>141</v>
      </c>
      <c r="B64" s="72" t="s">
        <v>88</v>
      </c>
      <c r="C64" s="72" t="s">
        <v>99</v>
      </c>
      <c r="D64" s="73" t="s">
        <v>142</v>
      </c>
      <c r="E64" s="76">
        <v>2</v>
      </c>
      <c r="F64" s="77">
        <v>30.42</v>
      </c>
      <c r="G64" s="74">
        <f>ROUND(E64*F64,2)</f>
        <v>60.84</v>
      </c>
    </row>
    <row r="65" spans="1:7" ht="33.75" x14ac:dyDescent="0.25">
      <c r="A65" s="75"/>
      <c r="B65" s="75"/>
      <c r="C65" s="75"/>
      <c r="D65" s="73" t="s">
        <v>143</v>
      </c>
      <c r="E65" s="75"/>
      <c r="F65" s="75"/>
      <c r="G65" s="75"/>
    </row>
    <row r="66" spans="1:7" ht="22.5" x14ac:dyDescent="0.25">
      <c r="A66" s="72" t="s">
        <v>144</v>
      </c>
      <c r="B66" s="72" t="s">
        <v>83</v>
      </c>
      <c r="C66" s="72" t="s">
        <v>80</v>
      </c>
      <c r="D66" s="73" t="s">
        <v>145</v>
      </c>
      <c r="E66" s="83">
        <f>E72</f>
        <v>3</v>
      </c>
      <c r="F66" s="74">
        <f>F72</f>
        <v>94.1</v>
      </c>
      <c r="G66" s="74">
        <f>G72</f>
        <v>282.3</v>
      </c>
    </row>
    <row r="67" spans="1:7" ht="45" x14ac:dyDescent="0.25">
      <c r="A67" s="75"/>
      <c r="B67" s="75"/>
      <c r="C67" s="75"/>
      <c r="D67" s="73" t="s">
        <v>146</v>
      </c>
      <c r="E67" s="75"/>
      <c r="F67" s="75"/>
      <c r="G67" s="75"/>
    </row>
    <row r="68" spans="1:7" ht="22.5" x14ac:dyDescent="0.25">
      <c r="A68" s="72" t="s">
        <v>147</v>
      </c>
      <c r="B68" s="72" t="s">
        <v>88</v>
      </c>
      <c r="C68" s="72" t="s">
        <v>4</v>
      </c>
      <c r="D68" s="73" t="s">
        <v>145</v>
      </c>
      <c r="E68" s="76">
        <v>1</v>
      </c>
      <c r="F68" s="77">
        <v>87.22</v>
      </c>
      <c r="G68" s="74">
        <f>ROUND(E68*F68,2)</f>
        <v>87.22</v>
      </c>
    </row>
    <row r="69" spans="1:7" ht="22.5" x14ac:dyDescent="0.25">
      <c r="A69" s="75"/>
      <c r="B69" s="75"/>
      <c r="C69" s="75"/>
      <c r="D69" s="73" t="s">
        <v>148</v>
      </c>
      <c r="E69" s="75"/>
      <c r="F69" s="75"/>
      <c r="G69" s="75"/>
    </row>
    <row r="70" spans="1:7" x14ac:dyDescent="0.25">
      <c r="A70" s="72" t="s">
        <v>91</v>
      </c>
      <c r="B70" s="72" t="s">
        <v>92</v>
      </c>
      <c r="C70" s="72" t="s">
        <v>93</v>
      </c>
      <c r="D70" s="73" t="s">
        <v>94</v>
      </c>
      <c r="E70" s="76">
        <v>0.3</v>
      </c>
      <c r="F70" s="77">
        <v>22.93</v>
      </c>
      <c r="G70" s="74">
        <f>ROUND(E70*F70,2)</f>
        <v>6.88</v>
      </c>
    </row>
    <row r="71" spans="1:7" x14ac:dyDescent="0.25">
      <c r="A71" s="75"/>
      <c r="B71" s="75"/>
      <c r="C71" s="75"/>
      <c r="D71" s="73" t="s">
        <v>94</v>
      </c>
      <c r="E71" s="75"/>
      <c r="F71" s="75"/>
      <c r="G71" s="75"/>
    </row>
    <row r="72" spans="1:7" x14ac:dyDescent="0.25">
      <c r="A72" s="75"/>
      <c r="B72" s="75"/>
      <c r="C72" s="75"/>
      <c r="D72" s="78" t="s">
        <v>149</v>
      </c>
      <c r="E72" s="76">
        <v>3</v>
      </c>
      <c r="F72" s="79">
        <f>G68+G70</f>
        <v>94.1</v>
      </c>
      <c r="G72" s="79">
        <f>ROUND(E72*F72,2)</f>
        <v>282.3</v>
      </c>
    </row>
    <row r="73" spans="1:7" ht="0.95" customHeight="1" x14ac:dyDescent="0.25">
      <c r="A73" s="80"/>
      <c r="B73" s="80"/>
      <c r="C73" s="80"/>
      <c r="D73" s="81"/>
      <c r="E73" s="80"/>
      <c r="F73" s="80"/>
      <c r="G73" s="80"/>
    </row>
    <row r="74" spans="1:7" x14ac:dyDescent="0.25">
      <c r="A74" s="72" t="s">
        <v>150</v>
      </c>
      <c r="B74" s="72" t="s">
        <v>88</v>
      </c>
      <c r="C74" s="72" t="s">
        <v>99</v>
      </c>
      <c r="D74" s="73" t="s">
        <v>151</v>
      </c>
      <c r="E74" s="76">
        <v>1</v>
      </c>
      <c r="F74" s="77">
        <v>6.08</v>
      </c>
      <c r="G74" s="74">
        <f>ROUND(E74*F74,2)</f>
        <v>6.08</v>
      </c>
    </row>
    <row r="75" spans="1:7" ht="22.5" x14ac:dyDescent="0.25">
      <c r="A75" s="75"/>
      <c r="B75" s="75"/>
      <c r="C75" s="75"/>
      <c r="D75" s="73" t="s">
        <v>152</v>
      </c>
      <c r="E75" s="75"/>
      <c r="F75" s="75"/>
      <c r="G75" s="75"/>
    </row>
    <row r="76" spans="1:7" x14ac:dyDescent="0.25">
      <c r="A76" s="72" t="s">
        <v>91</v>
      </c>
      <c r="B76" s="72" t="s">
        <v>92</v>
      </c>
      <c r="C76" s="72" t="s">
        <v>93</v>
      </c>
      <c r="D76" s="73" t="s">
        <v>94</v>
      </c>
      <c r="E76" s="76">
        <v>1.5</v>
      </c>
      <c r="F76" s="77">
        <v>22.93</v>
      </c>
      <c r="G76" s="74">
        <f>ROUND(E76*F76,2)</f>
        <v>34.4</v>
      </c>
    </row>
    <row r="77" spans="1:7" x14ac:dyDescent="0.25">
      <c r="A77" s="75"/>
      <c r="B77" s="75"/>
      <c r="C77" s="75"/>
      <c r="D77" s="73" t="s">
        <v>94</v>
      </c>
      <c r="E77" s="75"/>
      <c r="F77" s="75"/>
      <c r="G77" s="75"/>
    </row>
    <row r="78" spans="1:7" x14ac:dyDescent="0.25">
      <c r="A78" s="84" t="s">
        <v>114</v>
      </c>
      <c r="B78" s="72" t="s">
        <v>92</v>
      </c>
      <c r="C78" s="72" t="s">
        <v>93</v>
      </c>
      <c r="D78" s="73" t="s">
        <v>115</v>
      </c>
      <c r="E78" s="76">
        <v>1.5</v>
      </c>
      <c r="F78" s="77">
        <v>21.41</v>
      </c>
      <c r="G78" s="74">
        <f>ROUND(E78*F78,2)</f>
        <v>32.119999999999997</v>
      </c>
    </row>
    <row r="79" spans="1:7" x14ac:dyDescent="0.25">
      <c r="A79" s="75"/>
      <c r="B79" s="75"/>
      <c r="C79" s="75"/>
      <c r="D79" s="73" t="s">
        <v>115</v>
      </c>
      <c r="E79" s="75"/>
      <c r="F79" s="75"/>
      <c r="G79" s="75"/>
    </row>
    <row r="80" spans="1:7" x14ac:dyDescent="0.25">
      <c r="A80" s="75"/>
      <c r="B80" s="75"/>
      <c r="C80" s="75"/>
      <c r="D80" s="78" t="s">
        <v>153</v>
      </c>
      <c r="E80" s="77">
        <v>1</v>
      </c>
      <c r="F80" s="79">
        <f>G60+G62+G64+G66+G74+G76+G78</f>
        <v>542.91</v>
      </c>
      <c r="G80" s="79">
        <f>ROUND(E80*F80,2)</f>
        <v>542.91</v>
      </c>
    </row>
    <row r="81" spans="1:7" ht="0.95" customHeight="1" x14ac:dyDescent="0.25">
      <c r="A81" s="80"/>
      <c r="B81" s="80"/>
      <c r="C81" s="80"/>
      <c r="D81" s="81"/>
      <c r="E81" s="80"/>
      <c r="F81" s="80"/>
      <c r="G81" s="80"/>
    </row>
    <row r="82" spans="1:7" x14ac:dyDescent="0.25">
      <c r="A82" s="75"/>
      <c r="B82" s="75"/>
      <c r="C82" s="75"/>
      <c r="D82" s="78" t="s">
        <v>154</v>
      </c>
      <c r="E82" s="82">
        <v>1</v>
      </c>
      <c r="F82" s="79">
        <f>G58</f>
        <v>542.91</v>
      </c>
      <c r="G82" s="79">
        <f>ROUND(E82*F82,2)</f>
        <v>542.91</v>
      </c>
    </row>
    <row r="83" spans="1:7" ht="0.95" customHeight="1" x14ac:dyDescent="0.25">
      <c r="A83" s="80"/>
      <c r="B83" s="80"/>
      <c r="C83" s="80"/>
      <c r="D83" s="81"/>
      <c r="E83" s="80"/>
      <c r="F83" s="80"/>
      <c r="G83" s="80"/>
    </row>
    <row r="84" spans="1:7" x14ac:dyDescent="0.25">
      <c r="A84" s="97" t="s">
        <v>204</v>
      </c>
      <c r="B84" s="67" t="s">
        <v>79</v>
      </c>
      <c r="C84" s="67" t="s">
        <v>80</v>
      </c>
      <c r="D84" s="68" t="s">
        <v>155</v>
      </c>
      <c r="E84" s="69">
        <f>E95</f>
        <v>1</v>
      </c>
      <c r="F84" s="70">
        <f>F95</f>
        <v>866.04</v>
      </c>
      <c r="G84" s="70">
        <f>G95</f>
        <v>866.04</v>
      </c>
    </row>
    <row r="85" spans="1:7" ht="22.5" x14ac:dyDescent="0.25">
      <c r="A85" s="71" t="s">
        <v>156</v>
      </c>
      <c r="B85" s="72" t="s">
        <v>83</v>
      </c>
      <c r="C85" s="72" t="s">
        <v>99</v>
      </c>
      <c r="D85" s="73" t="s">
        <v>157</v>
      </c>
      <c r="E85" s="74">
        <f>E93</f>
        <v>2</v>
      </c>
      <c r="F85" s="74">
        <f>F93</f>
        <v>433.02000000000004</v>
      </c>
      <c r="G85" s="74">
        <f>G93</f>
        <v>866.04</v>
      </c>
    </row>
    <row r="86" spans="1:7" ht="337.5" x14ac:dyDescent="0.25">
      <c r="A86" s="75"/>
      <c r="B86" s="75"/>
      <c r="C86" s="75"/>
      <c r="D86" s="73" t="s">
        <v>158</v>
      </c>
      <c r="E86" s="75"/>
      <c r="F86" s="75"/>
      <c r="G86" s="75"/>
    </row>
    <row r="87" spans="1:7" ht="22.5" x14ac:dyDescent="0.25">
      <c r="A87" s="72" t="s">
        <v>159</v>
      </c>
      <c r="B87" s="72" t="s">
        <v>88</v>
      </c>
      <c r="C87" s="72" t="s">
        <v>99</v>
      </c>
      <c r="D87" s="73" t="s">
        <v>157</v>
      </c>
      <c r="E87" s="76">
        <v>1</v>
      </c>
      <c r="F87" s="77">
        <v>300</v>
      </c>
      <c r="G87" s="74">
        <f>ROUND(E87*F87,2)</f>
        <v>300</v>
      </c>
    </row>
    <row r="88" spans="1:7" ht="303.75" x14ac:dyDescent="0.25">
      <c r="A88" s="75"/>
      <c r="B88" s="75"/>
      <c r="C88" s="75"/>
      <c r="D88" s="73" t="s">
        <v>160</v>
      </c>
      <c r="E88" s="75"/>
      <c r="F88" s="75"/>
      <c r="G88" s="75"/>
    </row>
    <row r="89" spans="1:7" x14ac:dyDescent="0.25">
      <c r="A89" s="72" t="s">
        <v>91</v>
      </c>
      <c r="B89" s="72" t="s">
        <v>92</v>
      </c>
      <c r="C89" s="72" t="s">
        <v>93</v>
      </c>
      <c r="D89" s="73" t="s">
        <v>94</v>
      </c>
      <c r="E89" s="76">
        <v>3</v>
      </c>
      <c r="F89" s="77">
        <v>22.93</v>
      </c>
      <c r="G89" s="74">
        <f>ROUND(E89*F89,2)</f>
        <v>68.790000000000006</v>
      </c>
    </row>
    <row r="90" spans="1:7" x14ac:dyDescent="0.25">
      <c r="A90" s="75"/>
      <c r="B90" s="75"/>
      <c r="C90" s="75"/>
      <c r="D90" s="73" t="s">
        <v>94</v>
      </c>
      <c r="E90" s="75"/>
      <c r="F90" s="75"/>
      <c r="G90" s="75"/>
    </row>
    <row r="91" spans="1:7" x14ac:dyDescent="0.25">
      <c r="A91" s="84" t="s">
        <v>114</v>
      </c>
      <c r="B91" s="72" t="s">
        <v>92</v>
      </c>
      <c r="C91" s="72" t="s">
        <v>93</v>
      </c>
      <c r="D91" s="73" t="s">
        <v>115</v>
      </c>
      <c r="E91" s="76">
        <v>3</v>
      </c>
      <c r="F91" s="77">
        <v>21.41</v>
      </c>
      <c r="G91" s="74">
        <f>ROUND(E91*F91,2)</f>
        <v>64.23</v>
      </c>
    </row>
    <row r="92" spans="1:7" x14ac:dyDescent="0.25">
      <c r="A92" s="75"/>
      <c r="B92" s="75"/>
      <c r="C92" s="75"/>
      <c r="D92" s="73" t="s">
        <v>115</v>
      </c>
      <c r="E92" s="75"/>
      <c r="F92" s="75"/>
      <c r="G92" s="75"/>
    </row>
    <row r="93" spans="1:7" x14ac:dyDescent="0.25">
      <c r="A93" s="75"/>
      <c r="B93" s="75"/>
      <c r="C93" s="75"/>
      <c r="D93" s="78" t="s">
        <v>161</v>
      </c>
      <c r="E93" s="77">
        <v>2</v>
      </c>
      <c r="F93" s="79">
        <f>G87+G89+G91</f>
        <v>433.02000000000004</v>
      </c>
      <c r="G93" s="79">
        <f>ROUND(E93*F93,2)</f>
        <v>866.04</v>
      </c>
    </row>
    <row r="94" spans="1:7" ht="0.95" customHeight="1" x14ac:dyDescent="0.25">
      <c r="A94" s="80"/>
      <c r="B94" s="80"/>
      <c r="C94" s="80"/>
      <c r="D94" s="81"/>
      <c r="E94" s="80"/>
      <c r="F94" s="80"/>
      <c r="G94" s="80"/>
    </row>
    <row r="95" spans="1:7" x14ac:dyDescent="0.25">
      <c r="A95" s="75"/>
      <c r="B95" s="75"/>
      <c r="C95" s="75"/>
      <c r="D95" s="78" t="s">
        <v>162</v>
      </c>
      <c r="E95" s="82">
        <v>1</v>
      </c>
      <c r="F95" s="79">
        <f>G85</f>
        <v>866.04</v>
      </c>
      <c r="G95" s="79">
        <f>ROUND(E95*F95,2)</f>
        <v>866.04</v>
      </c>
    </row>
    <row r="96" spans="1:7" ht="0.95" customHeight="1" x14ac:dyDescent="0.25">
      <c r="A96" s="80"/>
      <c r="B96" s="80"/>
      <c r="C96" s="80"/>
      <c r="D96" s="81"/>
      <c r="E96" s="80"/>
      <c r="F96" s="80"/>
      <c r="G96" s="80"/>
    </row>
    <row r="97" spans="1:7" ht="22.5" x14ac:dyDescent="0.25">
      <c r="A97" s="97" t="s">
        <v>205</v>
      </c>
      <c r="B97" s="67" t="s">
        <v>79</v>
      </c>
      <c r="C97" s="67" t="s">
        <v>80</v>
      </c>
      <c r="D97" s="68" t="s">
        <v>163</v>
      </c>
      <c r="E97" s="69">
        <f>E100</f>
        <v>1</v>
      </c>
      <c r="F97" s="70">
        <f>F100</f>
        <v>41.77</v>
      </c>
      <c r="G97" s="70">
        <f>G100</f>
        <v>41.77</v>
      </c>
    </row>
    <row r="98" spans="1:7" ht="22.5" x14ac:dyDescent="0.25">
      <c r="A98" s="72" t="s">
        <v>164</v>
      </c>
      <c r="B98" s="72" t="s">
        <v>88</v>
      </c>
      <c r="C98" s="72" t="s">
        <v>99</v>
      </c>
      <c r="D98" s="73" t="s">
        <v>165</v>
      </c>
      <c r="E98" s="77">
        <v>1</v>
      </c>
      <c r="F98" s="77">
        <v>41.77</v>
      </c>
      <c r="G98" s="74">
        <f>ROUND(E98*F98,2)</f>
        <v>41.77</v>
      </c>
    </row>
    <row r="99" spans="1:7" ht="45" x14ac:dyDescent="0.25">
      <c r="A99" s="75"/>
      <c r="B99" s="75"/>
      <c r="C99" s="75"/>
      <c r="D99" s="73" t="s">
        <v>166</v>
      </c>
      <c r="E99" s="75"/>
      <c r="F99" s="75"/>
      <c r="G99" s="75"/>
    </row>
    <row r="100" spans="1:7" x14ac:dyDescent="0.25">
      <c r="A100" s="75"/>
      <c r="B100" s="75"/>
      <c r="C100" s="75"/>
      <c r="D100" s="78" t="s">
        <v>167</v>
      </c>
      <c r="E100" s="82">
        <v>1</v>
      </c>
      <c r="F100" s="79">
        <f>G98</f>
        <v>41.77</v>
      </c>
      <c r="G100" s="79">
        <f>ROUND(E100*F100,2)</f>
        <v>41.77</v>
      </c>
    </row>
    <row r="101" spans="1:7" ht="0.95" customHeight="1" x14ac:dyDescent="0.25">
      <c r="A101" s="80"/>
      <c r="B101" s="80"/>
      <c r="C101" s="80"/>
      <c r="D101" s="81"/>
      <c r="E101" s="80"/>
      <c r="F101" s="80"/>
      <c r="G101" s="80"/>
    </row>
    <row r="102" spans="1:7" ht="22.5" x14ac:dyDescent="0.25">
      <c r="A102" s="97" t="s">
        <v>206</v>
      </c>
      <c r="B102" s="67" t="s">
        <v>79</v>
      </c>
      <c r="C102" s="67" t="s">
        <v>80</v>
      </c>
      <c r="D102" s="68" t="s">
        <v>168</v>
      </c>
      <c r="E102" s="69">
        <f>E117</f>
        <v>1</v>
      </c>
      <c r="F102" s="70">
        <f>F117</f>
        <v>780.25</v>
      </c>
      <c r="G102" s="70">
        <f>G117</f>
        <v>780.25</v>
      </c>
    </row>
    <row r="103" spans="1:7" ht="22.5" x14ac:dyDescent="0.25">
      <c r="A103" s="71" t="s">
        <v>169</v>
      </c>
      <c r="B103" s="72" t="s">
        <v>83</v>
      </c>
      <c r="C103" s="72" t="s">
        <v>99</v>
      </c>
      <c r="D103" s="73" t="s">
        <v>170</v>
      </c>
      <c r="E103" s="74">
        <f>E109</f>
        <v>1</v>
      </c>
      <c r="F103" s="74">
        <f>F109</f>
        <v>460.12</v>
      </c>
      <c r="G103" s="74">
        <f>G109</f>
        <v>460.12</v>
      </c>
    </row>
    <row r="104" spans="1:7" ht="90" x14ac:dyDescent="0.25">
      <c r="A104" s="75"/>
      <c r="B104" s="75"/>
      <c r="C104" s="75"/>
      <c r="D104" s="73" t="s">
        <v>171</v>
      </c>
      <c r="E104" s="75"/>
      <c r="F104" s="75"/>
      <c r="G104" s="75"/>
    </row>
    <row r="105" spans="1:7" x14ac:dyDescent="0.25">
      <c r="A105" s="72" t="s">
        <v>172</v>
      </c>
      <c r="B105" s="72" t="s">
        <v>92</v>
      </c>
      <c r="C105" s="72" t="s">
        <v>93</v>
      </c>
      <c r="D105" s="73" t="s">
        <v>173</v>
      </c>
      <c r="E105" s="76">
        <v>10</v>
      </c>
      <c r="F105" s="77">
        <v>30.1</v>
      </c>
      <c r="G105" s="74">
        <f>ROUND(E105*F105,2)</f>
        <v>301</v>
      </c>
    </row>
    <row r="106" spans="1:7" x14ac:dyDescent="0.25">
      <c r="A106" s="75"/>
      <c r="B106" s="75"/>
      <c r="C106" s="75"/>
      <c r="D106" s="73" t="s">
        <v>173</v>
      </c>
      <c r="E106" s="75"/>
      <c r="F106" s="75"/>
      <c r="G106" s="75"/>
    </row>
    <row r="107" spans="1:7" x14ac:dyDescent="0.25">
      <c r="A107" s="72" t="s">
        <v>174</v>
      </c>
      <c r="B107" s="72" t="s">
        <v>88</v>
      </c>
      <c r="C107" s="72" t="s">
        <v>4</v>
      </c>
      <c r="D107" s="73" t="s">
        <v>175</v>
      </c>
      <c r="E107" s="76">
        <v>2</v>
      </c>
      <c r="F107" s="77">
        <v>79.56</v>
      </c>
      <c r="G107" s="74">
        <f>ROUND(E107*F107,2)</f>
        <v>159.12</v>
      </c>
    </row>
    <row r="108" spans="1:7" ht="67.5" x14ac:dyDescent="0.25">
      <c r="A108" s="75"/>
      <c r="B108" s="75"/>
      <c r="C108" s="75"/>
      <c r="D108" s="73" t="s">
        <v>176</v>
      </c>
      <c r="E108" s="75"/>
      <c r="F108" s="75"/>
      <c r="G108" s="75"/>
    </row>
    <row r="109" spans="1:7" x14ac:dyDescent="0.25">
      <c r="A109" s="75"/>
      <c r="B109" s="75"/>
      <c r="C109" s="75"/>
      <c r="D109" s="78" t="s">
        <v>177</v>
      </c>
      <c r="E109" s="77">
        <v>1</v>
      </c>
      <c r="F109" s="79">
        <f>G105+G107</f>
        <v>460.12</v>
      </c>
      <c r="G109" s="79">
        <f>ROUND(E109*F109,2)</f>
        <v>460.12</v>
      </c>
    </row>
    <row r="110" spans="1:7" ht="0.95" customHeight="1" x14ac:dyDescent="0.25">
      <c r="A110" s="80"/>
      <c r="B110" s="80"/>
      <c r="C110" s="80"/>
      <c r="D110" s="81"/>
      <c r="E110" s="80"/>
      <c r="F110" s="80"/>
      <c r="G110" s="80"/>
    </row>
    <row r="111" spans="1:7" ht="22.5" x14ac:dyDescent="0.25">
      <c r="A111" s="71" t="s">
        <v>178</v>
      </c>
      <c r="B111" s="72" t="s">
        <v>83</v>
      </c>
      <c r="C111" s="72" t="s">
        <v>99</v>
      </c>
      <c r="D111" s="73" t="s">
        <v>179</v>
      </c>
      <c r="E111" s="74">
        <f>E115</f>
        <v>1</v>
      </c>
      <c r="F111" s="74">
        <f>F115</f>
        <v>320.13</v>
      </c>
      <c r="G111" s="74">
        <f>G115</f>
        <v>320.13</v>
      </c>
    </row>
    <row r="112" spans="1:7" ht="78.75" x14ac:dyDescent="0.25">
      <c r="A112" s="75"/>
      <c r="B112" s="75"/>
      <c r="C112" s="75"/>
      <c r="D112" s="73" t="s">
        <v>180</v>
      </c>
      <c r="E112" s="75"/>
      <c r="F112" s="75"/>
      <c r="G112" s="75"/>
    </row>
    <row r="113" spans="1:7" x14ac:dyDescent="0.25">
      <c r="A113" s="72" t="s">
        <v>181</v>
      </c>
      <c r="B113" s="72" t="s">
        <v>92</v>
      </c>
      <c r="C113" s="72" t="s">
        <v>93</v>
      </c>
      <c r="D113" s="73" t="s">
        <v>182</v>
      </c>
      <c r="E113" s="76">
        <v>9</v>
      </c>
      <c r="F113" s="77">
        <v>35.57</v>
      </c>
      <c r="G113" s="74">
        <f>ROUND(E113*F113,2)</f>
        <v>320.13</v>
      </c>
    </row>
    <row r="114" spans="1:7" x14ac:dyDescent="0.25">
      <c r="A114" s="75"/>
      <c r="B114" s="75"/>
      <c r="C114" s="75"/>
      <c r="D114" s="73" t="s">
        <v>182</v>
      </c>
      <c r="E114" s="75"/>
      <c r="F114" s="75"/>
      <c r="G114" s="75"/>
    </row>
    <row r="115" spans="1:7" x14ac:dyDescent="0.25">
      <c r="A115" s="75"/>
      <c r="B115" s="75"/>
      <c r="C115" s="75"/>
      <c r="D115" s="78" t="s">
        <v>183</v>
      </c>
      <c r="E115" s="77">
        <v>1</v>
      </c>
      <c r="F115" s="79">
        <f>G113</f>
        <v>320.13</v>
      </c>
      <c r="G115" s="79">
        <f>ROUND(E115*F115,2)</f>
        <v>320.13</v>
      </c>
    </row>
    <row r="116" spans="1:7" ht="0.95" customHeight="1" x14ac:dyDescent="0.25">
      <c r="A116" s="80"/>
      <c r="B116" s="80"/>
      <c r="C116" s="80"/>
      <c r="D116" s="81"/>
      <c r="E116" s="80"/>
      <c r="F116" s="80"/>
      <c r="G116" s="80"/>
    </row>
    <row r="117" spans="1:7" x14ac:dyDescent="0.25">
      <c r="A117" s="75"/>
      <c r="B117" s="75"/>
      <c r="C117" s="75"/>
      <c r="D117" s="78" t="s">
        <v>184</v>
      </c>
      <c r="E117" s="82">
        <v>1</v>
      </c>
      <c r="F117" s="79">
        <f>G103+G111</f>
        <v>780.25</v>
      </c>
      <c r="G117" s="79">
        <f>ROUND(E117*F117,2)</f>
        <v>780.25</v>
      </c>
    </row>
    <row r="118" spans="1:7" ht="0.95" customHeight="1" x14ac:dyDescent="0.25">
      <c r="A118" s="80"/>
      <c r="B118" s="80"/>
      <c r="C118" s="80"/>
      <c r="D118" s="81"/>
      <c r="E118" s="80"/>
      <c r="F118" s="80"/>
      <c r="G118" s="80"/>
    </row>
    <row r="119" spans="1:7" x14ac:dyDescent="0.25">
      <c r="A119" s="75"/>
      <c r="B119" s="75"/>
      <c r="C119" s="75"/>
      <c r="D119" s="78" t="s">
        <v>185</v>
      </c>
      <c r="E119" s="82">
        <v>1</v>
      </c>
      <c r="F119" s="79">
        <f>G4+G15+G38+G57+G84+G97+G102</f>
        <v>5005.0400000000009</v>
      </c>
      <c r="G119" s="79">
        <f>ROUND(E119*F119,2)</f>
        <v>5005.04</v>
      </c>
    </row>
    <row r="120" spans="1:7" ht="0.95" customHeight="1" x14ac:dyDescent="0.25">
      <c r="A120" s="80"/>
      <c r="B120" s="80"/>
      <c r="C120" s="80"/>
      <c r="D120" s="81"/>
      <c r="E120" s="80"/>
      <c r="F120" s="80"/>
      <c r="G120" s="80"/>
    </row>
  </sheetData>
  <dataValidations count="1">
    <dataValidation type="list" allowBlank="1" showInputMessage="1" showErrorMessage="1" sqref="B4:B120" xr:uid="{1817BEF7-4322-4891-B878-FCA117C2CD1B}">
      <formula1>"Capítulo,Partida,Mano de obra,Maquinaria,Material,Otros,Tarea,"</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B859C-6182-453C-87BA-6AA98DF02AA4}">
  <dimension ref="A1:G14"/>
  <sheetViews>
    <sheetView topLeftCell="C4" zoomScale="160" zoomScaleNormal="160" workbookViewId="0">
      <selection activeCell="D11" sqref="D11"/>
    </sheetView>
  </sheetViews>
  <sheetFormatPr baseColWidth="10" defaultRowHeight="15" x14ac:dyDescent="0.25"/>
  <cols>
    <col min="1" max="1" width="7.28515625" customWidth="1"/>
    <col min="2" max="2" width="10.28515625" bestFit="1" customWidth="1"/>
    <col min="3" max="3" width="3.7109375" bestFit="1" customWidth="1"/>
    <col min="4" max="4" width="37.28515625" bestFit="1" customWidth="1"/>
    <col min="5" max="5" width="7.85546875" bestFit="1" customWidth="1"/>
    <col min="6" max="7" width="8.140625" bestFit="1" customWidth="1"/>
  </cols>
  <sheetData>
    <row r="1" spans="1:7" x14ac:dyDescent="0.25">
      <c r="A1" s="62" t="s">
        <v>70</v>
      </c>
      <c r="B1" s="63"/>
      <c r="C1" s="63"/>
      <c r="D1" s="63"/>
      <c r="E1" s="63"/>
      <c r="F1" s="63"/>
      <c r="G1" s="63"/>
    </row>
    <row r="2" spans="1:7" ht="18.75" x14ac:dyDescent="0.25">
      <c r="A2" s="64" t="s">
        <v>71</v>
      </c>
      <c r="B2" s="63"/>
      <c r="C2" s="63"/>
      <c r="D2" s="63"/>
      <c r="E2" s="63"/>
      <c r="F2" s="63"/>
      <c r="G2" s="63"/>
    </row>
    <row r="3" spans="1:7" x14ac:dyDescent="0.25">
      <c r="A3" s="65" t="s">
        <v>72</v>
      </c>
      <c r="B3" s="65" t="s">
        <v>73</v>
      </c>
      <c r="C3" s="65" t="s">
        <v>74</v>
      </c>
      <c r="D3" s="66" t="s">
        <v>75</v>
      </c>
      <c r="E3" s="65" t="s">
        <v>76</v>
      </c>
      <c r="F3" s="65" t="s">
        <v>77</v>
      </c>
      <c r="G3" s="65" t="s">
        <v>78</v>
      </c>
    </row>
    <row r="4" spans="1:7" x14ac:dyDescent="0.25">
      <c r="A4" s="97" t="s">
        <v>209</v>
      </c>
      <c r="B4" s="67" t="s">
        <v>79</v>
      </c>
      <c r="C4" s="67" t="s">
        <v>80</v>
      </c>
      <c r="D4" s="67" t="s">
        <v>211</v>
      </c>
      <c r="E4" s="69"/>
      <c r="F4" s="70"/>
      <c r="G4" s="70"/>
    </row>
    <row r="5" spans="1:7" ht="45" x14ac:dyDescent="0.25">
      <c r="A5" s="71" t="s">
        <v>194</v>
      </c>
      <c r="B5" s="72" t="s">
        <v>83</v>
      </c>
      <c r="C5" s="72" t="s">
        <v>84</v>
      </c>
      <c r="D5" s="98" t="s">
        <v>210</v>
      </c>
      <c r="E5" s="75">
        <v>1</v>
      </c>
      <c r="F5" s="100">
        <v>400</v>
      </c>
      <c r="G5" s="99">
        <f>F5*E5</f>
        <v>400</v>
      </c>
    </row>
    <row r="6" spans="1:7" ht="67.5" x14ac:dyDescent="0.25">
      <c r="A6" s="71" t="s">
        <v>195</v>
      </c>
      <c r="B6" s="72" t="s">
        <v>83</v>
      </c>
      <c r="C6" s="72" t="s">
        <v>84</v>
      </c>
      <c r="D6" s="98" t="s">
        <v>188</v>
      </c>
      <c r="E6" s="75">
        <v>1</v>
      </c>
      <c r="F6" s="100">
        <v>1500</v>
      </c>
      <c r="G6" s="99">
        <f t="shared" ref="G6:G11" si="0">F6*E6</f>
        <v>1500</v>
      </c>
    </row>
    <row r="7" spans="1:7" ht="45" x14ac:dyDescent="0.25">
      <c r="A7" s="71" t="s">
        <v>196</v>
      </c>
      <c r="B7" s="72" t="s">
        <v>83</v>
      </c>
      <c r="C7" s="72" t="s">
        <v>84</v>
      </c>
      <c r="D7" s="98" t="s">
        <v>189</v>
      </c>
      <c r="E7" s="75">
        <v>1</v>
      </c>
      <c r="F7" s="100">
        <v>1000</v>
      </c>
      <c r="G7" s="99">
        <f t="shared" si="0"/>
        <v>1000</v>
      </c>
    </row>
    <row r="8" spans="1:7" ht="33.75" x14ac:dyDescent="0.25">
      <c r="A8" s="71" t="s">
        <v>197</v>
      </c>
      <c r="B8" s="72" t="s">
        <v>83</v>
      </c>
      <c r="C8" s="72" t="s">
        <v>84</v>
      </c>
      <c r="D8" s="98" t="s">
        <v>190</v>
      </c>
      <c r="E8" s="75">
        <v>1</v>
      </c>
      <c r="F8" s="100">
        <v>2000</v>
      </c>
      <c r="G8" s="99">
        <f t="shared" si="0"/>
        <v>2000</v>
      </c>
    </row>
    <row r="9" spans="1:7" ht="22.5" x14ac:dyDescent="0.25">
      <c r="A9" s="71" t="s">
        <v>198</v>
      </c>
      <c r="B9" s="72" t="s">
        <v>83</v>
      </c>
      <c r="C9" s="72" t="s">
        <v>84</v>
      </c>
      <c r="D9" s="73" t="s">
        <v>191</v>
      </c>
      <c r="E9" s="75">
        <v>1</v>
      </c>
      <c r="F9" s="100">
        <v>750</v>
      </c>
      <c r="G9" s="99">
        <f t="shared" si="0"/>
        <v>750</v>
      </c>
    </row>
    <row r="10" spans="1:7" ht="21" customHeight="1" x14ac:dyDescent="0.25">
      <c r="A10" s="71" t="s">
        <v>199</v>
      </c>
      <c r="B10" s="72" t="s">
        <v>83</v>
      </c>
      <c r="C10" s="72" t="s">
        <v>84</v>
      </c>
      <c r="D10" s="73" t="s">
        <v>214</v>
      </c>
      <c r="E10" s="75">
        <v>1</v>
      </c>
      <c r="F10" s="100">
        <v>500</v>
      </c>
      <c r="G10" s="99">
        <f t="shared" si="0"/>
        <v>500</v>
      </c>
    </row>
    <row r="11" spans="1:7" ht="33.75" x14ac:dyDescent="0.25">
      <c r="A11" s="71" t="s">
        <v>212</v>
      </c>
      <c r="B11" s="72" t="s">
        <v>83</v>
      </c>
      <c r="C11" s="72" t="s">
        <v>84</v>
      </c>
      <c r="D11" s="73" t="s">
        <v>193</v>
      </c>
      <c r="E11" s="75">
        <v>1</v>
      </c>
      <c r="F11" s="100">
        <v>500</v>
      </c>
      <c r="G11" s="99">
        <f t="shared" si="0"/>
        <v>500</v>
      </c>
    </row>
    <row r="12" spans="1:7" x14ac:dyDescent="0.25">
      <c r="A12" s="75"/>
      <c r="B12" s="75"/>
      <c r="C12" s="75"/>
      <c r="D12" s="78"/>
      <c r="E12" s="77"/>
      <c r="F12" s="79"/>
      <c r="G12" s="79"/>
    </row>
    <row r="13" spans="1:7" x14ac:dyDescent="0.25">
      <c r="A13" s="80"/>
      <c r="B13" s="80"/>
      <c r="C13" s="80"/>
      <c r="D13" s="81"/>
      <c r="E13" s="80"/>
      <c r="F13" s="80"/>
      <c r="G13" s="80"/>
    </row>
    <row r="14" spans="1:7" x14ac:dyDescent="0.25">
      <c r="A14" s="75"/>
      <c r="B14" s="75"/>
      <c r="C14" s="75"/>
      <c r="D14" s="78" t="s">
        <v>213</v>
      </c>
      <c r="E14" s="82"/>
      <c r="F14" s="101">
        <f>SUM(F5:F11)</f>
        <v>6650</v>
      </c>
      <c r="G14" s="101">
        <f>ROUND(SUM(G5:G11),2)</f>
        <v>6650</v>
      </c>
    </row>
  </sheetData>
  <dataValidations count="1">
    <dataValidation type="list" allowBlank="1" showInputMessage="1" showErrorMessage="1" sqref="B4:B14" xr:uid="{B9F5A972-7E27-49B3-A8A0-F637395AD53A}">
      <formula1>"Capítulo,Partida,Mano de obra,Maquinaria,Material,Otros,Tarea,"</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52CA2-C2C8-45DA-B2F0-3D93457F5413}">
  <dimension ref="A1:D8"/>
  <sheetViews>
    <sheetView zoomScale="150" zoomScaleNormal="150" workbookViewId="0">
      <selection activeCell="D8" sqref="D8"/>
    </sheetView>
  </sheetViews>
  <sheetFormatPr baseColWidth="10" defaultRowHeight="15" x14ac:dyDescent="0.25"/>
  <cols>
    <col min="1" max="1" width="33.140625" bestFit="1" customWidth="1"/>
    <col min="2" max="2" width="12.140625" bestFit="1" customWidth="1"/>
    <col min="3" max="3" width="19.28515625" bestFit="1" customWidth="1"/>
    <col min="4" max="4" width="11.5703125" bestFit="1" customWidth="1"/>
  </cols>
  <sheetData>
    <row r="1" spans="1:4" ht="14.45" customHeight="1" x14ac:dyDescent="0.25">
      <c r="A1" s="122" t="s">
        <v>58</v>
      </c>
      <c r="B1" s="123"/>
      <c r="C1" s="123"/>
      <c r="D1" s="124"/>
    </row>
    <row r="2" spans="1:4" ht="15.75" thickBot="1" x14ac:dyDescent="0.3">
      <c r="A2" s="125"/>
      <c r="B2" s="126"/>
      <c r="C2" s="126"/>
      <c r="D2" s="127"/>
    </row>
    <row r="3" spans="1:4" ht="15.75" thickBot="1" x14ac:dyDescent="0.3">
      <c r="A3" s="56" t="s">
        <v>1</v>
      </c>
      <c r="B3" s="58" t="s">
        <v>55</v>
      </c>
      <c r="C3" s="58" t="s">
        <v>56</v>
      </c>
      <c r="D3" s="58" t="s">
        <v>57</v>
      </c>
    </row>
    <row r="4" spans="1:4" x14ac:dyDescent="0.25">
      <c r="A4" s="57" t="s">
        <v>54</v>
      </c>
      <c r="B4" s="59" t="s">
        <v>59</v>
      </c>
      <c r="C4" s="59" t="s">
        <v>66</v>
      </c>
      <c r="D4" s="59">
        <v>30</v>
      </c>
    </row>
    <row r="5" spans="1:4" x14ac:dyDescent="0.25">
      <c r="A5" s="49" t="s">
        <v>53</v>
      </c>
      <c r="B5" s="50" t="s">
        <v>60</v>
      </c>
      <c r="C5" s="50" t="s">
        <v>63</v>
      </c>
      <c r="D5" s="50">
        <v>316</v>
      </c>
    </row>
    <row r="6" spans="1:4" x14ac:dyDescent="0.25">
      <c r="A6" s="49" t="s">
        <v>61</v>
      </c>
      <c r="B6" s="50" t="s">
        <v>62</v>
      </c>
      <c r="C6" s="50" t="s">
        <v>31</v>
      </c>
      <c r="D6" s="50">
        <v>50</v>
      </c>
    </row>
    <row r="7" spans="1:4" ht="15.75" thickBot="1" x14ac:dyDescent="0.3">
      <c r="A7" s="51" t="s">
        <v>64</v>
      </c>
      <c r="B7" s="52" t="s">
        <v>64</v>
      </c>
      <c r="C7" s="52" t="s">
        <v>65</v>
      </c>
      <c r="D7" s="52">
        <v>18</v>
      </c>
    </row>
    <row r="8" spans="1:4" ht="15.75" thickBot="1" x14ac:dyDescent="0.3">
      <c r="A8" s="53"/>
      <c r="B8" s="53"/>
      <c r="C8" s="54" t="s">
        <v>9</v>
      </c>
      <c r="D8" s="55">
        <f>SUM(D4:D7)</f>
        <v>414</v>
      </c>
    </row>
  </sheetData>
  <mergeCells count="1">
    <mergeCell ref="A1:D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Presupuesto Total</vt:lpstr>
      <vt:lpstr>Presupuesto Ejecucion</vt:lpstr>
      <vt:lpstr>Presupuesto Energía</vt:lpstr>
      <vt:lpstr>Obra Civil</vt:lpstr>
      <vt:lpstr>Consumo Pw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Acceso Maquinistas Depósito 9.4 - Hortaleza</dc:title>
  <dc:creator/>
  <cp:lastModifiedBy/>
  <dcterms:created xsi:type="dcterms:W3CDTF">2006-09-12T12:46:56Z</dcterms:created>
  <dcterms:modified xsi:type="dcterms:W3CDTF">2022-10-14T06:51:40Z</dcterms:modified>
</cp:coreProperties>
</file>