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B08E7D1F-E70F-4F6A-A606-19FF85512CBA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Lote 4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N16" i="3"/>
  <c r="K16" i="3"/>
  <c r="I16" i="3"/>
  <c r="G16" i="3"/>
  <c r="E16" i="3"/>
  <c r="P15" i="3"/>
  <c r="Q15" i="3" s="1"/>
  <c r="O15" i="3"/>
  <c r="L15" i="3"/>
  <c r="J15" i="3"/>
  <c r="H15" i="3"/>
  <c r="F15" i="3"/>
  <c r="P14" i="3"/>
  <c r="Q14" i="3" s="1"/>
  <c r="O14" i="3"/>
  <c r="L14" i="3"/>
  <c r="J14" i="3"/>
  <c r="H14" i="3"/>
  <c r="F14" i="3"/>
  <c r="P13" i="3"/>
  <c r="Q13" i="3" s="1"/>
  <c r="O13" i="3"/>
  <c r="L13" i="3"/>
  <c r="J13" i="3"/>
  <c r="H13" i="3"/>
  <c r="F13" i="3"/>
  <c r="P12" i="3"/>
  <c r="Q12" i="3" s="1"/>
  <c r="O12" i="3"/>
  <c r="L12" i="3"/>
  <c r="J12" i="3"/>
  <c r="H12" i="3"/>
  <c r="F12" i="3"/>
  <c r="P11" i="3"/>
  <c r="Q11" i="3" s="1"/>
  <c r="O11" i="3"/>
  <c r="L11" i="3"/>
  <c r="J11" i="3"/>
  <c r="H11" i="3"/>
  <c r="F11" i="3"/>
  <c r="P10" i="3"/>
  <c r="Q10" i="3" s="1"/>
  <c r="O10" i="3"/>
  <c r="L10" i="3"/>
  <c r="J10" i="3"/>
  <c r="H10" i="3"/>
  <c r="F10" i="3"/>
  <c r="P9" i="3"/>
  <c r="Q9" i="3" s="1"/>
  <c r="O9" i="3"/>
  <c r="L9" i="3"/>
  <c r="J9" i="3"/>
  <c r="H9" i="3"/>
  <c r="F9" i="3"/>
  <c r="P8" i="3"/>
  <c r="Q8" i="3" s="1"/>
  <c r="O8" i="3"/>
  <c r="L8" i="3"/>
  <c r="J8" i="3"/>
  <c r="H8" i="3"/>
  <c r="F8" i="3"/>
  <c r="J16" i="3" l="1"/>
  <c r="Q16" i="3"/>
  <c r="L16" i="3"/>
  <c r="Q27" i="3" s="1"/>
  <c r="H23" i="3" s="1"/>
  <c r="H24" i="3" s="1"/>
  <c r="O16" i="3"/>
  <c r="F16" i="3"/>
  <c r="H16" i="3"/>
  <c r="P16" i="3"/>
  <c r="Q28" i="3" l="1"/>
  <c r="Q29" i="3" s="1"/>
  <c r="H25" i="3"/>
  <c r="H20" i="3"/>
  <c r="H22" i="3" s="1"/>
  <c r="H21" i="3" l="1"/>
</calcChain>
</file>

<file path=xl/sharedStrings.xml><?xml version="1.0" encoding="utf-8"?>
<sst xmlns="http://schemas.openxmlformats.org/spreadsheetml/2006/main" count="43" uniqueCount="32">
  <si>
    <t>Instrucciones: Rellenad únicamente todas las celdas en amarillo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</si>
  <si>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</si>
  <si>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</si>
  <si>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>Licitación</t>
  </si>
  <si>
    <t>Oferta</t>
  </si>
  <si>
    <t>Equipo a mantener</t>
  </si>
  <si>
    <t>Plazo del Contrato (años)</t>
  </si>
  <si>
    <t xml:space="preserve"> Correctivo anual</t>
  </si>
  <si>
    <t>Correctivo contrato</t>
  </si>
  <si>
    <t>TOTAL</t>
  </si>
  <si>
    <t>TOTAL (IVA no incluido)</t>
  </si>
  <si>
    <t>IVA</t>
  </si>
  <si>
    <t>TOTAL (IVA incluido)</t>
  </si>
  <si>
    <t>LOTE 4:    Mantenimiento Integral de SAIs de CPDs fabricante VERTIV</t>
  </si>
  <si>
    <t>Preventivo anual con garantía</t>
  </si>
  <si>
    <t>Preventivo contrato (3años)</t>
  </si>
  <si>
    <t>Preventivo anual sin garantía</t>
  </si>
  <si>
    <t>Preventivo contrato (1 año)</t>
  </si>
  <si>
    <t>EXL 500 KVA - 1</t>
  </si>
  <si>
    <t>EXL 500 KVA - 2</t>
  </si>
  <si>
    <t>EXL 500 KVA - 3</t>
  </si>
  <si>
    <t>EXL 500 KVA - 4</t>
  </si>
  <si>
    <t>EXL 300 KVA - 1</t>
  </si>
  <si>
    <t>EXL 300 KVA - 2</t>
  </si>
  <si>
    <t>Sistema ALBER</t>
  </si>
  <si>
    <t>Parte eléctrica</t>
  </si>
  <si>
    <t>Importe Lote 4</t>
  </si>
  <si>
    <t>Gastos Generales</t>
  </si>
  <si>
    <t>Beneficio Industrial</t>
  </si>
  <si>
    <t>Total oferta sin IVA</t>
  </si>
  <si>
    <t>(poner porcentaje)</t>
  </si>
  <si>
    <t>***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</si>
</sst>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vertical="center"/>
    </xf>
    <xf numFmtId="0" fontId="14" fillId="33" borderId="16" xfId="0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164" fontId="17" fillId="34" borderId="16" xfId="0" applyNumberFormat="1" applyFont="1" applyFill="1" applyBorder="1" applyAlignment="1">
      <alignment horizontal="center" vertical="center"/>
    </xf>
    <xf numFmtId="7" fontId="18" fillId="0" borderId="17" xfId="1" applyNumberFormat="1" applyFont="1" applyFill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7" fillId="0" borderId="18" xfId="0" applyNumberFormat="1" applyFont="1" applyBorder="1" applyAlignment="1">
      <alignment horizontal="center" vertical="center"/>
    </xf>
    <xf numFmtId="0" fontId="14" fillId="33" borderId="21" xfId="0" applyFont="1" applyFill="1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14" fillId="0" borderId="22" xfId="0" applyNumberFormat="1" applyFont="1" applyBorder="1" applyAlignment="1">
      <alignment horizontal="center" vertical="center"/>
    </xf>
    <xf numFmtId="7" fontId="17" fillId="0" borderId="22" xfId="1" applyNumberFormat="1" applyFont="1" applyFill="1" applyBorder="1" applyAlignment="1">
      <alignment horizontal="center" vertical="center"/>
    </xf>
    <xf numFmtId="7" fontId="18" fillId="0" borderId="22" xfId="1" applyNumberFormat="1" applyFont="1" applyFill="1" applyBorder="1" applyAlignment="1">
      <alignment horizontal="center" vertical="center"/>
    </xf>
    <xf numFmtId="164" fontId="18" fillId="0" borderId="25" xfId="0" applyNumberFormat="1" applyFont="1" applyBorder="1" applyAlignment="1">
      <alignment horizontal="center" vertical="center"/>
    </xf>
    <xf numFmtId="164" fontId="17" fillId="34" borderId="29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17" fillId="34" borderId="30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1" fillId="36" borderId="14" xfId="0" applyFont="1" applyFill="1" applyBorder="1" applyAlignment="1">
      <alignment horizontal="center" vertical="center" wrapText="1"/>
    </xf>
    <xf numFmtId="0" fontId="11" fillId="36" borderId="15" xfId="0" applyFont="1" applyFill="1" applyBorder="1" applyAlignment="1">
      <alignment horizontal="center" vertical="center" wrapText="1"/>
    </xf>
    <xf numFmtId="0" fontId="11" fillId="36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37" borderId="23" xfId="0" applyFont="1" applyFill="1" applyBorder="1" applyAlignment="1">
      <alignment horizontal="center" vertical="center" wrapText="1"/>
    </xf>
    <xf numFmtId="164" fontId="14" fillId="35" borderId="25" xfId="0" applyNumberFormat="1" applyFont="1" applyFill="1" applyBorder="1" applyAlignment="1" applyProtection="1">
      <alignment horizontal="center" vertical="center"/>
    </xf>
    <xf numFmtId="10" fontId="0" fillId="34" borderId="25" xfId="0" applyNumberFormat="1" applyFill="1" applyBorder="1" applyAlignment="1" applyProtection="1">
      <alignment horizontal="center" vertical="center"/>
    </xf>
    <xf numFmtId="0" fontId="11" fillId="36" borderId="23" xfId="0" applyFont="1" applyFill="1" applyBorder="1" applyAlignment="1">
      <alignment horizontal="center" vertical="center" wrapText="1"/>
    </xf>
    <xf numFmtId="164" fontId="14" fillId="38" borderId="25" xfId="0" applyNumberFormat="1" applyFont="1" applyFill="1" applyBorder="1" applyAlignment="1" applyProtection="1">
      <alignment horizontal="center" vertical="center"/>
    </xf>
    <xf numFmtId="9" fontId="14" fillId="0" borderId="25" xfId="0" applyNumberFormat="1" applyFont="1" applyBorder="1" applyAlignment="1" applyProtection="1">
      <alignment horizontal="center" vertical="center"/>
    </xf>
    <xf numFmtId="0" fontId="11" fillId="36" borderId="28" xfId="0" applyFont="1" applyFill="1" applyBorder="1" applyAlignment="1">
      <alignment horizontal="center" vertical="center" wrapText="1"/>
    </xf>
    <xf numFmtId="0" fontId="11" fillId="36" borderId="10" xfId="23" applyFont="1" applyFill="1" applyBorder="1" applyAlignment="1">
      <alignment horizontal="left" vertical="center" indent="1"/>
    </xf>
    <xf numFmtId="0" fontId="11" fillId="36" borderId="11" xfId="23" applyFont="1" applyFill="1" applyBorder="1" applyAlignment="1">
      <alignment horizontal="left" vertical="center" indent="1"/>
    </xf>
    <xf numFmtId="0" fontId="11" fillId="36" borderId="12" xfId="23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34" borderId="10" xfId="23" applyFont="1" applyFill="1" applyBorder="1" applyAlignment="1">
      <alignment horizontal="left" vertical="center" indent="1"/>
    </xf>
    <xf numFmtId="0" fontId="16" fillId="34" borderId="11" xfId="23" applyFont="1" applyFill="1" applyBorder="1" applyAlignment="1">
      <alignment horizontal="left" vertical="center" indent="1"/>
    </xf>
    <xf numFmtId="0" fontId="16" fillId="34" borderId="12" xfId="23" applyFont="1" applyFill="1" applyBorder="1" applyAlignment="1">
      <alignment horizontal="left" vertical="center" indent="1"/>
    </xf>
    <xf numFmtId="0" fontId="11" fillId="36" borderId="11" xfId="0" applyFont="1" applyFill="1" applyBorder="1" applyAlignment="1">
      <alignment horizontal="center" vertical="center"/>
    </xf>
    <xf numFmtId="0" fontId="11" fillId="36" borderId="12" xfId="0" applyFont="1" applyFill="1" applyBorder="1" applyAlignment="1">
      <alignment horizontal="center" vertical="center"/>
    </xf>
    <xf numFmtId="0" fontId="11" fillId="36" borderId="23" xfId="0" applyFont="1" applyFill="1" applyBorder="1" applyAlignment="1">
      <alignment horizontal="center" vertical="center"/>
    </xf>
    <xf numFmtId="0" fontId="11" fillId="36" borderId="24" xfId="0" applyFont="1" applyFill="1" applyBorder="1" applyAlignment="1">
      <alignment horizontal="center" vertical="center"/>
    </xf>
    <xf numFmtId="0" fontId="11" fillId="36" borderId="26" xfId="0" applyFont="1" applyFill="1" applyBorder="1" applyAlignment="1">
      <alignment horizontal="center" vertical="center"/>
    </xf>
    <xf numFmtId="0" fontId="11" fillId="36" borderId="27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 wrapText="1"/>
    </xf>
    <xf numFmtId="0" fontId="11" fillId="36" borderId="11" xfId="0" applyFont="1" applyFill="1" applyBorder="1" applyAlignment="1">
      <alignment horizontal="center" vertical="center" wrapText="1"/>
    </xf>
    <xf numFmtId="0" fontId="11" fillId="36" borderId="12" xfId="0" applyFont="1" applyFill="1" applyBorder="1" applyAlignment="1">
      <alignment horizontal="center" vertical="center" wrapText="1"/>
    </xf>
  </cellXfs>
  <cellStyles count="45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Millares" xfId="1" builtinId="3"/>
    <cellStyle name="Millares 2" xfId="44" xr:uid="{00000000-0005-0000-0000-000035000000}"/>
    <cellStyle name="Neutral 2" xfId="36" xr:uid="{00000000-0005-0000-0000-000036000000}"/>
    <cellStyle name="Normal" xfId="0" builtinId="0"/>
    <cellStyle name="Normal 2" xfId="43" xr:uid="{00000000-0005-0000-0000-000022000000}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35" xr:uid="{00000000-0005-0000-0000-000038000000}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F60D-CD69-4EC8-951C-FF07A5C0616F}">
  <dimension ref="A1:Q29"/>
  <sheetViews>
    <sheetView tabSelected="1" topLeftCell="D1" workbookViewId="0">
      <selection activeCell="I9" sqref="I9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11" width="15.6640625" style="1" customWidth="1"/>
    <col min="12" max="12" width="15.6640625" customWidth="1"/>
    <col min="13" max="13" width="1" style="1" customWidth="1"/>
    <col min="14" max="18" width="15.6640625" customWidth="1"/>
  </cols>
  <sheetData>
    <row r="1" spans="2:17" ht="15" thickBot="1" x14ac:dyDescent="0.35">
      <c r="D1"/>
      <c r="M1"/>
    </row>
    <row r="2" spans="2:17" ht="15" thickBot="1" x14ac:dyDescent="0.35">
      <c r="B2" s="39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1"/>
    </row>
    <row r="3" spans="2:17" ht="15" thickBot="1" x14ac:dyDescent="0.35">
      <c r="D3"/>
      <c r="M3"/>
    </row>
    <row r="4" spans="2:17" ht="15" thickBot="1" x14ac:dyDescent="0.35">
      <c r="B4" s="49"/>
      <c r="C4" s="49"/>
      <c r="D4"/>
      <c r="E4" s="48" t="s">
        <v>13</v>
      </c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2:17" ht="15" thickBot="1" x14ac:dyDescent="0.35">
      <c r="B5" s="49"/>
      <c r="C5" s="49"/>
      <c r="D5"/>
      <c r="E5" s="48" t="s">
        <v>1</v>
      </c>
      <c r="F5" s="42"/>
      <c r="G5" s="42"/>
      <c r="H5" s="42"/>
      <c r="I5" s="42"/>
      <c r="J5" s="42"/>
      <c r="K5" s="42"/>
      <c r="L5" s="43"/>
      <c r="M5"/>
      <c r="N5" s="51" t="s">
        <v>2</v>
      </c>
      <c r="O5" s="52"/>
      <c r="P5" s="52"/>
      <c r="Q5" s="53"/>
    </row>
    <row r="6" spans="2:17" ht="15" thickBot="1" x14ac:dyDescent="0.35">
      <c r="B6" s="50"/>
      <c r="C6" s="50"/>
      <c r="D6"/>
      <c r="E6" s="48" t="s">
        <v>3</v>
      </c>
      <c r="F6" s="42"/>
      <c r="G6" s="42"/>
      <c r="H6" s="43"/>
      <c r="I6" s="48" t="s">
        <v>4</v>
      </c>
      <c r="J6" s="42"/>
      <c r="K6" s="42"/>
      <c r="L6" s="43"/>
      <c r="M6"/>
      <c r="N6" s="48" t="s">
        <v>3</v>
      </c>
      <c r="O6" s="43"/>
      <c r="P6" s="42" t="s">
        <v>4</v>
      </c>
      <c r="Q6" s="43"/>
    </row>
    <row r="7" spans="2:17" ht="28.8" x14ac:dyDescent="0.3">
      <c r="B7" s="26" t="s">
        <v>5</v>
      </c>
      <c r="C7" s="25" t="s">
        <v>6</v>
      </c>
      <c r="D7"/>
      <c r="E7" s="24" t="s">
        <v>14</v>
      </c>
      <c r="F7" s="25" t="s">
        <v>15</v>
      </c>
      <c r="G7" s="24" t="s">
        <v>16</v>
      </c>
      <c r="H7" s="25" t="s">
        <v>17</v>
      </c>
      <c r="I7" s="24" t="s">
        <v>16</v>
      </c>
      <c r="J7" s="25" t="s">
        <v>15</v>
      </c>
      <c r="K7" s="34" t="s">
        <v>14</v>
      </c>
      <c r="L7" s="25" t="s">
        <v>17</v>
      </c>
      <c r="M7"/>
      <c r="N7" s="24" t="s">
        <v>7</v>
      </c>
      <c r="O7" s="25" t="s">
        <v>8</v>
      </c>
      <c r="P7" s="24" t="s">
        <v>7</v>
      </c>
      <c r="Q7" s="25" t="s">
        <v>8</v>
      </c>
    </row>
    <row r="8" spans="2:17" ht="15" thickBot="1" x14ac:dyDescent="0.35">
      <c r="B8" s="2" t="s">
        <v>18</v>
      </c>
      <c r="C8" s="3">
        <v>4</v>
      </c>
      <c r="D8"/>
      <c r="E8" s="4">
        <v>4252.5</v>
      </c>
      <c r="F8" s="5">
        <f>+E8*3</f>
        <v>12757.5</v>
      </c>
      <c r="G8" s="4">
        <v>9561</v>
      </c>
      <c r="H8" s="5">
        <f>+G8*1</f>
        <v>9561</v>
      </c>
      <c r="I8" s="6"/>
      <c r="J8" s="7" t="str">
        <f>IF(I8*3&lt;&gt;0,I8*3,"")</f>
        <v/>
      </c>
      <c r="K8" s="19"/>
      <c r="L8" s="7" t="str">
        <f>IF(K8*1&lt;&gt;0,K8*1,"")</f>
        <v/>
      </c>
      <c r="M8"/>
      <c r="N8" s="4">
        <v>3000</v>
      </c>
      <c r="O8" s="5">
        <f>+N8*$C8</f>
        <v>12000</v>
      </c>
      <c r="P8" s="11">
        <f t="shared" ref="P8:P14" si="0">+N8</f>
        <v>3000</v>
      </c>
      <c r="Q8" s="8">
        <f t="shared" ref="Q8:Q14" si="1">+P8*$C8</f>
        <v>12000</v>
      </c>
    </row>
    <row r="9" spans="2:17" ht="15" thickBot="1" x14ac:dyDescent="0.35">
      <c r="B9" s="2" t="s">
        <v>19</v>
      </c>
      <c r="C9" s="3">
        <v>4</v>
      </c>
      <c r="D9"/>
      <c r="E9" s="4">
        <v>4252.5</v>
      </c>
      <c r="F9" s="5">
        <f t="shared" ref="F9:F15" si="2">+E9*3</f>
        <v>12757.5</v>
      </c>
      <c r="G9" s="4">
        <v>9561</v>
      </c>
      <c r="H9" s="5">
        <f t="shared" ref="H9:H15" si="3">+G9*1</f>
        <v>9561</v>
      </c>
      <c r="I9" s="6"/>
      <c r="J9" s="7" t="str">
        <f t="shared" ref="J9:J15" si="4">IF(I9*3&lt;&gt;0,I9*3,"")</f>
        <v/>
      </c>
      <c r="K9" s="19"/>
      <c r="L9" s="7" t="str">
        <f t="shared" ref="L9:L15" si="5">IF(K9*1&lt;&gt;0,K9*1,"")</f>
        <v/>
      </c>
      <c r="M9"/>
      <c r="N9" s="4">
        <v>3000</v>
      </c>
      <c r="O9" s="5">
        <f t="shared" ref="O9:Q15" si="6">+N9*$C9</f>
        <v>12000</v>
      </c>
      <c r="P9" s="11">
        <f t="shared" si="0"/>
        <v>3000</v>
      </c>
      <c r="Q9" s="8">
        <f t="shared" si="1"/>
        <v>12000</v>
      </c>
    </row>
    <row r="10" spans="2:17" ht="15" thickBot="1" x14ac:dyDescent="0.35">
      <c r="B10" s="2" t="s">
        <v>20</v>
      </c>
      <c r="C10" s="3">
        <v>4</v>
      </c>
      <c r="D10"/>
      <c r="E10" s="4">
        <v>4252.5</v>
      </c>
      <c r="F10" s="5">
        <f t="shared" si="2"/>
        <v>12757.5</v>
      </c>
      <c r="G10" s="4">
        <v>9561</v>
      </c>
      <c r="H10" s="5">
        <f t="shared" si="3"/>
        <v>9561</v>
      </c>
      <c r="I10" s="6"/>
      <c r="J10" s="7" t="str">
        <f t="shared" si="4"/>
        <v/>
      </c>
      <c r="K10" s="19"/>
      <c r="L10" s="7" t="str">
        <f t="shared" si="5"/>
        <v/>
      </c>
      <c r="M10"/>
      <c r="N10" s="4">
        <v>3000</v>
      </c>
      <c r="O10" s="5">
        <f t="shared" si="6"/>
        <v>12000</v>
      </c>
      <c r="P10" s="11">
        <f t="shared" si="0"/>
        <v>3000</v>
      </c>
      <c r="Q10" s="8">
        <f t="shared" si="1"/>
        <v>12000</v>
      </c>
    </row>
    <row r="11" spans="2:17" ht="15" thickBot="1" x14ac:dyDescent="0.35">
      <c r="B11" s="2" t="s">
        <v>21</v>
      </c>
      <c r="C11" s="3">
        <v>4</v>
      </c>
      <c r="D11"/>
      <c r="E11" s="4">
        <v>4252.5</v>
      </c>
      <c r="F11" s="5">
        <f t="shared" si="2"/>
        <v>12757.5</v>
      </c>
      <c r="G11" s="4">
        <v>9561</v>
      </c>
      <c r="H11" s="5">
        <f t="shared" si="3"/>
        <v>9561</v>
      </c>
      <c r="I11" s="6"/>
      <c r="J11" s="7" t="str">
        <f t="shared" si="4"/>
        <v/>
      </c>
      <c r="K11" s="19"/>
      <c r="L11" s="7" t="str">
        <f t="shared" si="5"/>
        <v/>
      </c>
      <c r="M11"/>
      <c r="N11" s="4">
        <v>3000</v>
      </c>
      <c r="O11" s="5">
        <f t="shared" si="6"/>
        <v>12000</v>
      </c>
      <c r="P11" s="11">
        <f t="shared" si="0"/>
        <v>3000</v>
      </c>
      <c r="Q11" s="8">
        <f t="shared" si="1"/>
        <v>12000</v>
      </c>
    </row>
    <row r="12" spans="2:17" ht="15" thickBot="1" x14ac:dyDescent="0.35">
      <c r="B12" s="2" t="s">
        <v>22</v>
      </c>
      <c r="C12" s="3">
        <v>4</v>
      </c>
      <c r="D12"/>
      <c r="E12" s="20">
        <v>3500</v>
      </c>
      <c r="F12" s="5">
        <f t="shared" si="2"/>
        <v>10500</v>
      </c>
      <c r="G12" s="20">
        <v>6704</v>
      </c>
      <c r="H12" s="5">
        <f t="shared" si="3"/>
        <v>6704</v>
      </c>
      <c r="I12" s="6"/>
      <c r="J12" s="7" t="str">
        <f t="shared" si="4"/>
        <v/>
      </c>
      <c r="K12" s="21"/>
      <c r="L12" s="7" t="str">
        <f t="shared" si="5"/>
        <v/>
      </c>
      <c r="M12"/>
      <c r="N12" s="4">
        <v>2500</v>
      </c>
      <c r="O12" s="5">
        <f t="shared" si="6"/>
        <v>10000</v>
      </c>
      <c r="P12" s="11">
        <f t="shared" si="0"/>
        <v>2500</v>
      </c>
      <c r="Q12" s="8">
        <f t="shared" si="1"/>
        <v>10000</v>
      </c>
    </row>
    <row r="13" spans="2:17" ht="15" thickBot="1" x14ac:dyDescent="0.35">
      <c r="B13" s="2" t="s">
        <v>23</v>
      </c>
      <c r="C13" s="3">
        <v>4</v>
      </c>
      <c r="D13"/>
      <c r="E13" s="20">
        <v>3500</v>
      </c>
      <c r="F13" s="5">
        <f t="shared" si="2"/>
        <v>10500</v>
      </c>
      <c r="G13" s="20">
        <v>6704</v>
      </c>
      <c r="H13" s="5">
        <f t="shared" si="3"/>
        <v>6704</v>
      </c>
      <c r="I13" s="6"/>
      <c r="J13" s="7" t="str">
        <f t="shared" si="4"/>
        <v/>
      </c>
      <c r="K13" s="21"/>
      <c r="L13" s="7" t="str">
        <f t="shared" si="5"/>
        <v/>
      </c>
      <c r="M13"/>
      <c r="N13" s="4">
        <v>2500</v>
      </c>
      <c r="O13" s="5">
        <f t="shared" si="6"/>
        <v>10000</v>
      </c>
      <c r="P13" s="11">
        <f t="shared" si="0"/>
        <v>2500</v>
      </c>
      <c r="Q13" s="8">
        <f t="shared" si="1"/>
        <v>10000</v>
      </c>
    </row>
    <row r="14" spans="2:17" ht="15" thickBot="1" x14ac:dyDescent="0.35">
      <c r="B14" s="2" t="s">
        <v>24</v>
      </c>
      <c r="C14" s="3">
        <v>4</v>
      </c>
      <c r="D14"/>
      <c r="E14" s="20">
        <v>1000</v>
      </c>
      <c r="F14" s="5">
        <f t="shared" si="2"/>
        <v>3000</v>
      </c>
      <c r="G14" s="20">
        <v>1800</v>
      </c>
      <c r="H14" s="5">
        <f t="shared" si="3"/>
        <v>1800</v>
      </c>
      <c r="I14" s="6"/>
      <c r="J14" s="7" t="str">
        <f t="shared" si="4"/>
        <v/>
      </c>
      <c r="K14" s="21"/>
      <c r="L14" s="7" t="str">
        <f t="shared" si="5"/>
        <v/>
      </c>
      <c r="M14"/>
      <c r="N14" s="4">
        <v>500</v>
      </c>
      <c r="O14" s="5">
        <f t="shared" si="6"/>
        <v>2000</v>
      </c>
      <c r="P14" s="11">
        <f t="shared" si="0"/>
        <v>500</v>
      </c>
      <c r="Q14" s="8">
        <f t="shared" si="1"/>
        <v>2000</v>
      </c>
    </row>
    <row r="15" spans="2:17" ht="15" thickBot="1" x14ac:dyDescent="0.35">
      <c r="B15" s="2" t="s">
        <v>25</v>
      </c>
      <c r="C15" s="9">
        <v>4</v>
      </c>
      <c r="D15"/>
      <c r="E15" s="10">
        <v>1000</v>
      </c>
      <c r="F15" s="5">
        <f t="shared" si="2"/>
        <v>3000</v>
      </c>
      <c r="G15" s="10">
        <v>1000</v>
      </c>
      <c r="H15" s="5">
        <f t="shared" si="3"/>
        <v>1000</v>
      </c>
      <c r="I15" s="6"/>
      <c r="J15" s="7" t="str">
        <f t="shared" si="4"/>
        <v/>
      </c>
      <c r="K15" s="21"/>
      <c r="L15" s="7" t="str">
        <f t="shared" si="5"/>
        <v/>
      </c>
      <c r="M15"/>
      <c r="N15" s="10">
        <v>2000</v>
      </c>
      <c r="O15" s="5">
        <f t="shared" si="6"/>
        <v>8000</v>
      </c>
      <c r="P15" s="11">
        <f>+N15</f>
        <v>2000</v>
      </c>
      <c r="Q15" s="8">
        <f t="shared" si="6"/>
        <v>8000</v>
      </c>
    </row>
    <row r="16" spans="2:17" ht="15" thickBot="1" x14ac:dyDescent="0.35">
      <c r="B16" s="12" t="s">
        <v>9</v>
      </c>
      <c r="C16" s="13">
        <v>4</v>
      </c>
      <c r="D16"/>
      <c r="E16" s="14">
        <f>SUM(E8:E15)</f>
        <v>26010</v>
      </c>
      <c r="F16" s="15">
        <f>SUM(F8:F15)</f>
        <v>78030</v>
      </c>
      <c r="G16" s="14">
        <f>SUM(G8:G15)</f>
        <v>54452</v>
      </c>
      <c r="H16" s="15">
        <f>SUM(H8:H15)</f>
        <v>54452</v>
      </c>
      <c r="I16" s="16" t="str">
        <f>IF(SUM(I8:I15)&lt;&gt;0,SUM(I8:I15),"")</f>
        <v/>
      </c>
      <c r="J16" s="17" t="str">
        <f>IF(SUM(J8:J15)&lt;&gt;0,SUM(J8:J15),"")</f>
        <v/>
      </c>
      <c r="K16" s="16" t="str">
        <f>IF(SUM(K8:K15)&lt;&gt;0,SUM(K8:K15),"")</f>
        <v/>
      </c>
      <c r="L16" s="17" t="str">
        <f>IF(SUM(L8:L15)&lt;&gt;0,SUM(L8:L15),"")</f>
        <v/>
      </c>
      <c r="M16"/>
      <c r="N16" s="14">
        <f>SUM(N8:N15)</f>
        <v>19500</v>
      </c>
      <c r="O16" s="15">
        <f>SUM(O8:O15)</f>
        <v>78000</v>
      </c>
      <c r="P16" s="16">
        <f>IF(SUM(P8:P15)&lt;&gt;0,SUM(P8:P15),"")</f>
        <v>19500</v>
      </c>
      <c r="Q16" s="17">
        <f>IF(SUM(Q8:Q15)&lt;&gt;0,SUM(Q8:Q15),"")</f>
        <v>78000</v>
      </c>
    </row>
    <row r="17" spans="1:17" ht="15" thickBot="1" x14ac:dyDescent="0.35">
      <c r="A17"/>
      <c r="B17"/>
      <c r="C17"/>
      <c r="D17"/>
      <c r="E17"/>
      <c r="F17"/>
      <c r="G17"/>
      <c r="H17"/>
      <c r="I17"/>
      <c r="J17"/>
      <c r="K17"/>
      <c r="M17"/>
    </row>
    <row r="18" spans="1:17" ht="15" thickBot="1" x14ac:dyDescent="0.35">
      <c r="A18"/>
      <c r="B18" s="35" t="s">
        <v>31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7"/>
    </row>
    <row r="19" spans="1:17" ht="15" customHeight="1" thickBot="1" x14ac:dyDescent="0.35">
      <c r="A19"/>
      <c r="B19"/>
      <c r="C19"/>
      <c r="D19"/>
      <c r="E19"/>
      <c r="F19"/>
      <c r="G19"/>
      <c r="H19"/>
      <c r="I19"/>
      <c r="J19"/>
      <c r="K19"/>
      <c r="M19"/>
    </row>
    <row r="20" spans="1:17" s="22" customFormat="1" ht="31.8" customHeight="1" thickBot="1" x14ac:dyDescent="0.35">
      <c r="A20" s="23"/>
      <c r="B20" s="23"/>
      <c r="C20" s="23"/>
      <c r="D20" s="23"/>
      <c r="E20" s="23"/>
      <c r="F20" s="23"/>
      <c r="G20" s="28" t="s">
        <v>26</v>
      </c>
      <c r="H20" s="29" t="str">
        <f>IF(H23&lt;&gt;"",+H23/(1+I21+I22),"")</f>
        <v/>
      </c>
    </row>
    <row r="21" spans="1:17" s="22" customFormat="1" ht="31.8" customHeight="1" thickBot="1" x14ac:dyDescent="0.35">
      <c r="A21" s="23"/>
      <c r="B21" s="23"/>
      <c r="C21" s="23"/>
      <c r="D21" s="23"/>
      <c r="E21" s="23"/>
      <c r="F21" s="23"/>
      <c r="G21" s="28" t="s">
        <v>27</v>
      </c>
      <c r="H21" s="29" t="str">
        <f>IF(H23&lt;&gt;"",+I21*H20,"")</f>
        <v/>
      </c>
      <c r="I21" s="30">
        <v>0</v>
      </c>
      <c r="J21" s="27" t="s">
        <v>30</v>
      </c>
    </row>
    <row r="22" spans="1:17" s="22" customFormat="1" ht="31.8" customHeight="1" thickBot="1" x14ac:dyDescent="0.35">
      <c r="A22" s="23"/>
      <c r="B22" s="23"/>
      <c r="C22" s="23"/>
      <c r="D22" s="23"/>
      <c r="E22" s="23"/>
      <c r="F22" s="23"/>
      <c r="G22" s="28" t="s">
        <v>28</v>
      </c>
      <c r="H22" s="29" t="str">
        <f>IF(H23&lt;&gt;"",+I22*H20,"")</f>
        <v/>
      </c>
      <c r="I22" s="30">
        <v>0</v>
      </c>
      <c r="J22" s="27" t="s">
        <v>30</v>
      </c>
    </row>
    <row r="23" spans="1:17" s="22" customFormat="1" ht="31.8" customHeight="1" thickBot="1" x14ac:dyDescent="0.35">
      <c r="A23" s="23"/>
      <c r="B23" s="23"/>
      <c r="C23" s="23"/>
      <c r="D23" s="23"/>
      <c r="E23" s="23"/>
      <c r="F23" s="23"/>
      <c r="G23" s="28" t="s">
        <v>29</v>
      </c>
      <c r="H23" s="29" t="str">
        <f>IF(Q27&gt;0,Q27,"")</f>
        <v/>
      </c>
    </row>
    <row r="24" spans="1:17" s="22" customFormat="1" ht="31.8" customHeight="1" thickBot="1" x14ac:dyDescent="0.35">
      <c r="A24" s="23"/>
      <c r="B24" s="23"/>
      <c r="C24" s="23"/>
      <c r="D24" s="23"/>
      <c r="E24" s="23"/>
      <c r="F24" s="23"/>
      <c r="G24" s="28" t="s">
        <v>11</v>
      </c>
      <c r="H24" s="29" t="str">
        <f>IF(H23&lt;&gt;"",H23*I24,"")</f>
        <v/>
      </c>
      <c r="I24" s="33">
        <v>0.21</v>
      </c>
    </row>
    <row r="25" spans="1:17" s="22" customFormat="1" ht="31.8" customHeight="1" thickBot="1" x14ac:dyDescent="0.35">
      <c r="A25" s="23"/>
      <c r="B25" s="23"/>
      <c r="C25" s="23"/>
      <c r="D25" s="23"/>
      <c r="E25" s="23"/>
      <c r="F25" s="23"/>
      <c r="G25" s="31" t="s">
        <v>29</v>
      </c>
      <c r="H25" s="32" t="str">
        <f>IF(H23&lt;&gt;"",SUM(H23,H24),"")</f>
        <v/>
      </c>
    </row>
    <row r="27" spans="1:17" ht="15" hidden="1" thickBot="1" x14ac:dyDescent="0.35">
      <c r="A27"/>
      <c r="B27"/>
      <c r="C27"/>
      <c r="D27"/>
      <c r="E27" s="38" t="str">
        <f>IF(I15&gt;E15,"ERROR: Precio superior al de licitación",IF(I8&gt;E8,"ERROR: Precio superior al de licitación",""))</f>
        <v/>
      </c>
      <c r="F27" s="38"/>
      <c r="G27" s="38"/>
      <c r="H27" s="38"/>
      <c r="I27" s="38"/>
      <c r="J27" s="38"/>
      <c r="K27" s="38"/>
      <c r="L27" s="38"/>
      <c r="M27"/>
      <c r="O27" s="44" t="s">
        <v>10</v>
      </c>
      <c r="P27" s="45"/>
      <c r="Q27" s="18" t="str">
        <f>IF(L16&lt;&gt;"",IF(I16&lt;&gt;"",(L16+Q16+J16),""),"")</f>
        <v/>
      </c>
    </row>
    <row r="28" spans="1:17" ht="15" hidden="1" thickBot="1" x14ac:dyDescent="0.35">
      <c r="A28"/>
      <c r="B28"/>
      <c r="C28"/>
      <c r="D28"/>
      <c r="E28" s="38"/>
      <c r="F28" s="38"/>
      <c r="G28" s="38"/>
      <c r="H28" s="38"/>
      <c r="I28" s="38"/>
      <c r="J28" s="38"/>
      <c r="K28" s="38"/>
      <c r="L28" s="38"/>
      <c r="M28"/>
      <c r="O28" s="46" t="s">
        <v>11</v>
      </c>
      <c r="P28" s="47"/>
      <c r="Q28" s="18" t="str">
        <f>IF((Q27)&lt;&gt;"",(Q27*0.21),"")</f>
        <v/>
      </c>
    </row>
    <row r="29" spans="1:17" ht="15" hidden="1" thickBot="1" x14ac:dyDescent="0.35">
      <c r="A29"/>
      <c r="B29"/>
      <c r="C29"/>
      <c r="D29"/>
      <c r="E29" s="38"/>
      <c r="F29" s="38"/>
      <c r="G29" s="38"/>
      <c r="H29" s="38"/>
      <c r="I29" s="38"/>
      <c r="J29" s="38"/>
      <c r="K29" s="38"/>
      <c r="L29" s="38"/>
      <c r="M29"/>
      <c r="O29" s="48" t="s">
        <v>12</v>
      </c>
      <c r="P29" s="43"/>
      <c r="Q29" s="18" t="str">
        <f>IF(Q28&lt;&gt;"",Q27+Q28,"")</f>
        <v/>
      </c>
    </row>
  </sheetData>
  <sheetProtection algorithmName="SHA-512" hashValue="HC0tAvSuOKvc1m3iYvo3xn3vRo1Ld3dl+NWFBsJt48TdPp+8t6xPP32BEiAWQkUuy9Ezy67SXQuq/utmc751Yw==" saltValue="qB4XuO1ZhkQTQD+E0oXARg==" spinCount="100000" sheet="1" objects="1" scenarios="1"/>
  <protectedRanges>
    <protectedRange sqref="I21:I22" name="Rango4"/>
    <protectedRange sqref="I21:I22" name="Rango3"/>
    <protectedRange sqref="I8:I15 K8:K15" name="Rango1_1"/>
  </protectedRanges>
  <mergeCells count="14">
    <mergeCell ref="B2:Q2"/>
    <mergeCell ref="B4:C6"/>
    <mergeCell ref="E4:Q4"/>
    <mergeCell ref="E5:L5"/>
    <mergeCell ref="N5:Q5"/>
    <mergeCell ref="E6:H6"/>
    <mergeCell ref="I6:L6"/>
    <mergeCell ref="N6:O6"/>
    <mergeCell ref="P6:Q6"/>
    <mergeCell ref="E27:L29"/>
    <mergeCell ref="O27:P27"/>
    <mergeCell ref="O28:P28"/>
    <mergeCell ref="O29:P29"/>
    <mergeCell ref="B18:Q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2022-07-13T11:52:29Z</dcterms:modified>
</cp:coreProperties>
</file>