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653 Sum. Equipos peaje Tarjeta Bancaria EMV\Respuestas proponente\"/>
    </mc:Choice>
  </mc:AlternateContent>
  <xr:revisionPtr revIDLastSave="0" documentId="13_ncr:1_{B736D5E4-0C58-4CB9-B6E1-11661231513B}" xr6:coauthVersionLast="36" xr6:coauthVersionMax="36" xr10:uidLastSave="{00000000-0000-0000-0000-000000000000}"/>
  <bookViews>
    <workbookView xWindow="0" yWindow="0" windowWidth="23940" windowHeight="13395" xr2:uid="{CACB94B4-D17B-4475-8C39-403439B309C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  <c r="I58" i="1" s="1"/>
  <c r="H56" i="1"/>
  <c r="J53" i="1"/>
  <c r="I54" i="1" s="1"/>
  <c r="H52" i="1"/>
  <c r="J49" i="1"/>
  <c r="J48" i="1"/>
  <c r="J47" i="1"/>
  <c r="H46" i="1"/>
  <c r="J43" i="1"/>
  <c r="J42" i="1"/>
  <c r="J41" i="1"/>
  <c r="J40" i="1"/>
  <c r="J39" i="1"/>
  <c r="J38" i="1"/>
  <c r="J37" i="1"/>
  <c r="J36" i="1"/>
  <c r="J35" i="1"/>
  <c r="H34" i="1"/>
  <c r="J31" i="1"/>
  <c r="J30" i="1"/>
  <c r="J29" i="1"/>
  <c r="J28" i="1"/>
  <c r="J27" i="1"/>
  <c r="J26" i="1"/>
  <c r="J25" i="1"/>
  <c r="J24" i="1"/>
  <c r="H23" i="1"/>
  <c r="J20" i="1"/>
  <c r="J19" i="1"/>
  <c r="J18" i="1"/>
  <c r="J17" i="1"/>
  <c r="J16" i="1"/>
  <c r="H15" i="1"/>
  <c r="J12" i="1"/>
  <c r="J11" i="1"/>
  <c r="J10" i="1"/>
  <c r="J9" i="1"/>
  <c r="J8" i="1"/>
  <c r="J7" i="1"/>
  <c r="J6" i="1"/>
  <c r="H5" i="1"/>
  <c r="H4" i="1"/>
  <c r="E4" i="1"/>
  <c r="E56" i="1"/>
  <c r="G57" i="1"/>
  <c r="F58" i="1" s="1"/>
  <c r="E52" i="1"/>
  <c r="G53" i="1"/>
  <c r="F54" i="1" s="1"/>
  <c r="E46" i="1"/>
  <c r="G49" i="1"/>
  <c r="G48" i="1"/>
  <c r="G47" i="1"/>
  <c r="E34" i="1"/>
  <c r="G43" i="1"/>
  <c r="G42" i="1"/>
  <c r="G41" i="1"/>
  <c r="G40" i="1"/>
  <c r="G39" i="1"/>
  <c r="G38" i="1"/>
  <c r="G37" i="1"/>
  <c r="G36" i="1"/>
  <c r="G35" i="1"/>
  <c r="E23" i="1"/>
  <c r="G31" i="1"/>
  <c r="G30" i="1"/>
  <c r="G29" i="1"/>
  <c r="G28" i="1"/>
  <c r="G27" i="1"/>
  <c r="G26" i="1"/>
  <c r="G25" i="1"/>
  <c r="G24" i="1"/>
  <c r="E15" i="1"/>
  <c r="G20" i="1"/>
  <c r="G19" i="1"/>
  <c r="G18" i="1"/>
  <c r="G17" i="1"/>
  <c r="G16" i="1"/>
  <c r="F21" i="1" s="1"/>
  <c r="E5" i="1"/>
  <c r="G12" i="1"/>
  <c r="G11" i="1"/>
  <c r="G10" i="1"/>
  <c r="G9" i="1"/>
  <c r="G8" i="1"/>
  <c r="G7" i="1"/>
  <c r="G6" i="1"/>
  <c r="F50" i="1" l="1"/>
  <c r="G50" i="1" s="1"/>
  <c r="G46" i="1" s="1"/>
  <c r="F32" i="1"/>
  <c r="G32" i="1" s="1"/>
  <c r="G23" i="1" s="1"/>
  <c r="I13" i="1"/>
  <c r="I5" i="1" s="1"/>
  <c r="I44" i="1"/>
  <c r="J44" i="1" s="1"/>
  <c r="J34" i="1" s="1"/>
  <c r="F13" i="1"/>
  <c r="F5" i="1" s="1"/>
  <c r="F44" i="1"/>
  <c r="G44" i="1" s="1"/>
  <c r="G34" i="1" s="1"/>
  <c r="I50" i="1"/>
  <c r="J50" i="1" s="1"/>
  <c r="J46" i="1" s="1"/>
  <c r="I56" i="1"/>
  <c r="J58" i="1"/>
  <c r="J56" i="1" s="1"/>
  <c r="I32" i="1"/>
  <c r="J32" i="1" s="1"/>
  <c r="J23" i="1" s="1"/>
  <c r="I21" i="1"/>
  <c r="J21" i="1" s="1"/>
  <c r="J15" i="1" s="1"/>
  <c r="J54" i="1"/>
  <c r="J52" i="1" s="1"/>
  <c r="I52" i="1"/>
  <c r="G21" i="1"/>
  <c r="G15" i="1" s="1"/>
  <c r="F15" i="1"/>
  <c r="F52" i="1"/>
  <c r="G54" i="1"/>
  <c r="G52" i="1" s="1"/>
  <c r="F34" i="1"/>
  <c r="G58" i="1"/>
  <c r="G56" i="1" s="1"/>
  <c r="F56" i="1"/>
  <c r="J13" i="1" l="1"/>
  <c r="J5" i="1" s="1"/>
  <c r="I46" i="1"/>
  <c r="I15" i="1"/>
  <c r="I34" i="1"/>
  <c r="G13" i="1"/>
  <c r="G5" i="1" s="1"/>
  <c r="F60" i="1" s="1"/>
  <c r="F46" i="1"/>
  <c r="I23" i="1"/>
  <c r="F23" i="1"/>
  <c r="I60" i="1"/>
  <c r="J60" i="1" l="1"/>
  <c r="I4" i="1"/>
  <c r="G60" i="1"/>
  <c r="F4" i="1"/>
  <c r="G4" i="1" l="1"/>
  <c r="G63" i="1"/>
  <c r="J4" i="1"/>
  <c r="J63" i="1"/>
  <c r="L65" i="1" l="1"/>
  <c r="J65" i="1" s="1"/>
  <c r="L64" i="1"/>
  <c r="J64" i="1" s="1"/>
  <c r="G66" i="1"/>
  <c r="G67" i="1" s="1"/>
  <c r="G68" i="1" s="1"/>
  <c r="L66" i="1" l="1"/>
  <c r="J66" i="1"/>
  <c r="J67" i="1" s="1"/>
  <c r="L68" i="1" s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 Valle Marina, Manuel</author>
  </authors>
  <commentList>
    <comment ref="A3" authorId="0" shapeId="0" xr:uid="{E19EA83C-E012-4DA3-A1DD-582BD2D7ACF2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A8D94F79-BD4D-4373-97AD-0DD31FCD81D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7180728-6CF0-4856-AB51-9634473EC0C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E6FFC68-4BDA-432D-8AFA-41D7B6EC1A9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6C6AE17-BB78-4127-A33D-BDB06FB8E32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A58B230-0FB2-4CC0-9987-99ED39DB9AD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BE5C7A0-E69F-48B9-B14C-B1BAE841E7F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559FE45-7EC5-4539-9144-603298FDE49C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A10425-9B50-4379-B8FA-07F85B0CBBA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3BB497F-3806-4D34-B3D1-0BBBA7B20E1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<sst xmlns="http://schemas.openxmlformats.org/spreadsheetml/2006/main" count="199" uniqueCount="79">
  <si>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</si>
  <si>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</si>
  <si>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</si>
  <si>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</si>
  <si>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</si>
  <si>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</si>
  <si>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</si>
  <si>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</si>
  <si>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LOTE 1</t>
  </si>
  <si>
    <t>Capítulo</t>
  </si>
  <si>
    <t/>
  </si>
  <si>
    <t>SUMINISTRO E INSTALACIÓN, DE LECTORES TTP-EMV EN EQUIPOS SUMINISTRADOS POR INDRA</t>
  </si>
  <si>
    <t>LOTE 1.1</t>
  </si>
  <si>
    <t>EQUIPOS INDRA</t>
  </si>
  <si>
    <t>I05PXH003</t>
  </si>
  <si>
    <t>Partida</t>
  </si>
  <si>
    <t>u</t>
  </si>
  <si>
    <t>Suministro e instalación, de lectores TTP-EMV en Trípodes INDRA, e integración en la PTM</t>
  </si>
  <si>
    <t>I05PXH004</t>
  </si>
  <si>
    <t>Suministro e instalación, de lectores TTP-EMV en Trípodes Dassault con lector INDRA, e integración en la PTM</t>
  </si>
  <si>
    <t>I05PXH006</t>
  </si>
  <si>
    <t>Suministro e instalación, de lectores TTP-EMV en Pasos de Puertas INDRA, e integración en la PTM</t>
  </si>
  <si>
    <t>I05PPS002</t>
  </si>
  <si>
    <t>Adaptación de los lectores TTP-EMV de Pasos ECV (E4.0) INDRA e integración en la PTM</t>
  </si>
  <si>
    <t>I05PUS001</t>
  </si>
  <si>
    <t>Integración Lector TTP-EMV en Pupitre</t>
  </si>
  <si>
    <t>DIPSCA001</t>
  </si>
  <si>
    <t>Actualización SCADA de Venta y Peaje</t>
  </si>
  <si>
    <t>I05OVO001</t>
  </si>
  <si>
    <t>Señalética</t>
  </si>
  <si>
    <t>Total LOTE 1.1</t>
  </si>
  <si>
    <t>LOTE 1.2</t>
  </si>
  <si>
    <t>EQUIPOS INDRA TFM</t>
  </si>
  <si>
    <t>Total LOTE 1.2</t>
  </si>
  <si>
    <t>LOTE 1.3</t>
  </si>
  <si>
    <t>EQUIPOS INDRA ML1</t>
  </si>
  <si>
    <t>I05PXH009</t>
  </si>
  <si>
    <t>Suministro e instalación, de Validadoras Embarcadas con lectores TTP-EMV, incluida su integración en la PTM</t>
  </si>
  <si>
    <t>I05OCH001</t>
  </si>
  <si>
    <t>Equipamiento HW para adaptar la comunicación de un tren de ML1</t>
  </si>
  <si>
    <t>I05OCH002</t>
  </si>
  <si>
    <t>Instalación y puesta en servicio del HW de comunicaciones de un tren de ML1</t>
  </si>
  <si>
    <t>I05OCH003</t>
  </si>
  <si>
    <t>Instalación y Suministro de Equipamiento de Comunicaciones en Estaciones ML1</t>
  </si>
  <si>
    <t>Total LOTE 1.3</t>
  </si>
  <si>
    <t>LOTE 1.4</t>
  </si>
  <si>
    <t>EQUIPOS INDRA LABORATORIOS</t>
  </si>
  <si>
    <t>Total LOTE 1.4</t>
  </si>
  <si>
    <t>LOTE 1.5</t>
  </si>
  <si>
    <t>GESTIÓN Y SOFTWARE</t>
  </si>
  <si>
    <t>I05OGS002</t>
  </si>
  <si>
    <t>Gestión Proyectos INDRA</t>
  </si>
  <si>
    <t>I05OVS002</t>
  </si>
  <si>
    <t>Ingeniería INDRA</t>
  </si>
  <si>
    <t>I05XVS003</t>
  </si>
  <si>
    <t>Software INDRA</t>
  </si>
  <si>
    <t>Total LOTE 1.5</t>
  </si>
  <si>
    <t>LOTE 1.6</t>
  </si>
  <si>
    <t>CIBERSEGURIDAD</t>
  </si>
  <si>
    <t>I05XVS001</t>
  </si>
  <si>
    <t>Auditoría de seguridad del SW del equipo</t>
  </si>
  <si>
    <t>Total LOTE 1.6</t>
  </si>
  <si>
    <t>LOTE 1.7</t>
  </si>
  <si>
    <t>DIVULGACIÓN - FONDOS DE RECUPERACIÓN Y RESILIENCIA</t>
  </si>
  <si>
    <t>I05XVX002</t>
  </si>
  <si>
    <t>Gastos de divulgación - Fondo Recuperación y Resiliencia</t>
  </si>
  <si>
    <t>Total LOTE 1.7</t>
  </si>
  <si>
    <t>Total LOTE 1</t>
  </si>
  <si>
    <t>REFERENCIA</t>
  </si>
  <si>
    <t>OFERTA</t>
  </si>
  <si>
    <t>Gastos generales</t>
  </si>
  <si>
    <t>Beneficio industrial</t>
  </si>
  <si>
    <t xml:space="preserve">      6,00%</t>
  </si>
  <si>
    <t>IVA</t>
  </si>
  <si>
    <t xml:space="preserve">     21,00%</t>
  </si>
  <si>
    <t>PRESUPUESTO DE EJECUCIÓN LOTE 1</t>
  </si>
  <si>
    <t>Validación EMV LOTE 1</t>
  </si>
  <si>
    <t>Total oferta sin IVA</t>
  </si>
  <si>
    <t>TOTAL OFERTA IVA INCLUIDO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</si>
</sst>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sz val="10"/>
      <name val="Arial"/>
    </font>
    <font>
      <b/>
      <sz val="9"/>
      <color indexed="9"/>
      <name val="Calibri"/>
      <family val="2"/>
      <scheme val="minor"/>
    </font>
    <font>
      <sz val="8"/>
      <name val="Calibri"/>
      <family val="2"/>
      <scheme val="minor"/>
    </font>
    <font>
      <sz val="8"/>
      <color indexed="14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44">
    <xf numFmtId="0" fontId="0" fillId="0" borderId="0" xfId="0"/>
    <xf numFmtId="0" fontId="2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Protection="1"/>
    <xf numFmtId="0" fontId="3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top" wrapText="1"/>
    </xf>
    <xf numFmtId="49" fontId="6" fillId="2" borderId="0" xfId="0" applyNumberFormat="1" applyFont="1" applyFill="1" applyAlignment="1" applyProtection="1">
      <alignment vertical="top"/>
    </xf>
    <xf numFmtId="49" fontId="6" fillId="2" borderId="0" xfId="0" applyNumberFormat="1" applyFont="1" applyFill="1" applyAlignment="1" applyProtection="1">
      <alignment vertical="top" wrapText="1"/>
    </xf>
    <xf numFmtId="3" fontId="7" fillId="2" borderId="0" xfId="0" applyNumberFormat="1" applyFont="1" applyFill="1" applyAlignment="1" applyProtection="1">
      <alignment vertical="top"/>
    </xf>
    <xf numFmtId="4" fontId="7" fillId="2" borderId="0" xfId="0" applyNumberFormat="1" applyFont="1" applyFill="1" applyAlignment="1" applyProtection="1">
      <alignment vertical="top"/>
    </xf>
    <xf numFmtId="49" fontId="6" fillId="3" borderId="0" xfId="0" applyNumberFormat="1" applyFont="1" applyFill="1" applyAlignment="1" applyProtection="1">
      <alignment vertical="top"/>
    </xf>
    <xf numFmtId="49" fontId="6" fillId="3" borderId="0" xfId="0" applyNumberFormat="1" applyFont="1" applyFill="1" applyAlignment="1" applyProtection="1">
      <alignment vertical="top" wrapText="1"/>
    </xf>
    <xf numFmtId="4" fontId="7" fillId="3" borderId="0" xfId="0" applyNumberFormat="1" applyFont="1" applyFill="1" applyAlignment="1" applyProtection="1">
      <alignment vertical="top"/>
    </xf>
    <xf numFmtId="49" fontId="8" fillId="4" borderId="0" xfId="0" applyNumberFormat="1" applyFont="1" applyFill="1" applyAlignment="1" applyProtection="1">
      <alignment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vertical="top" wrapText="1"/>
    </xf>
    <xf numFmtId="4" fontId="8" fillId="0" borderId="0" xfId="0" applyNumberFormat="1" applyFont="1" applyAlignment="1" applyProtection="1">
      <alignment vertical="top"/>
    </xf>
    <xf numFmtId="4" fontId="9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9" fontId="6" fillId="0" borderId="0" xfId="0" applyNumberFormat="1" applyFont="1" applyAlignment="1" applyProtection="1">
      <alignment vertical="top" wrapText="1"/>
    </xf>
    <xf numFmtId="4" fontId="7" fillId="0" borderId="0" xfId="0" applyNumberFormat="1" applyFont="1" applyAlignment="1" applyProtection="1">
      <alignment vertical="top"/>
    </xf>
    <xf numFmtId="0" fontId="8" fillId="5" borderId="0" xfId="0" applyFont="1" applyFill="1" applyAlignment="1" applyProtection="1">
      <alignment vertical="top"/>
    </xf>
    <xf numFmtId="0" fontId="8" fillId="5" borderId="0" xfId="0" applyFont="1" applyFill="1" applyAlignment="1" applyProtection="1">
      <alignment vertical="top" wrapText="1"/>
    </xf>
    <xf numFmtId="3" fontId="8" fillId="0" borderId="0" xfId="0" applyNumberFormat="1" applyFont="1" applyAlignment="1" applyProtection="1">
      <alignment vertical="top"/>
    </xf>
    <xf numFmtId="49" fontId="8" fillId="0" borderId="2" xfId="0" applyNumberFormat="1" applyFont="1" applyBorder="1" applyAlignment="1" applyProtection="1">
      <alignment vertical="top" wrapText="1"/>
    </xf>
    <xf numFmtId="0" fontId="12" fillId="0" borderId="2" xfId="1" applyFont="1" applyBorder="1" applyAlignment="1" applyProtection="1">
      <alignment horizontal="left" vertical="top" wrapText="1"/>
    </xf>
    <xf numFmtId="4" fontId="13" fillId="6" borderId="2" xfId="1" applyNumberFormat="1" applyFont="1" applyFill="1" applyBorder="1" applyAlignment="1" applyProtection="1">
      <alignment horizontal="right" vertical="top" wrapText="1"/>
    </xf>
    <xf numFmtId="10" fontId="12" fillId="0" borderId="0" xfId="1" applyNumberFormat="1" applyFont="1" applyFill="1" applyBorder="1" applyAlignment="1" applyProtection="1">
      <alignment horizontal="right" vertical="top" wrapText="1"/>
    </xf>
    <xf numFmtId="4" fontId="13" fillId="6" borderId="0" xfId="1" applyNumberFormat="1" applyFont="1" applyFill="1" applyBorder="1" applyAlignment="1" applyProtection="1">
      <alignment horizontal="right" vertical="top" wrapText="1"/>
    </xf>
    <xf numFmtId="10" fontId="12" fillId="0" borderId="1" xfId="1" applyNumberFormat="1" applyFont="1" applyFill="1" applyBorder="1" applyAlignment="1" applyProtection="1">
      <alignment horizontal="right" vertical="top" wrapText="1"/>
    </xf>
    <xf numFmtId="4" fontId="13" fillId="6" borderId="1" xfId="1" applyNumberFormat="1" applyFont="1" applyFill="1" applyBorder="1" applyAlignment="1" applyProtection="1">
      <alignment horizontal="right" vertical="top" wrapText="1"/>
    </xf>
    <xf numFmtId="0" fontId="12" fillId="0" borderId="0" xfId="1" applyFont="1" applyFill="1" applyBorder="1" applyAlignment="1" applyProtection="1">
      <alignment vertical="top"/>
    </xf>
    <xf numFmtId="0" fontId="11" fillId="7" borderId="0" xfId="1" applyFont="1" applyFill="1" applyBorder="1" applyAlignment="1" applyProtection="1">
      <alignment vertical="top" wrapText="1"/>
    </xf>
    <xf numFmtId="0" fontId="14" fillId="7" borderId="0" xfId="1" applyFont="1" applyFill="1" applyBorder="1" applyAlignment="1" applyProtection="1">
      <alignment vertical="top"/>
    </xf>
    <xf numFmtId="4" fontId="14" fillId="7" borderId="0" xfId="1" applyNumberFormat="1" applyFont="1" applyFill="1" applyBorder="1" applyAlignment="1" applyProtection="1">
      <alignment horizontal="right" vertical="top"/>
    </xf>
    <xf numFmtId="4" fontId="8" fillId="0" borderId="0" xfId="0" applyNumberFormat="1" applyFont="1" applyAlignment="1" applyProtection="1">
      <alignment vertical="top"/>
      <protection locked="0"/>
    </xf>
    <xf numFmtId="0" fontId="8" fillId="5" borderId="0" xfId="0" applyFont="1" applyFill="1" applyAlignment="1" applyProtection="1">
      <alignment vertical="top"/>
      <protection locked="0"/>
    </xf>
    <xf numFmtId="0" fontId="14" fillId="7" borderId="0" xfId="1" applyFont="1" applyFill="1" applyBorder="1" applyAlignment="1" applyProtection="1">
      <alignment vertical="top"/>
      <protection locked="0"/>
    </xf>
    <xf numFmtId="10" fontId="12" fillId="0" borderId="0" xfId="1" applyNumberFormat="1" applyFont="1" applyFill="1" applyBorder="1" applyAlignment="1" applyProtection="1">
      <alignment horizontal="right" vertical="top" wrapText="1"/>
      <protection locked="0"/>
    </xf>
    <xf numFmtId="10" fontId="12" fillId="0" borderId="1" xfId="1" applyNumberFormat="1" applyFont="1" applyFill="1" applyBorder="1" applyAlignment="1" applyProtection="1">
      <alignment horizontal="right" vertical="top" wrapText="1"/>
      <protection locked="0"/>
    </xf>
    <xf numFmtId="0" fontId="15" fillId="0" borderId="0" xfId="0" applyFont="1" applyProtection="1"/>
    <xf numFmtId="4" fontId="15" fillId="0" borderId="0" xfId="0" applyNumberFormat="1" applyFont="1" applyProtection="1"/>
    <xf numFmtId="0" fontId="1" fillId="0" borderId="0" xfId="0" applyFont="1" applyAlignment="1" applyProtection="1">
      <alignment horizontal="center" vertical="top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83681-082A-4C19-BBD3-8394B7F9161B}">
  <dimension ref="A1:L6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L60" sqref="L60"/>
    </sheetView>
  </sheetViews>
  <sheetFormatPr baseColWidth="10" defaultRowHeight="15" x14ac:dyDescent="0.25"/>
  <cols>
    <col min="1" max="1" width="8.5703125" style="3" bestFit="1" customWidth="1"/>
    <col min="2" max="2" width="6.5703125" style="3" bestFit="1" customWidth="1"/>
    <col min="3" max="3" width="3.7109375" style="3" bestFit="1" customWidth="1"/>
    <col min="4" max="4" width="32.85546875" style="3" customWidth="1"/>
    <col min="5" max="5" width="7.85546875" style="3" bestFit="1" customWidth="1"/>
    <col min="6" max="6" width="10" style="3" bestFit="1" customWidth="1"/>
    <col min="7" max="7" width="11.28515625" style="3" bestFit="1" customWidth="1"/>
    <col min="8" max="8" width="7.85546875" style="3" bestFit="1" customWidth="1"/>
    <col min="9" max="10" width="10" style="3" bestFit="1" customWidth="1"/>
    <col min="11" max="16384" width="11.42578125" style="3"/>
  </cols>
  <sheetData>
    <row r="1" spans="1:10" x14ac:dyDescent="0.25">
      <c r="A1" s="1" t="s">
        <v>76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4" t="s">
        <v>0</v>
      </c>
      <c r="B2" s="2"/>
      <c r="C2" s="2"/>
      <c r="D2" s="2"/>
      <c r="E2" s="43" t="s">
        <v>68</v>
      </c>
      <c r="F2" s="43"/>
      <c r="G2" s="43"/>
      <c r="H2" s="43" t="s">
        <v>69</v>
      </c>
      <c r="I2" s="43"/>
      <c r="J2" s="43"/>
    </row>
    <row r="3" spans="1:10" x14ac:dyDescent="0.25">
      <c r="A3" s="5" t="s">
        <v>1</v>
      </c>
      <c r="B3" s="5" t="s">
        <v>2</v>
      </c>
      <c r="C3" s="5" t="s">
        <v>3</v>
      </c>
      <c r="D3" s="6" t="s">
        <v>4</v>
      </c>
      <c r="E3" s="5" t="s">
        <v>5</v>
      </c>
      <c r="F3" s="5" t="s">
        <v>6</v>
      </c>
      <c r="G3" s="5" t="s">
        <v>7</v>
      </c>
      <c r="H3" s="5" t="s">
        <v>5</v>
      </c>
      <c r="I3" s="5" t="s">
        <v>6</v>
      </c>
      <c r="J3" s="5" t="s">
        <v>7</v>
      </c>
    </row>
    <row r="4" spans="1:10" ht="22.5" x14ac:dyDescent="0.25">
      <c r="A4" s="7" t="s">
        <v>8</v>
      </c>
      <c r="B4" s="7" t="s">
        <v>9</v>
      </c>
      <c r="C4" s="7" t="s">
        <v>10</v>
      </c>
      <c r="D4" s="8" t="s">
        <v>11</v>
      </c>
      <c r="E4" s="9">
        <f t="shared" ref="E4:J4" si="0">E60</f>
        <v>1</v>
      </c>
      <c r="F4" s="10">
        <f t="shared" si="0"/>
        <v>1391274.85</v>
      </c>
      <c r="G4" s="10">
        <f t="shared" si="0"/>
        <v>1391274.85</v>
      </c>
      <c r="H4" s="9">
        <f t="shared" si="0"/>
        <v>1</v>
      </c>
      <c r="I4" s="10">
        <f t="shared" si="0"/>
        <v>0</v>
      </c>
      <c r="J4" s="10">
        <f t="shared" si="0"/>
        <v>0</v>
      </c>
    </row>
    <row r="5" spans="1:10" x14ac:dyDescent="0.25">
      <c r="A5" s="11" t="s">
        <v>12</v>
      </c>
      <c r="B5" s="11" t="s">
        <v>9</v>
      </c>
      <c r="C5" s="11" t="s">
        <v>10</v>
      </c>
      <c r="D5" s="12" t="s">
        <v>13</v>
      </c>
      <c r="E5" s="13">
        <f t="shared" ref="E5:J5" si="1">E13</f>
        <v>1</v>
      </c>
      <c r="F5" s="13">
        <f t="shared" si="1"/>
        <v>843327.35</v>
      </c>
      <c r="G5" s="13">
        <f t="shared" si="1"/>
        <v>843327.35</v>
      </c>
      <c r="H5" s="13">
        <f t="shared" si="1"/>
        <v>1</v>
      </c>
      <c r="I5" s="13">
        <f t="shared" si="1"/>
        <v>0</v>
      </c>
      <c r="J5" s="13">
        <f t="shared" si="1"/>
        <v>0</v>
      </c>
    </row>
    <row r="6" spans="1:10" ht="22.5" x14ac:dyDescent="0.25">
      <c r="A6" s="14" t="s">
        <v>14</v>
      </c>
      <c r="B6" s="15" t="s">
        <v>15</v>
      </c>
      <c r="C6" s="15" t="s">
        <v>16</v>
      </c>
      <c r="D6" s="16" t="s">
        <v>17</v>
      </c>
      <c r="E6" s="17">
        <v>92</v>
      </c>
      <c r="F6" s="17">
        <v>2217.25</v>
      </c>
      <c r="G6" s="18">
        <f t="shared" ref="G6:G13" si="2">ROUND(E6*F6,2)</f>
        <v>203987</v>
      </c>
      <c r="H6" s="17">
        <v>92</v>
      </c>
      <c r="I6" s="36"/>
      <c r="J6" s="18">
        <f t="shared" ref="J6:J13" si="3">ROUND(H6*I6,2)</f>
        <v>0</v>
      </c>
    </row>
    <row r="7" spans="1:10" ht="33.75" x14ac:dyDescent="0.25">
      <c r="A7" s="14" t="s">
        <v>18</v>
      </c>
      <c r="B7" s="15" t="s">
        <v>15</v>
      </c>
      <c r="C7" s="15" t="s">
        <v>16</v>
      </c>
      <c r="D7" s="16" t="s">
        <v>19</v>
      </c>
      <c r="E7" s="17">
        <v>188</v>
      </c>
      <c r="F7" s="17">
        <v>2217.25</v>
      </c>
      <c r="G7" s="18">
        <f t="shared" si="2"/>
        <v>416843</v>
      </c>
      <c r="H7" s="17">
        <v>188</v>
      </c>
      <c r="I7" s="36"/>
      <c r="J7" s="18">
        <f t="shared" si="3"/>
        <v>0</v>
      </c>
    </row>
    <row r="8" spans="1:10" ht="33.75" x14ac:dyDescent="0.25">
      <c r="A8" s="14" t="s">
        <v>20</v>
      </c>
      <c r="B8" s="15" t="s">
        <v>15</v>
      </c>
      <c r="C8" s="15" t="s">
        <v>16</v>
      </c>
      <c r="D8" s="16" t="s">
        <v>21</v>
      </c>
      <c r="E8" s="17">
        <v>98</v>
      </c>
      <c r="F8" s="17">
        <v>1244.03</v>
      </c>
      <c r="G8" s="18">
        <f t="shared" si="2"/>
        <v>121914.94</v>
      </c>
      <c r="H8" s="17">
        <v>98</v>
      </c>
      <c r="I8" s="36"/>
      <c r="J8" s="18">
        <f t="shared" si="3"/>
        <v>0</v>
      </c>
    </row>
    <row r="9" spans="1:10" ht="22.5" x14ac:dyDescent="0.25">
      <c r="A9" s="14" t="s">
        <v>22</v>
      </c>
      <c r="B9" s="15" t="s">
        <v>15</v>
      </c>
      <c r="C9" s="15" t="s">
        <v>16</v>
      </c>
      <c r="D9" s="16" t="s">
        <v>23</v>
      </c>
      <c r="E9" s="17">
        <v>17</v>
      </c>
      <c r="F9" s="17">
        <v>461.43</v>
      </c>
      <c r="G9" s="18">
        <f t="shared" si="2"/>
        <v>7844.31</v>
      </c>
      <c r="H9" s="17">
        <v>17</v>
      </c>
      <c r="I9" s="36"/>
      <c r="J9" s="18">
        <f t="shared" si="3"/>
        <v>0</v>
      </c>
    </row>
    <row r="10" spans="1:10" x14ac:dyDescent="0.25">
      <c r="A10" s="14" t="s">
        <v>24</v>
      </c>
      <c r="B10" s="15" t="s">
        <v>15</v>
      </c>
      <c r="C10" s="15" t="s">
        <v>16</v>
      </c>
      <c r="D10" s="16" t="s">
        <v>25</v>
      </c>
      <c r="E10" s="17">
        <v>395</v>
      </c>
      <c r="F10" s="17">
        <v>130.43</v>
      </c>
      <c r="G10" s="18">
        <f t="shared" si="2"/>
        <v>51519.85</v>
      </c>
      <c r="H10" s="17">
        <v>395</v>
      </c>
      <c r="I10" s="36"/>
      <c r="J10" s="18">
        <f t="shared" si="3"/>
        <v>0</v>
      </c>
    </row>
    <row r="11" spans="1:10" x14ac:dyDescent="0.25">
      <c r="A11" s="14" t="s">
        <v>26</v>
      </c>
      <c r="B11" s="15" t="s">
        <v>15</v>
      </c>
      <c r="C11" s="15" t="s">
        <v>16</v>
      </c>
      <c r="D11" s="16" t="s">
        <v>27</v>
      </c>
      <c r="E11" s="17">
        <v>395</v>
      </c>
      <c r="F11" s="17">
        <v>60.87</v>
      </c>
      <c r="G11" s="18">
        <f t="shared" si="2"/>
        <v>24043.65</v>
      </c>
      <c r="H11" s="17">
        <v>395</v>
      </c>
      <c r="I11" s="36"/>
      <c r="J11" s="18">
        <f t="shared" si="3"/>
        <v>0</v>
      </c>
    </row>
    <row r="12" spans="1:10" x14ac:dyDescent="0.25">
      <c r="A12" s="14" t="s">
        <v>28</v>
      </c>
      <c r="B12" s="15" t="s">
        <v>15</v>
      </c>
      <c r="C12" s="15" t="s">
        <v>16</v>
      </c>
      <c r="D12" s="16" t="s">
        <v>29</v>
      </c>
      <c r="E12" s="17">
        <v>395</v>
      </c>
      <c r="F12" s="17">
        <v>43.48</v>
      </c>
      <c r="G12" s="18">
        <f t="shared" si="2"/>
        <v>17174.599999999999</v>
      </c>
      <c r="H12" s="17">
        <v>395</v>
      </c>
      <c r="I12" s="36"/>
      <c r="J12" s="18">
        <f t="shared" si="3"/>
        <v>0</v>
      </c>
    </row>
    <row r="13" spans="1:10" x14ac:dyDescent="0.25">
      <c r="A13" s="19"/>
      <c r="B13" s="19"/>
      <c r="C13" s="19"/>
      <c r="D13" s="20" t="s">
        <v>30</v>
      </c>
      <c r="E13" s="17">
        <v>1</v>
      </c>
      <c r="F13" s="21">
        <f>SUM(G6:G12)</f>
        <v>843327.35</v>
      </c>
      <c r="G13" s="21">
        <f t="shared" si="2"/>
        <v>843327.35</v>
      </c>
      <c r="H13" s="17">
        <v>1</v>
      </c>
      <c r="I13" s="21">
        <f>SUM(J6:J12)</f>
        <v>0</v>
      </c>
      <c r="J13" s="21">
        <f t="shared" si="3"/>
        <v>0</v>
      </c>
    </row>
    <row r="14" spans="1:10" ht="0.95" customHeight="1" x14ac:dyDescent="0.25">
      <c r="A14" s="22"/>
      <c r="B14" s="22"/>
      <c r="C14" s="22"/>
      <c r="D14" s="23"/>
      <c r="E14" s="22"/>
      <c r="F14" s="22"/>
      <c r="G14" s="22"/>
      <c r="H14" s="22"/>
      <c r="I14" s="37"/>
      <c r="J14" s="22"/>
    </row>
    <row r="15" spans="1:10" x14ac:dyDescent="0.25">
      <c r="A15" s="11" t="s">
        <v>31</v>
      </c>
      <c r="B15" s="11" t="s">
        <v>9</v>
      </c>
      <c r="C15" s="11" t="s">
        <v>10</v>
      </c>
      <c r="D15" s="12" t="s">
        <v>32</v>
      </c>
      <c r="E15" s="13">
        <f t="shared" ref="E15:J15" si="4">E21</f>
        <v>1</v>
      </c>
      <c r="F15" s="13">
        <f t="shared" si="4"/>
        <v>11286.93</v>
      </c>
      <c r="G15" s="13">
        <f t="shared" si="4"/>
        <v>11286.93</v>
      </c>
      <c r="H15" s="13">
        <f t="shared" si="4"/>
        <v>1</v>
      </c>
      <c r="I15" s="13">
        <f t="shared" si="4"/>
        <v>0</v>
      </c>
      <c r="J15" s="13">
        <f t="shared" si="4"/>
        <v>0</v>
      </c>
    </row>
    <row r="16" spans="1:10" ht="22.5" x14ac:dyDescent="0.25">
      <c r="A16" s="14" t="s">
        <v>14</v>
      </c>
      <c r="B16" s="15" t="s">
        <v>15</v>
      </c>
      <c r="C16" s="15" t="s">
        <v>16</v>
      </c>
      <c r="D16" s="16" t="s">
        <v>17</v>
      </c>
      <c r="E16" s="17">
        <v>4</v>
      </c>
      <c r="F16" s="17">
        <v>2217.25</v>
      </c>
      <c r="G16" s="18">
        <f t="shared" ref="G16:G21" si="5">ROUND(E16*F16,2)</f>
        <v>8869</v>
      </c>
      <c r="H16" s="17">
        <v>4</v>
      </c>
      <c r="I16" s="36"/>
      <c r="J16" s="18">
        <f t="shared" ref="J16:J21" si="6">ROUND(H16*I16,2)</f>
        <v>0</v>
      </c>
    </row>
    <row r="17" spans="1:10" ht="33.75" x14ac:dyDescent="0.25">
      <c r="A17" s="14" t="s">
        <v>20</v>
      </c>
      <c r="B17" s="15" t="s">
        <v>15</v>
      </c>
      <c r="C17" s="15" t="s">
        <v>16</v>
      </c>
      <c r="D17" s="16" t="s">
        <v>21</v>
      </c>
      <c r="E17" s="17">
        <v>1</v>
      </c>
      <c r="F17" s="17">
        <v>1244.03</v>
      </c>
      <c r="G17" s="18">
        <f t="shared" si="5"/>
        <v>1244.03</v>
      </c>
      <c r="H17" s="17">
        <v>1</v>
      </c>
      <c r="I17" s="36"/>
      <c r="J17" s="18">
        <f t="shared" si="6"/>
        <v>0</v>
      </c>
    </row>
    <row r="18" spans="1:10" x14ac:dyDescent="0.25">
      <c r="A18" s="14" t="s">
        <v>24</v>
      </c>
      <c r="B18" s="15" t="s">
        <v>15</v>
      </c>
      <c r="C18" s="15" t="s">
        <v>16</v>
      </c>
      <c r="D18" s="16" t="s">
        <v>25</v>
      </c>
      <c r="E18" s="17">
        <v>5</v>
      </c>
      <c r="F18" s="17">
        <v>130.43</v>
      </c>
      <c r="G18" s="18">
        <f t="shared" si="5"/>
        <v>652.15</v>
      </c>
      <c r="H18" s="17">
        <v>5</v>
      </c>
      <c r="I18" s="36"/>
      <c r="J18" s="18">
        <f t="shared" si="6"/>
        <v>0</v>
      </c>
    </row>
    <row r="19" spans="1:10" x14ac:dyDescent="0.25">
      <c r="A19" s="14" t="s">
        <v>26</v>
      </c>
      <c r="B19" s="15" t="s">
        <v>15</v>
      </c>
      <c r="C19" s="15" t="s">
        <v>16</v>
      </c>
      <c r="D19" s="16" t="s">
        <v>27</v>
      </c>
      <c r="E19" s="17">
        <v>5</v>
      </c>
      <c r="F19" s="17">
        <v>60.87</v>
      </c>
      <c r="G19" s="18">
        <f t="shared" si="5"/>
        <v>304.35000000000002</v>
      </c>
      <c r="H19" s="17">
        <v>5</v>
      </c>
      <c r="I19" s="36"/>
      <c r="J19" s="18">
        <f t="shared" si="6"/>
        <v>0</v>
      </c>
    </row>
    <row r="20" spans="1:10" x14ac:dyDescent="0.25">
      <c r="A20" s="14" t="s">
        <v>28</v>
      </c>
      <c r="B20" s="15" t="s">
        <v>15</v>
      </c>
      <c r="C20" s="15" t="s">
        <v>16</v>
      </c>
      <c r="D20" s="16" t="s">
        <v>29</v>
      </c>
      <c r="E20" s="17">
        <v>5</v>
      </c>
      <c r="F20" s="17">
        <v>43.48</v>
      </c>
      <c r="G20" s="18">
        <f t="shared" si="5"/>
        <v>217.4</v>
      </c>
      <c r="H20" s="17">
        <v>5</v>
      </c>
      <c r="I20" s="36"/>
      <c r="J20" s="18">
        <f t="shared" si="6"/>
        <v>0</v>
      </c>
    </row>
    <row r="21" spans="1:10" x14ac:dyDescent="0.25">
      <c r="A21" s="19"/>
      <c r="B21" s="19"/>
      <c r="C21" s="19"/>
      <c r="D21" s="20" t="s">
        <v>33</v>
      </c>
      <c r="E21" s="17">
        <v>1</v>
      </c>
      <c r="F21" s="21">
        <f>SUM(G16:G20)</f>
        <v>11286.93</v>
      </c>
      <c r="G21" s="21">
        <f t="shared" si="5"/>
        <v>11286.93</v>
      </c>
      <c r="H21" s="17">
        <v>1</v>
      </c>
      <c r="I21" s="21">
        <f>SUM(J16:J20)</f>
        <v>0</v>
      </c>
      <c r="J21" s="21">
        <f t="shared" si="6"/>
        <v>0</v>
      </c>
    </row>
    <row r="22" spans="1:10" ht="0.95" customHeight="1" x14ac:dyDescent="0.25">
      <c r="A22" s="22"/>
      <c r="B22" s="22"/>
      <c r="C22" s="22"/>
      <c r="D22" s="23"/>
      <c r="E22" s="22"/>
      <c r="F22" s="22"/>
      <c r="G22" s="22"/>
      <c r="H22" s="22"/>
      <c r="I22" s="37"/>
      <c r="J22" s="22"/>
    </row>
    <row r="23" spans="1:10" x14ac:dyDescent="0.25">
      <c r="A23" s="11" t="s">
        <v>34</v>
      </c>
      <c r="B23" s="11" t="s">
        <v>9</v>
      </c>
      <c r="C23" s="11" t="s">
        <v>10</v>
      </c>
      <c r="D23" s="12" t="s">
        <v>35</v>
      </c>
      <c r="E23" s="13">
        <f t="shared" ref="E23:J23" si="7">E32</f>
        <v>1</v>
      </c>
      <c r="F23" s="13">
        <f t="shared" si="7"/>
        <v>11830.48</v>
      </c>
      <c r="G23" s="13">
        <f t="shared" si="7"/>
        <v>11830.48</v>
      </c>
      <c r="H23" s="13">
        <f t="shared" si="7"/>
        <v>1</v>
      </c>
      <c r="I23" s="13">
        <f t="shared" si="7"/>
        <v>0</v>
      </c>
      <c r="J23" s="13">
        <f t="shared" si="7"/>
        <v>0</v>
      </c>
    </row>
    <row r="24" spans="1:10" ht="33.75" x14ac:dyDescent="0.25">
      <c r="A24" s="14" t="s">
        <v>20</v>
      </c>
      <c r="B24" s="15" t="s">
        <v>15</v>
      </c>
      <c r="C24" s="15" t="s">
        <v>16</v>
      </c>
      <c r="D24" s="16" t="s">
        <v>21</v>
      </c>
      <c r="E24" s="17">
        <v>8</v>
      </c>
      <c r="F24" s="17">
        <v>1244.03</v>
      </c>
      <c r="G24" s="18">
        <f t="shared" ref="G24:G32" si="8">ROUND(E24*F24,2)</f>
        <v>9952.24</v>
      </c>
      <c r="H24" s="17">
        <v>8</v>
      </c>
      <c r="I24" s="36"/>
      <c r="J24" s="18">
        <f t="shared" ref="J24:J32" si="9">ROUND(H24*I24,2)</f>
        <v>0</v>
      </c>
    </row>
    <row r="25" spans="1:10" ht="33.75" x14ac:dyDescent="0.25">
      <c r="A25" s="14" t="s">
        <v>36</v>
      </c>
      <c r="B25" s="15" t="s">
        <v>15</v>
      </c>
      <c r="C25" s="15" t="s">
        <v>16</v>
      </c>
      <c r="D25" s="16" t="s">
        <v>37</v>
      </c>
      <c r="E25" s="17">
        <v>0</v>
      </c>
      <c r="F25" s="17">
        <v>1681.85</v>
      </c>
      <c r="G25" s="18">
        <f t="shared" si="8"/>
        <v>0</v>
      </c>
      <c r="H25" s="17">
        <v>0</v>
      </c>
      <c r="I25" s="36"/>
      <c r="J25" s="18">
        <f t="shared" si="9"/>
        <v>0</v>
      </c>
    </row>
    <row r="26" spans="1:10" x14ac:dyDescent="0.25">
      <c r="A26" s="14" t="s">
        <v>24</v>
      </c>
      <c r="B26" s="15" t="s">
        <v>15</v>
      </c>
      <c r="C26" s="15" t="s">
        <v>16</v>
      </c>
      <c r="D26" s="16" t="s">
        <v>25</v>
      </c>
      <c r="E26" s="17">
        <v>8</v>
      </c>
      <c r="F26" s="17">
        <v>130.43</v>
      </c>
      <c r="G26" s="18">
        <f t="shared" si="8"/>
        <v>1043.44</v>
      </c>
      <c r="H26" s="17">
        <v>8</v>
      </c>
      <c r="I26" s="36"/>
      <c r="J26" s="18">
        <f t="shared" si="9"/>
        <v>0</v>
      </c>
    </row>
    <row r="27" spans="1:10" x14ac:dyDescent="0.25">
      <c r="A27" s="14" t="s">
        <v>26</v>
      </c>
      <c r="B27" s="15" t="s">
        <v>15</v>
      </c>
      <c r="C27" s="15" t="s">
        <v>16</v>
      </c>
      <c r="D27" s="16" t="s">
        <v>27</v>
      </c>
      <c r="E27" s="17">
        <v>8</v>
      </c>
      <c r="F27" s="17">
        <v>60.87</v>
      </c>
      <c r="G27" s="18">
        <f t="shared" si="8"/>
        <v>486.96</v>
      </c>
      <c r="H27" s="17">
        <v>8</v>
      </c>
      <c r="I27" s="36"/>
      <c r="J27" s="18">
        <f t="shared" si="9"/>
        <v>0</v>
      </c>
    </row>
    <row r="28" spans="1:10" x14ac:dyDescent="0.25">
      <c r="A28" s="14" t="s">
        <v>28</v>
      </c>
      <c r="B28" s="15" t="s">
        <v>15</v>
      </c>
      <c r="C28" s="15" t="s">
        <v>16</v>
      </c>
      <c r="D28" s="16" t="s">
        <v>29</v>
      </c>
      <c r="E28" s="17">
        <v>8</v>
      </c>
      <c r="F28" s="17">
        <v>43.48</v>
      </c>
      <c r="G28" s="18">
        <f t="shared" si="8"/>
        <v>347.84</v>
      </c>
      <c r="H28" s="17">
        <v>8</v>
      </c>
      <c r="I28" s="36"/>
      <c r="J28" s="18">
        <f t="shared" si="9"/>
        <v>0</v>
      </c>
    </row>
    <row r="29" spans="1:10" ht="22.5" x14ac:dyDescent="0.25">
      <c r="A29" s="14" t="s">
        <v>38</v>
      </c>
      <c r="B29" s="15" t="s">
        <v>15</v>
      </c>
      <c r="C29" s="15" t="s">
        <v>16</v>
      </c>
      <c r="D29" s="16" t="s">
        <v>39</v>
      </c>
      <c r="E29" s="17">
        <v>0</v>
      </c>
      <c r="F29" s="17">
        <v>7391.3</v>
      </c>
      <c r="G29" s="18">
        <f t="shared" si="8"/>
        <v>0</v>
      </c>
      <c r="H29" s="17">
        <v>0</v>
      </c>
      <c r="I29" s="36"/>
      <c r="J29" s="18">
        <f t="shared" si="9"/>
        <v>0</v>
      </c>
    </row>
    <row r="30" spans="1:10" ht="22.5" x14ac:dyDescent="0.25">
      <c r="A30" s="14" t="s">
        <v>40</v>
      </c>
      <c r="B30" s="15" t="s">
        <v>15</v>
      </c>
      <c r="C30" s="15" t="s">
        <v>16</v>
      </c>
      <c r="D30" s="16" t="s">
        <v>41</v>
      </c>
      <c r="E30" s="17">
        <v>0</v>
      </c>
      <c r="F30" s="17">
        <v>13043.48</v>
      </c>
      <c r="G30" s="18">
        <f t="shared" si="8"/>
        <v>0</v>
      </c>
      <c r="H30" s="17">
        <v>0</v>
      </c>
      <c r="I30" s="36"/>
      <c r="J30" s="18">
        <f t="shared" si="9"/>
        <v>0</v>
      </c>
    </row>
    <row r="31" spans="1:10" ht="22.5" x14ac:dyDescent="0.25">
      <c r="A31" s="14" t="s">
        <v>42</v>
      </c>
      <c r="B31" s="15" t="s">
        <v>15</v>
      </c>
      <c r="C31" s="15" t="s">
        <v>16</v>
      </c>
      <c r="D31" s="16" t="s">
        <v>43</v>
      </c>
      <c r="E31" s="17">
        <v>0</v>
      </c>
      <c r="F31" s="17">
        <v>3726.71</v>
      </c>
      <c r="G31" s="18">
        <f t="shared" si="8"/>
        <v>0</v>
      </c>
      <c r="H31" s="17">
        <v>0</v>
      </c>
      <c r="I31" s="36"/>
      <c r="J31" s="18">
        <f t="shared" si="9"/>
        <v>0</v>
      </c>
    </row>
    <row r="32" spans="1:10" x14ac:dyDescent="0.25">
      <c r="A32" s="19"/>
      <c r="B32" s="19"/>
      <c r="C32" s="19"/>
      <c r="D32" s="20" t="s">
        <v>44</v>
      </c>
      <c r="E32" s="17">
        <v>1</v>
      </c>
      <c r="F32" s="21">
        <f>SUM(G24:G31)</f>
        <v>11830.48</v>
      </c>
      <c r="G32" s="21">
        <f t="shared" si="8"/>
        <v>11830.48</v>
      </c>
      <c r="H32" s="17">
        <v>1</v>
      </c>
      <c r="I32" s="21">
        <f>SUM(J24:J31)</f>
        <v>0</v>
      </c>
      <c r="J32" s="21">
        <f t="shared" si="9"/>
        <v>0</v>
      </c>
    </row>
    <row r="33" spans="1:10" ht="0.95" customHeight="1" x14ac:dyDescent="0.25">
      <c r="A33" s="22"/>
      <c r="B33" s="22"/>
      <c r="C33" s="22"/>
      <c r="D33" s="23"/>
      <c r="E33" s="22"/>
      <c r="F33" s="22"/>
      <c r="G33" s="22"/>
      <c r="H33" s="22"/>
      <c r="I33" s="37"/>
      <c r="J33" s="22"/>
    </row>
    <row r="34" spans="1:10" x14ac:dyDescent="0.25">
      <c r="A34" s="11" t="s">
        <v>45</v>
      </c>
      <c r="B34" s="11" t="s">
        <v>9</v>
      </c>
      <c r="C34" s="11" t="s">
        <v>10</v>
      </c>
      <c r="D34" s="12" t="s">
        <v>46</v>
      </c>
      <c r="E34" s="13">
        <f t="shared" ref="E34:J34" si="10">E44</f>
        <v>1</v>
      </c>
      <c r="F34" s="13">
        <f t="shared" si="10"/>
        <v>23585.040000000001</v>
      </c>
      <c r="G34" s="13">
        <f t="shared" si="10"/>
        <v>23585.040000000001</v>
      </c>
      <c r="H34" s="13">
        <f t="shared" si="10"/>
        <v>1</v>
      </c>
      <c r="I34" s="13">
        <f t="shared" si="10"/>
        <v>0</v>
      </c>
      <c r="J34" s="13">
        <f t="shared" si="10"/>
        <v>0</v>
      </c>
    </row>
    <row r="35" spans="1:10" ht="22.5" x14ac:dyDescent="0.25">
      <c r="A35" s="14" t="s">
        <v>14</v>
      </c>
      <c r="B35" s="15" t="s">
        <v>15</v>
      </c>
      <c r="C35" s="15" t="s">
        <v>16</v>
      </c>
      <c r="D35" s="16" t="s">
        <v>17</v>
      </c>
      <c r="E35" s="17">
        <v>3</v>
      </c>
      <c r="F35" s="17">
        <v>2217.25</v>
      </c>
      <c r="G35" s="18">
        <f t="shared" ref="G35:G44" si="11">ROUND(E35*F35,2)</f>
        <v>6651.75</v>
      </c>
      <c r="H35" s="17">
        <v>3</v>
      </c>
      <c r="I35" s="36"/>
      <c r="J35" s="18">
        <f t="shared" ref="J35:J44" si="12">ROUND(H35*I35,2)</f>
        <v>0</v>
      </c>
    </row>
    <row r="36" spans="1:10" ht="33.75" x14ac:dyDescent="0.25">
      <c r="A36" s="14" t="s">
        <v>18</v>
      </c>
      <c r="B36" s="15" t="s">
        <v>15</v>
      </c>
      <c r="C36" s="15" t="s">
        <v>16</v>
      </c>
      <c r="D36" s="16" t="s">
        <v>19</v>
      </c>
      <c r="E36" s="17">
        <v>3</v>
      </c>
      <c r="F36" s="17">
        <v>2217.25</v>
      </c>
      <c r="G36" s="18">
        <f t="shared" si="11"/>
        <v>6651.75</v>
      </c>
      <c r="H36" s="17">
        <v>3</v>
      </c>
      <c r="I36" s="36"/>
      <c r="J36" s="18">
        <f t="shared" si="12"/>
        <v>0</v>
      </c>
    </row>
    <row r="37" spans="1:10" ht="33.75" x14ac:dyDescent="0.25">
      <c r="A37" s="14" t="s">
        <v>20</v>
      </c>
      <c r="B37" s="15" t="s">
        <v>15</v>
      </c>
      <c r="C37" s="15" t="s">
        <v>16</v>
      </c>
      <c r="D37" s="16" t="s">
        <v>21</v>
      </c>
      <c r="E37" s="17">
        <v>6</v>
      </c>
      <c r="F37" s="17">
        <v>1244.03</v>
      </c>
      <c r="G37" s="18">
        <f t="shared" si="11"/>
        <v>7464.18</v>
      </c>
      <c r="H37" s="17">
        <v>6</v>
      </c>
      <c r="I37" s="36"/>
      <c r="J37" s="18">
        <f t="shared" si="12"/>
        <v>0</v>
      </c>
    </row>
    <row r="38" spans="1:10" ht="33.75" x14ac:dyDescent="0.25">
      <c r="A38" s="14" t="s">
        <v>36</v>
      </c>
      <c r="B38" s="15" t="s">
        <v>15</v>
      </c>
      <c r="C38" s="15" t="s">
        <v>16</v>
      </c>
      <c r="D38" s="16" t="s">
        <v>37</v>
      </c>
      <c r="E38" s="17">
        <v>0</v>
      </c>
      <c r="F38" s="17">
        <v>1681.85</v>
      </c>
      <c r="G38" s="18">
        <f t="shared" si="11"/>
        <v>0</v>
      </c>
      <c r="H38" s="17">
        <v>0</v>
      </c>
      <c r="I38" s="36"/>
      <c r="J38" s="18">
        <f t="shared" si="12"/>
        <v>0</v>
      </c>
    </row>
    <row r="39" spans="1:10" ht="22.5" x14ac:dyDescent="0.25">
      <c r="A39" s="14" t="s">
        <v>38</v>
      </c>
      <c r="B39" s="15" t="s">
        <v>15</v>
      </c>
      <c r="C39" s="15" t="s">
        <v>16</v>
      </c>
      <c r="D39" s="16" t="s">
        <v>39</v>
      </c>
      <c r="E39" s="17">
        <v>0</v>
      </c>
      <c r="F39" s="17">
        <v>7391.3</v>
      </c>
      <c r="G39" s="18">
        <f t="shared" si="11"/>
        <v>0</v>
      </c>
      <c r="H39" s="17">
        <v>0</v>
      </c>
      <c r="I39" s="36"/>
      <c r="J39" s="18">
        <f t="shared" si="12"/>
        <v>0</v>
      </c>
    </row>
    <row r="40" spans="1:10" ht="22.5" x14ac:dyDescent="0.25">
      <c r="A40" s="14" t="s">
        <v>40</v>
      </c>
      <c r="B40" s="15" t="s">
        <v>15</v>
      </c>
      <c r="C40" s="15" t="s">
        <v>16</v>
      </c>
      <c r="D40" s="16" t="s">
        <v>41</v>
      </c>
      <c r="E40" s="17">
        <v>0</v>
      </c>
      <c r="F40" s="17">
        <v>13043.48</v>
      </c>
      <c r="G40" s="18">
        <f t="shared" si="11"/>
        <v>0</v>
      </c>
      <c r="H40" s="17">
        <v>0</v>
      </c>
      <c r="I40" s="36"/>
      <c r="J40" s="18">
        <f t="shared" si="12"/>
        <v>0</v>
      </c>
    </row>
    <row r="41" spans="1:10" x14ac:dyDescent="0.25">
      <c r="A41" s="14" t="s">
        <v>24</v>
      </c>
      <c r="B41" s="15" t="s">
        <v>15</v>
      </c>
      <c r="C41" s="15" t="s">
        <v>16</v>
      </c>
      <c r="D41" s="16" t="s">
        <v>25</v>
      </c>
      <c r="E41" s="17">
        <v>12</v>
      </c>
      <c r="F41" s="17">
        <v>130.43</v>
      </c>
      <c r="G41" s="18">
        <f t="shared" si="11"/>
        <v>1565.16</v>
      </c>
      <c r="H41" s="17">
        <v>12</v>
      </c>
      <c r="I41" s="36"/>
      <c r="J41" s="18">
        <f t="shared" si="12"/>
        <v>0</v>
      </c>
    </row>
    <row r="42" spans="1:10" x14ac:dyDescent="0.25">
      <c r="A42" s="14" t="s">
        <v>26</v>
      </c>
      <c r="B42" s="15" t="s">
        <v>15</v>
      </c>
      <c r="C42" s="15" t="s">
        <v>16</v>
      </c>
      <c r="D42" s="16" t="s">
        <v>27</v>
      </c>
      <c r="E42" s="17">
        <v>12</v>
      </c>
      <c r="F42" s="17">
        <v>60.87</v>
      </c>
      <c r="G42" s="18">
        <f t="shared" si="11"/>
        <v>730.44</v>
      </c>
      <c r="H42" s="17">
        <v>12</v>
      </c>
      <c r="I42" s="36"/>
      <c r="J42" s="18">
        <f t="shared" si="12"/>
        <v>0</v>
      </c>
    </row>
    <row r="43" spans="1:10" x14ac:dyDescent="0.25">
      <c r="A43" s="14" t="s">
        <v>28</v>
      </c>
      <c r="B43" s="15" t="s">
        <v>15</v>
      </c>
      <c r="C43" s="15" t="s">
        <v>16</v>
      </c>
      <c r="D43" s="16" t="s">
        <v>29</v>
      </c>
      <c r="E43" s="17">
        <v>12</v>
      </c>
      <c r="F43" s="17">
        <v>43.48</v>
      </c>
      <c r="G43" s="18">
        <f t="shared" si="11"/>
        <v>521.76</v>
      </c>
      <c r="H43" s="17">
        <v>12</v>
      </c>
      <c r="I43" s="36"/>
      <c r="J43" s="18">
        <f t="shared" si="12"/>
        <v>0</v>
      </c>
    </row>
    <row r="44" spans="1:10" x14ac:dyDescent="0.25">
      <c r="A44" s="19"/>
      <c r="B44" s="19"/>
      <c r="C44" s="19"/>
      <c r="D44" s="20" t="s">
        <v>47</v>
      </c>
      <c r="E44" s="17">
        <v>1</v>
      </c>
      <c r="F44" s="21">
        <f>SUM(G35:G43)</f>
        <v>23585.040000000001</v>
      </c>
      <c r="G44" s="21">
        <f t="shared" si="11"/>
        <v>23585.040000000001</v>
      </c>
      <c r="H44" s="17">
        <v>1</v>
      </c>
      <c r="I44" s="21">
        <f>SUM(J35:J43)</f>
        <v>0</v>
      </c>
      <c r="J44" s="21">
        <f t="shared" si="12"/>
        <v>0</v>
      </c>
    </row>
    <row r="45" spans="1:10" ht="0.95" customHeight="1" x14ac:dyDescent="0.25">
      <c r="A45" s="22"/>
      <c r="B45" s="22"/>
      <c r="C45" s="22"/>
      <c r="D45" s="23"/>
      <c r="E45" s="22"/>
      <c r="F45" s="22"/>
      <c r="G45" s="22"/>
      <c r="H45" s="22"/>
      <c r="I45" s="37"/>
      <c r="J45" s="22"/>
    </row>
    <row r="46" spans="1:10" x14ac:dyDescent="0.25">
      <c r="A46" s="11" t="s">
        <v>48</v>
      </c>
      <c r="B46" s="11" t="s">
        <v>9</v>
      </c>
      <c r="C46" s="11" t="s">
        <v>10</v>
      </c>
      <c r="D46" s="12" t="s">
        <v>49</v>
      </c>
      <c r="E46" s="13">
        <f t="shared" ref="E46:J46" si="13">E50</f>
        <v>1</v>
      </c>
      <c r="F46" s="13">
        <f t="shared" si="13"/>
        <v>470810.27</v>
      </c>
      <c r="G46" s="13">
        <f t="shared" si="13"/>
        <v>470810.27</v>
      </c>
      <c r="H46" s="13">
        <f t="shared" si="13"/>
        <v>1</v>
      </c>
      <c r="I46" s="13">
        <f t="shared" si="13"/>
        <v>0</v>
      </c>
      <c r="J46" s="13">
        <f t="shared" si="13"/>
        <v>0</v>
      </c>
    </row>
    <row r="47" spans="1:10" x14ac:dyDescent="0.25">
      <c r="A47" s="14" t="s">
        <v>50</v>
      </c>
      <c r="B47" s="15" t="s">
        <v>15</v>
      </c>
      <c r="C47" s="15" t="s">
        <v>16</v>
      </c>
      <c r="D47" s="16" t="s">
        <v>51</v>
      </c>
      <c r="E47" s="17">
        <v>1</v>
      </c>
      <c r="F47" s="17">
        <v>48845.29</v>
      </c>
      <c r="G47" s="18">
        <f>ROUND(E47*F47,2)</f>
        <v>48845.29</v>
      </c>
      <c r="H47" s="17">
        <v>1</v>
      </c>
      <c r="I47" s="36"/>
      <c r="J47" s="18">
        <f>ROUND(H47*I47,2)</f>
        <v>0</v>
      </c>
    </row>
    <row r="48" spans="1:10" x14ac:dyDescent="0.25">
      <c r="A48" s="14" t="s">
        <v>52</v>
      </c>
      <c r="B48" s="15" t="s">
        <v>15</v>
      </c>
      <c r="C48" s="15" t="s">
        <v>16</v>
      </c>
      <c r="D48" s="16" t="s">
        <v>53</v>
      </c>
      <c r="E48" s="17">
        <v>1</v>
      </c>
      <c r="F48" s="17">
        <v>174891.96</v>
      </c>
      <c r="G48" s="18">
        <f>ROUND(E48*F48,2)</f>
        <v>174891.96</v>
      </c>
      <c r="H48" s="17">
        <v>1</v>
      </c>
      <c r="I48" s="36"/>
      <c r="J48" s="18">
        <f>ROUND(H48*I48,2)</f>
        <v>0</v>
      </c>
    </row>
    <row r="49" spans="1:12" x14ac:dyDescent="0.25">
      <c r="A49" s="14" t="s">
        <v>54</v>
      </c>
      <c r="B49" s="15" t="s">
        <v>15</v>
      </c>
      <c r="C49" s="15" t="s">
        <v>16</v>
      </c>
      <c r="D49" s="16" t="s">
        <v>55</v>
      </c>
      <c r="E49" s="17">
        <v>1</v>
      </c>
      <c r="F49" s="17">
        <v>247073.02</v>
      </c>
      <c r="G49" s="18">
        <f>ROUND(E49*F49,2)</f>
        <v>247073.02</v>
      </c>
      <c r="H49" s="17">
        <v>1</v>
      </c>
      <c r="I49" s="36"/>
      <c r="J49" s="18">
        <f>ROUND(H49*I49,2)</f>
        <v>0</v>
      </c>
    </row>
    <row r="50" spans="1:12" x14ac:dyDescent="0.25">
      <c r="A50" s="19"/>
      <c r="B50" s="19"/>
      <c r="C50" s="19"/>
      <c r="D50" s="20" t="s">
        <v>56</v>
      </c>
      <c r="E50" s="17">
        <v>1</v>
      </c>
      <c r="F50" s="21">
        <f>SUM(G47:G49)</f>
        <v>470810.27</v>
      </c>
      <c r="G50" s="21">
        <f>ROUND(E50*F50,2)</f>
        <v>470810.27</v>
      </c>
      <c r="H50" s="17">
        <v>1</v>
      </c>
      <c r="I50" s="21">
        <f>SUM(J47:J49)</f>
        <v>0</v>
      </c>
      <c r="J50" s="21">
        <f>ROUND(H50*I50,2)</f>
        <v>0</v>
      </c>
    </row>
    <row r="51" spans="1:12" ht="0.95" customHeight="1" x14ac:dyDescent="0.25">
      <c r="A51" s="22"/>
      <c r="B51" s="22"/>
      <c r="C51" s="22"/>
      <c r="D51" s="23"/>
      <c r="E51" s="22"/>
      <c r="F51" s="22"/>
      <c r="G51" s="22"/>
      <c r="H51" s="22"/>
      <c r="I51" s="37"/>
      <c r="J51" s="22"/>
    </row>
    <row r="52" spans="1:12" x14ac:dyDescent="0.25">
      <c r="A52" s="11" t="s">
        <v>57</v>
      </c>
      <c r="B52" s="11" t="s">
        <v>9</v>
      </c>
      <c r="C52" s="11" t="s">
        <v>10</v>
      </c>
      <c r="D52" s="12" t="s">
        <v>58</v>
      </c>
      <c r="E52" s="13">
        <f t="shared" ref="E52:J52" si="14">E54</f>
        <v>1</v>
      </c>
      <c r="F52" s="13">
        <f t="shared" si="14"/>
        <v>26086.95</v>
      </c>
      <c r="G52" s="13">
        <f t="shared" si="14"/>
        <v>26086.95</v>
      </c>
      <c r="H52" s="13">
        <f t="shared" si="14"/>
        <v>1</v>
      </c>
      <c r="I52" s="13">
        <f t="shared" si="14"/>
        <v>0</v>
      </c>
      <c r="J52" s="13">
        <f t="shared" si="14"/>
        <v>0</v>
      </c>
    </row>
    <row r="53" spans="1:12" x14ac:dyDescent="0.25">
      <c r="A53" s="14" t="s">
        <v>59</v>
      </c>
      <c r="B53" s="15" t="s">
        <v>15</v>
      </c>
      <c r="C53" s="15" t="s">
        <v>16</v>
      </c>
      <c r="D53" s="16" t="s">
        <v>60</v>
      </c>
      <c r="E53" s="17">
        <v>3</v>
      </c>
      <c r="F53" s="17">
        <v>8695.65</v>
      </c>
      <c r="G53" s="18">
        <f>ROUND(E53*F53,2)</f>
        <v>26086.95</v>
      </c>
      <c r="H53" s="17">
        <v>3</v>
      </c>
      <c r="I53" s="36"/>
      <c r="J53" s="18">
        <f>ROUND(H53*I53,2)</f>
        <v>0</v>
      </c>
    </row>
    <row r="54" spans="1:12" x14ac:dyDescent="0.25">
      <c r="A54" s="19"/>
      <c r="B54" s="19"/>
      <c r="C54" s="19"/>
      <c r="D54" s="20" t="s">
        <v>61</v>
      </c>
      <c r="E54" s="17">
        <v>1</v>
      </c>
      <c r="F54" s="21">
        <f>G53</f>
        <v>26086.95</v>
      </c>
      <c r="G54" s="21">
        <f>ROUND(E54*F54,2)</f>
        <v>26086.95</v>
      </c>
      <c r="H54" s="17">
        <v>1</v>
      </c>
      <c r="I54" s="21">
        <f>J53</f>
        <v>0</v>
      </c>
      <c r="J54" s="21">
        <f>ROUND(H54*I54,2)</f>
        <v>0</v>
      </c>
    </row>
    <row r="55" spans="1:12" ht="0.95" customHeight="1" x14ac:dyDescent="0.25">
      <c r="A55" s="22"/>
      <c r="B55" s="22"/>
      <c r="C55" s="22"/>
      <c r="D55" s="23"/>
      <c r="E55" s="22"/>
      <c r="F55" s="22"/>
      <c r="G55" s="22"/>
      <c r="H55" s="22"/>
      <c r="I55" s="37"/>
      <c r="J55" s="22"/>
    </row>
    <row r="56" spans="1:12" ht="22.5" x14ac:dyDescent="0.25">
      <c r="A56" s="11" t="s">
        <v>62</v>
      </c>
      <c r="B56" s="11" t="s">
        <v>9</v>
      </c>
      <c r="C56" s="11" t="s">
        <v>10</v>
      </c>
      <c r="D56" s="12" t="s">
        <v>63</v>
      </c>
      <c r="E56" s="13">
        <f t="shared" ref="E56:J56" si="15">E58</f>
        <v>1</v>
      </c>
      <c r="F56" s="13">
        <f t="shared" si="15"/>
        <v>4347.83</v>
      </c>
      <c r="G56" s="13">
        <f t="shared" si="15"/>
        <v>4347.83</v>
      </c>
      <c r="H56" s="13">
        <f t="shared" si="15"/>
        <v>1</v>
      </c>
      <c r="I56" s="13">
        <f t="shared" si="15"/>
        <v>0</v>
      </c>
      <c r="J56" s="13">
        <f t="shared" si="15"/>
        <v>0</v>
      </c>
    </row>
    <row r="57" spans="1:12" ht="22.5" x14ac:dyDescent="0.25">
      <c r="A57" s="14" t="s">
        <v>64</v>
      </c>
      <c r="B57" s="15" t="s">
        <v>15</v>
      </c>
      <c r="C57" s="15" t="s">
        <v>16</v>
      </c>
      <c r="D57" s="16" t="s">
        <v>65</v>
      </c>
      <c r="E57" s="17">
        <v>1</v>
      </c>
      <c r="F57" s="17">
        <v>4347.83</v>
      </c>
      <c r="G57" s="18">
        <f>ROUND(E57*F57,2)</f>
        <v>4347.83</v>
      </c>
      <c r="H57" s="17">
        <v>1</v>
      </c>
      <c r="I57" s="36"/>
      <c r="J57" s="18">
        <f>ROUND(H57*I57,2)</f>
        <v>0</v>
      </c>
    </row>
    <row r="58" spans="1:12" x14ac:dyDescent="0.25">
      <c r="A58" s="19"/>
      <c r="B58" s="19"/>
      <c r="C58" s="19"/>
      <c r="D58" s="20" t="s">
        <v>66</v>
      </c>
      <c r="E58" s="17">
        <v>1</v>
      </c>
      <c r="F58" s="21">
        <f>G57</f>
        <v>4347.83</v>
      </c>
      <c r="G58" s="21">
        <f>ROUND(E58*F58,2)</f>
        <v>4347.83</v>
      </c>
      <c r="H58" s="17">
        <v>1</v>
      </c>
      <c r="I58" s="21">
        <f>J57</f>
        <v>0</v>
      </c>
      <c r="J58" s="21">
        <f>ROUND(H58*I58,2)</f>
        <v>0</v>
      </c>
    </row>
    <row r="59" spans="1:12" ht="0.95" customHeight="1" x14ac:dyDescent="0.25">
      <c r="A59" s="22"/>
      <c r="B59" s="22"/>
      <c r="C59" s="22"/>
      <c r="D59" s="23"/>
      <c r="E59" s="22"/>
      <c r="F59" s="22"/>
      <c r="G59" s="22"/>
      <c r="H59" s="22"/>
      <c r="I59" s="37"/>
      <c r="J59" s="22"/>
    </row>
    <row r="60" spans="1:12" x14ac:dyDescent="0.25">
      <c r="A60" s="19"/>
      <c r="B60" s="19"/>
      <c r="C60" s="19"/>
      <c r="D60" s="20" t="s">
        <v>67</v>
      </c>
      <c r="E60" s="24">
        <v>1</v>
      </c>
      <c r="F60" s="21">
        <f>G5+G15+G23+G34+G46+G52+G56</f>
        <v>1391274.85</v>
      </c>
      <c r="G60" s="21">
        <f>ROUND(E60*F60,2)</f>
        <v>1391274.85</v>
      </c>
      <c r="H60" s="24">
        <v>1</v>
      </c>
      <c r="I60" s="21">
        <f>J5+J15+J23+J34+J46+J52+J56</f>
        <v>0</v>
      </c>
      <c r="J60" s="21">
        <f>ROUND(H60*I60,2)</f>
        <v>0</v>
      </c>
    </row>
    <row r="61" spans="1:12" x14ac:dyDescent="0.25">
      <c r="A61" s="22"/>
      <c r="B61" s="22"/>
      <c r="C61" s="22"/>
      <c r="D61" s="23"/>
      <c r="E61" s="22"/>
      <c r="F61" s="22"/>
      <c r="G61" s="22"/>
      <c r="H61" s="22"/>
      <c r="I61" s="37"/>
      <c r="J61" s="22"/>
    </row>
    <row r="62" spans="1:12" ht="15.75" thickBot="1" x14ac:dyDescent="0.3">
      <c r="A62" s="22"/>
      <c r="B62" s="22"/>
      <c r="C62" s="22"/>
      <c r="D62" s="23"/>
      <c r="E62" s="22"/>
      <c r="F62" s="22"/>
      <c r="G62" s="22"/>
      <c r="H62" s="22"/>
      <c r="I62" s="37"/>
      <c r="J62" s="22"/>
    </row>
    <row r="63" spans="1:12" ht="15.75" thickBot="1" x14ac:dyDescent="0.3">
      <c r="D63" s="25" t="s">
        <v>75</v>
      </c>
      <c r="F63" s="26"/>
      <c r="G63" s="27">
        <f>G60</f>
        <v>1391274.85</v>
      </c>
      <c r="I63" s="26"/>
      <c r="J63" s="27">
        <f>J60</f>
        <v>0</v>
      </c>
    </row>
    <row r="64" spans="1:12" x14ac:dyDescent="0.25">
      <c r="D64" s="16" t="s">
        <v>70</v>
      </c>
      <c r="F64" s="28">
        <v>0.09</v>
      </c>
      <c r="G64" s="29">
        <v>125214.73</v>
      </c>
      <c r="I64" s="39">
        <v>0</v>
      </c>
      <c r="J64" s="29">
        <f>IF(L64&gt;0,L64,0)</f>
        <v>0</v>
      </c>
      <c r="L64" s="41">
        <f>(J63*I64)-0.01</f>
        <v>-0.01</v>
      </c>
    </row>
    <row r="65" spans="4:12" x14ac:dyDescent="0.25">
      <c r="D65" s="16" t="s">
        <v>71</v>
      </c>
      <c r="F65" s="30" t="s">
        <v>72</v>
      </c>
      <c r="G65" s="31">
        <v>83476.479999999996</v>
      </c>
      <c r="I65" s="40">
        <v>0</v>
      </c>
      <c r="J65" s="31">
        <f>IF(L65&gt;0,L65,0)</f>
        <v>0</v>
      </c>
      <c r="L65" s="41">
        <f>(J63*I65)-0.01</f>
        <v>-0.01</v>
      </c>
    </row>
    <row r="66" spans="4:12" x14ac:dyDescent="0.25">
      <c r="D66" s="16" t="s">
        <v>77</v>
      </c>
      <c r="F66" s="32"/>
      <c r="G66" s="29">
        <f>SUM(G63:G65)</f>
        <v>1599966.06</v>
      </c>
      <c r="I66" s="32"/>
      <c r="J66" s="29">
        <f>SUM(J63:J65)</f>
        <v>0</v>
      </c>
      <c r="L66" s="42">
        <f>J63+J64+J65</f>
        <v>0</v>
      </c>
    </row>
    <row r="67" spans="4:12" x14ac:dyDescent="0.25">
      <c r="D67" s="16" t="s">
        <v>73</v>
      </c>
      <c r="F67" s="28" t="s">
        <v>74</v>
      </c>
      <c r="G67" s="29">
        <f>G66*F67</f>
        <v>335992.87</v>
      </c>
      <c r="I67" s="28" t="s">
        <v>74</v>
      </c>
      <c r="J67" s="29">
        <f>J66*I67</f>
        <v>0</v>
      </c>
      <c r="L67" s="41"/>
    </row>
    <row r="68" spans="4:12" x14ac:dyDescent="0.25">
      <c r="D68" s="33" t="s">
        <v>78</v>
      </c>
      <c r="F68" s="34"/>
      <c r="G68" s="35">
        <f>SUM(G66:G67)</f>
        <v>1935958.93</v>
      </c>
      <c r="I68" s="38"/>
      <c r="J68" s="35">
        <f>SUM(J66:J67)</f>
        <v>0</v>
      </c>
      <c r="L68" s="42">
        <f>J67+J66</f>
        <v>0</v>
      </c>
    </row>
  </sheetData>
  <sheetProtection algorithmName="SHA-512" hashValue="s8apo11vfHeMbV82/n7xGLqfy6tJfaB/Sx5fIPOAt6D1WuGk65YaXqE74dUuCKxDgDRaDLplu9j0YoiG5t8rog==" saltValue="sFds/ar9HwM7J0ImHRXC9Q==" spinCount="100000" sheet="1" objects="1" scenarios="1"/>
  <mergeCells count="2">
    <mergeCell ref="E2:G2"/>
    <mergeCell ref="H2:J2"/>
  </mergeCells>
  <dataValidations disablePrompts="1" count="1">
    <dataValidation type="list" allowBlank="1" showInputMessage="1" showErrorMessage="1" sqref="B4:B62" xr:uid="{CAD11784-C903-4178-900B-3ED19677DF6A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Valle Marina, Manuel</dc:creator>
  <cp:lastModifiedBy>Chaparro Vera, Mario</cp:lastModifiedBy>
  <dcterms:created xsi:type="dcterms:W3CDTF">2022-06-13T10:35:07Z</dcterms:created>
  <dcterms:modified xsi:type="dcterms:W3CDTF">2022-09-16T09:12:23Z</dcterms:modified>
</cp:coreProperties>
</file>