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de Limpieza y Medio Ambiente\Limpieza\02. CONTRATOS\PLATAFORMAS\XXXXXXXX Plataformas 2022-2026\"/>
    </mc:Choice>
  </mc:AlternateContent>
  <xr:revisionPtr revIDLastSave="0" documentId="13_ncr:1_{5D298A40-D360-4374-883E-116C5397EDAB}" xr6:coauthVersionLast="47" xr6:coauthVersionMax="47" xr10:uidLastSave="{00000000-0000-0000-0000-000000000000}"/>
  <bookViews>
    <workbookView xWindow="22932" yWindow="-108" windowWidth="23256" windowHeight="12576" xr2:uid="{9F35E944-2E83-40D9-882C-E0753EE1D4BF}"/>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 l="1"/>
  <c r="E8" i="1"/>
  <c r="E7" i="1"/>
  <c r="E6" i="1"/>
  <c r="E5" i="1"/>
  <c r="E4" i="1"/>
  <c r="E3" i="1"/>
  <c r="E2" i="1"/>
  <c r="F9" i="1" l="1"/>
  <c r="F8" i="1"/>
  <c r="F7" i="1"/>
  <c r="F6" i="1"/>
  <c r="F5" i="1"/>
  <c r="F4" i="1"/>
  <c r="F3" i="1"/>
  <c r="F2" i="1"/>
  <c r="D9" i="1"/>
  <c r="D8" i="1"/>
  <c r="D7" i="1"/>
  <c r="D6" i="1"/>
  <c r="D5" i="1"/>
  <c r="D4" i="1"/>
  <c r="F10" i="1" l="1"/>
  <c r="F11" i="1" s="1"/>
  <c r="F16" i="1" l="1"/>
  <c r="F18" i="1" s="1"/>
  <c r="F15" i="1"/>
  <c r="F19" i="1" l="1"/>
  <c r="F21" i="1" s="1"/>
  <c r="D2" i="1" l="1"/>
  <c r="D3" i="1" l="1"/>
  <c r="D10" i="1" s="1"/>
  <c r="D11" i="1" s="1"/>
  <c r="D16" i="1" l="1"/>
  <c r="D15" i="1" l="1"/>
  <c r="D18" i="1" s="1"/>
  <c r="D19" i="1" l="1"/>
  <c r="D21" i="1" s="1"/>
</calcChain>
</file>

<file path=xl/sharedStrings.xml><?xml version="1.0" encoding="utf-8"?>
<sst xmlns="http://schemas.openxmlformats.org/spreadsheetml/2006/main" count="24" uniqueCount="24">
  <si>
    <t>OPERACIONES A REALIZAR</t>
  </si>
  <si>
    <t>Limpieza de Plataformas de vía en Interestaciones</t>
  </si>
  <si>
    <t>Limpieza de Plataformas de vía en Estaciones</t>
  </si>
  <si>
    <t>Desengrasados de Plataformas de vía en Estaciones</t>
  </si>
  <si>
    <t>Limpieza de Paramentos existentes en Plataformas de vía</t>
  </si>
  <si>
    <t>Control de Plagas en Plataformas de vía de Estaciones y Túnel</t>
  </si>
  <si>
    <t>Limpieza de Falsos Techos de bóvedas sobre Plataformas de vía</t>
  </si>
  <si>
    <t>Retirada de restos materiales</t>
  </si>
  <si>
    <t>Nº DE OP/AÑO</t>
  </si>
  <si>
    <t>PRECIO UNITARIO</t>
  </si>
  <si>
    <t>IMPORTE AÑO</t>
  </si>
  <si>
    <t>3.000 estaciones (*)</t>
  </si>
  <si>
    <t>Limpieza de las luminarias del borde de andén</t>
  </si>
  <si>
    <t>GASTOS GENERALES</t>
  </si>
  <si>
    <t>BENEFICIO INDUSTRIAL</t>
  </si>
  <si>
    <t>IMPORTE EJECUCIÓN MATERIAL ANUAL (SIN IVA)</t>
  </si>
  <si>
    <t>IMPORTE EJECUCIÓN MATERIAL 4 AÑOS (SIN IVA)</t>
  </si>
  <si>
    <t>TOTAL OFERTA 4 AÑOS</t>
  </si>
  <si>
    <t>IVA (21%)</t>
  </si>
  <si>
    <t>TOTAL OFERTA CON IVA</t>
  </si>
  <si>
    <t>BAJADA LINEAL</t>
  </si>
  <si>
    <t>PRECIOS OFERTADOS</t>
  </si>
  <si>
    <t>OFERTA AÑO</t>
  </si>
  <si>
    <t>Para la elaboración de este documento se tendrán en cuenta las notas del apartado 27 del cuadro resumen del Pliego de Condiciones Particulares.
Solo se puden rellenar las celdas coloreadas en verde con valores iguales o superiores a cero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</si>
</sst>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 _€_-;\-* #,##0\ _€_-;_-* &quot;-&quot;??\ _€_-;_-@_-"/>
  </numFmts>
  <fonts count="3" x14ac:knownFonts="1">
    <font>
      <sz val="11"/>
      <color theme="1"/>
      <name val="Calibri"/>
      <family val="2"/>
      <scheme val="minor"/>
    </font>
    <font>
      <sz val="11"/>
      <color theme="1"/>
      <name val="Calibri"/>
      <family val="2"/>
      <scheme val="minor"/>
    </font>
    <font>
      <b/>
      <sz val="11"/>
      <color theme="0"/>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9" tint="0.39997558519241921"/>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0">
    <xf numFmtId="0" fontId="0" fillId="0" borderId="0" xfId="0"/>
    <xf numFmtId="10" fontId="0" fillId="4" borderId="1" xfId="3" applyNumberFormat="1" applyFont="1" applyFill="1" applyBorder="1" applyAlignment="1" applyProtection="1">
      <alignment horizontal="center"/>
      <protection locked="0"/>
    </xf>
    <xf numFmtId="0" fontId="0" fillId="0" borderId="0" xfId="0" applyAlignment="1" applyProtection="1">
      <alignment horizontal="center" vertical="center" wrapText="1"/>
    </xf>
    <xf numFmtId="0" fontId="0" fillId="0" borderId="0" xfId="0" applyAlignment="1" applyProtection="1">
      <alignment vertical="center" wrapText="1"/>
    </xf>
    <xf numFmtId="0" fontId="0" fillId="0" borderId="0" xfId="0" applyProtection="1"/>
    <xf numFmtId="164" fontId="0" fillId="0" borderId="0" xfId="1" applyFont="1" applyProtection="1"/>
    <xf numFmtId="44" fontId="0" fillId="0" borderId="0" xfId="2" applyFont="1" applyProtection="1"/>
    <xf numFmtId="44" fontId="0" fillId="0" borderId="0" xfId="2" applyFont="1" applyAlignment="1" applyProtection="1">
      <alignment horizontal="center" vertical="center"/>
    </xf>
    <xf numFmtId="165" fontId="0" fillId="0" borderId="0" xfId="1" applyNumberFormat="1" applyFont="1" applyProtection="1"/>
    <xf numFmtId="44" fontId="0" fillId="0" borderId="0" xfId="2" applyFont="1" applyAlignment="1" applyProtection="1">
      <alignment horizontal="center"/>
    </xf>
    <xf numFmtId="0" fontId="0" fillId="2" borderId="0" xfId="0" applyFill="1" applyProtection="1"/>
    <xf numFmtId="0" fontId="2" fillId="2" borderId="0" xfId="0" applyFont="1" applyFill="1" applyProtection="1"/>
    <xf numFmtId="0" fontId="2" fillId="2" borderId="0" xfId="0" applyFont="1" applyFill="1" applyAlignment="1" applyProtection="1">
      <alignment horizontal="right"/>
    </xf>
    <xf numFmtId="44" fontId="2" fillId="2" borderId="0" xfId="2" applyFont="1" applyFill="1" applyProtection="1"/>
    <xf numFmtId="0" fontId="0" fillId="3" borderId="0" xfId="0" applyFill="1" applyProtection="1"/>
    <xf numFmtId="0" fontId="2" fillId="3" borderId="0" xfId="0" applyFont="1" applyFill="1" applyProtection="1"/>
    <xf numFmtId="0" fontId="2" fillId="3" borderId="0" xfId="0" applyFont="1" applyFill="1" applyAlignment="1" applyProtection="1">
      <alignment horizontal="right"/>
    </xf>
    <xf numFmtId="44" fontId="2" fillId="3" borderId="0" xfId="2" applyFont="1" applyFill="1" applyProtection="1"/>
    <xf numFmtId="0" fontId="0" fillId="0" borderId="0" xfId="0" applyFill="1" applyAlignment="1" applyProtection="1">
      <alignment horizontal="right"/>
    </xf>
    <xf numFmtId="10" fontId="0" fillId="0" borderId="0" xfId="0" applyNumberFormat="1" applyProtection="1"/>
    <xf numFmtId="0" fontId="0" fillId="0" borderId="0" xfId="0" applyBorder="1" applyProtection="1"/>
    <xf numFmtId="0" fontId="0" fillId="0" borderId="0" xfId="0" applyAlignment="1" applyProtection="1">
      <alignment horizontal="right"/>
    </xf>
    <xf numFmtId="10" fontId="0" fillId="0" borderId="0" xfId="3" applyNumberFormat="1" applyFont="1" applyBorder="1" applyAlignment="1" applyProtection="1">
      <alignment horizontal="center"/>
    </xf>
    <xf numFmtId="0" fontId="0" fillId="0" borderId="0" xfId="0" applyAlignment="1" applyProtection="1">
      <alignment horizontal="center"/>
    </xf>
    <xf numFmtId="44" fontId="0" fillId="0" borderId="0" xfId="0" applyNumberFormat="1" applyProtection="1"/>
    <xf numFmtId="44" fontId="0" fillId="0" borderId="0" xfId="0" applyNumberFormat="1" applyAlignment="1" applyProtection="1">
      <alignment horizontal="center"/>
    </xf>
    <xf numFmtId="9" fontId="0" fillId="0" borderId="0" xfId="3" applyFont="1" applyAlignment="1" applyProtection="1">
      <alignment horizontal="center"/>
    </xf>
    <xf numFmtId="10" fontId="0" fillId="0" borderId="0" xfId="3" applyNumberFormat="1" applyFont="1" applyProtection="1"/>
    <xf numFmtId="0" fontId="0" fillId="0" borderId="0" xfId="0" applyAlignment="1" applyProtection="1">
      <alignment horizontal="center" vertical="center"/>
    </xf>
    <xf numFmtId="0" fontId="0" fillId="0" borderId="0" xfId="0" applyAlignment="1" applyProtection="1">
      <alignment horizontal="center" vertical="center" wrapText="1"/>
    </xf>
  </cellXfs>
  <cellStyles count="4">
    <cellStyle name="Millares" xfId="1" builtinId="3"/>
    <cellStyle name="Moneda" xfId="2" builtinId="4"/>
    <cellStyle name="Normal" xfId="0" builtinId="0"/>
    <cellStyle name="Porcentaje" xfId="3" builtinId="5"/>
  </cellStyles>
  <dxfs count="8">
    <dxf>
      <protection locked="1" hidden="0"/>
    </dxf>
    <dxf>
      <protection locked="1" hidden="0"/>
    </dxf>
    <dxf>
      <protection locked="1" hidden="0"/>
    </dxf>
    <dxf>
      <protection locked="1" hidden="0"/>
    </dxf>
    <dxf>
      <protection locked="1" hidden="0"/>
    </dxf>
    <dxf>
      <protection locked="1" hidden="0"/>
    </dxf>
    <dxf>
      <protection locked="1" hidden="0"/>
    </dxf>
    <dxf>
      <alignment vertical="center"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DC0232-54A8-4C7C-9C49-E3BAC225BAFE}" name="Tabla1" displayName="Tabla1" ref="A1:F11" totalsRowShown="0" headerRowDxfId="7" dataDxfId="6">
  <autoFilter ref="A1:F11" xr:uid="{FAD6256A-548F-4243-B70B-CAB9163F1473}"/>
  <tableColumns count="6">
    <tableColumn id="1" xr3:uid="{CBFF2D35-26AE-4B1E-9AA9-625758AB86B4}" name="OPERACIONES A REALIZAR" dataDxfId="5"/>
    <tableColumn id="2" xr3:uid="{CDC819A5-715F-4602-8ABA-E4D9D9F108EB}" name="Nº DE OP/AÑO" dataDxfId="4"/>
    <tableColumn id="3" xr3:uid="{B2D49F0C-5714-4F21-859C-61737F6796C3}" name="PRECIO UNITARIO" dataDxfId="3"/>
    <tableColumn id="4" xr3:uid="{38BBB349-D0B9-4F02-AABD-106690A9930A}" name="IMPORTE AÑO" dataDxfId="2" dataCellStyle="Moneda"/>
    <tableColumn id="5" xr3:uid="{1A37150E-24C1-46E8-B38B-D3B012A1169A}" name="PRECIOS OFERTADOS" dataDxfId="1" dataCellStyle="Moneda"/>
    <tableColumn id="6" xr3:uid="{5506B268-35C4-4BF0-B901-939DBC17B5A5}" name="OFERTA AÑO" dataDxfId="0" dataCellStyle="Moneda"/>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A07D6-345B-4F4C-B101-78F688FADEC3}">
  <dimension ref="A1:H27"/>
  <sheetViews>
    <sheetView tabSelected="1" zoomScale="85" zoomScaleNormal="85" workbookViewId="0">
      <selection activeCell="C13" sqref="C13"/>
    </sheetView>
  </sheetViews>
  <sheetFormatPr baseColWidth="10" defaultRowHeight="14.4" x14ac:dyDescent="0.3"/>
  <cols>
    <col min="1" max="1" width="62.44140625" style="4" customWidth="1"/>
    <col min="2" max="2" width="22.33203125" style="4" customWidth="1"/>
    <col min="3" max="3" width="22" style="4" customWidth="1"/>
    <col min="4" max="4" width="15.44140625" style="4" hidden="1" customWidth="1"/>
    <col min="5" max="5" width="17.44140625" style="4" customWidth="1"/>
    <col min="6" max="6" width="19.44140625" style="4" customWidth="1"/>
    <col min="7" max="7" width="4" style="4" customWidth="1"/>
    <col min="8" max="16384" width="11.5546875" style="4"/>
  </cols>
  <sheetData>
    <row r="1" spans="1:6" s="3" customFormat="1" ht="26.4" customHeight="1" x14ac:dyDescent="0.3">
      <c r="A1" s="2" t="s">
        <v>0</v>
      </c>
      <c r="B1" s="3" t="s">
        <v>8</v>
      </c>
      <c r="C1" s="3" t="s">
        <v>9</v>
      </c>
      <c r="D1" s="3" t="s">
        <v>10</v>
      </c>
      <c r="E1" s="2" t="s">
        <v>21</v>
      </c>
      <c r="F1" s="2" t="s">
        <v>22</v>
      </c>
    </row>
    <row r="2" spans="1:6" x14ac:dyDescent="0.3">
      <c r="A2" s="4" t="s">
        <v>2</v>
      </c>
      <c r="B2" s="5" t="s">
        <v>11</v>
      </c>
      <c r="C2" s="6">
        <v>100</v>
      </c>
      <c r="D2" s="6">
        <f>3000*Tabla1[[#This Row],[PRECIO UNITARIO]]</f>
        <v>300000</v>
      </c>
      <c r="E2" s="7" t="str">
        <f>IF(OR($C$13=""),"---",Tabla1[[#This Row],[PRECIO UNITARIO]]*(1-$C$13))</f>
        <v>---</v>
      </c>
      <c r="F2" s="6" t="e">
        <f>+Tabla1[[#This Row],[PRECIOS OFERTADOS]]*3000</f>
        <v>#VALUE!</v>
      </c>
    </row>
    <row r="3" spans="1:6" x14ac:dyDescent="0.3">
      <c r="A3" s="4" t="s">
        <v>1</v>
      </c>
      <c r="B3" s="8">
        <v>200</v>
      </c>
      <c r="C3" s="6">
        <v>135</v>
      </c>
      <c r="D3" s="6">
        <f>Tabla1[[#This Row],[Nº DE OP/AÑO]]*Tabla1[[#This Row],[PRECIO UNITARIO]]</f>
        <v>27000</v>
      </c>
      <c r="E3" s="9" t="str">
        <f>IF(OR($C$13=""),"---",Tabla1[[#This Row],[PRECIO UNITARIO]]*(1-$C$13))</f>
        <v>---</v>
      </c>
      <c r="F3" s="6" t="e">
        <f>+Tabla1[[#This Row],[PRECIOS OFERTADOS]]*Tabla1[[#This Row],[Nº DE OP/AÑO]]</f>
        <v>#VALUE!</v>
      </c>
    </row>
    <row r="4" spans="1:6" x14ac:dyDescent="0.3">
      <c r="A4" s="4" t="s">
        <v>3</v>
      </c>
      <c r="B4" s="8">
        <v>35</v>
      </c>
      <c r="C4" s="6">
        <v>385</v>
      </c>
      <c r="D4" s="6">
        <f>Tabla1[[#This Row],[Nº DE OP/AÑO]]*Tabla1[[#This Row],[PRECIO UNITARIO]]</f>
        <v>13475</v>
      </c>
      <c r="E4" s="9" t="str">
        <f>IF(OR($C$13=""),"---",Tabla1[[#This Row],[PRECIO UNITARIO]]*(1-$C$13))</f>
        <v>---</v>
      </c>
      <c r="F4" s="6" t="e">
        <f>+Tabla1[[#This Row],[PRECIOS OFERTADOS]]*Tabla1[[#This Row],[Nº DE OP/AÑO]]</f>
        <v>#VALUE!</v>
      </c>
    </row>
    <row r="5" spans="1:6" x14ac:dyDescent="0.3">
      <c r="A5" s="4" t="s">
        <v>4</v>
      </c>
      <c r="B5" s="8">
        <v>20</v>
      </c>
      <c r="C5" s="6">
        <v>160.50050000000047</v>
      </c>
      <c r="D5" s="6">
        <f>Tabla1[[#This Row],[Nº DE OP/AÑO]]*Tabla1[[#This Row],[PRECIO UNITARIO]]</f>
        <v>3210.0100000000093</v>
      </c>
      <c r="E5" s="9" t="str">
        <f>IF(OR($C$13=""),"---",Tabla1[[#This Row],[PRECIO UNITARIO]]*(1-$C$13))</f>
        <v>---</v>
      </c>
      <c r="F5" s="6" t="e">
        <f>+Tabla1[[#This Row],[PRECIOS OFERTADOS]]*Tabla1[[#This Row],[Nº DE OP/AÑO]]</f>
        <v>#VALUE!</v>
      </c>
    </row>
    <row r="6" spans="1:6" x14ac:dyDescent="0.3">
      <c r="A6" s="4" t="s">
        <v>5</v>
      </c>
      <c r="B6" s="8">
        <v>262</v>
      </c>
      <c r="C6" s="6">
        <v>320</v>
      </c>
      <c r="D6" s="6">
        <f>Tabla1[[#This Row],[Nº DE OP/AÑO]]*Tabla1[[#This Row],[PRECIO UNITARIO]]</f>
        <v>83840</v>
      </c>
      <c r="E6" s="9" t="str">
        <f>IF(OR($C$13=""),"---",Tabla1[[#This Row],[PRECIO UNITARIO]]*(1-$C$13))</f>
        <v>---</v>
      </c>
      <c r="F6" s="6" t="e">
        <f>+Tabla1[[#This Row],[PRECIOS OFERTADOS]]*Tabla1[[#This Row],[Nº DE OP/AÑO]]</f>
        <v>#VALUE!</v>
      </c>
    </row>
    <row r="7" spans="1:6" x14ac:dyDescent="0.3">
      <c r="A7" s="4" t="s">
        <v>6</v>
      </c>
      <c r="B7" s="8">
        <v>35000</v>
      </c>
      <c r="C7" s="6">
        <v>2.5</v>
      </c>
      <c r="D7" s="6">
        <f>Tabla1[[#This Row],[Nº DE OP/AÑO]]*Tabla1[[#This Row],[PRECIO UNITARIO]]</f>
        <v>87500</v>
      </c>
      <c r="E7" s="9" t="str">
        <f>IF(OR($C$13=""),"---",Tabla1[[#This Row],[PRECIO UNITARIO]]*(1-$C$13))</f>
        <v>---</v>
      </c>
      <c r="F7" s="6" t="e">
        <f>+Tabla1[[#This Row],[PRECIOS OFERTADOS]]*Tabla1[[#This Row],[Nº DE OP/AÑO]]</f>
        <v>#VALUE!</v>
      </c>
    </row>
    <row r="8" spans="1:6" x14ac:dyDescent="0.3">
      <c r="A8" s="4" t="s">
        <v>12</v>
      </c>
      <c r="B8" s="8">
        <v>15000</v>
      </c>
      <c r="C8" s="6">
        <v>1.58</v>
      </c>
      <c r="D8" s="6">
        <f>Tabla1[[#This Row],[Nº DE OP/AÑO]]*Tabla1[[#This Row],[PRECIO UNITARIO]]</f>
        <v>23700</v>
      </c>
      <c r="E8" s="9" t="str">
        <f>IF(OR($C$13=""),"---",Tabla1[[#This Row],[PRECIO UNITARIO]]*(1-$C$13))</f>
        <v>---</v>
      </c>
      <c r="F8" s="6" t="e">
        <f>+Tabla1[[#This Row],[PRECIOS OFERTADOS]]*Tabla1[[#This Row],[Nº DE OP/AÑO]]</f>
        <v>#VALUE!</v>
      </c>
    </row>
    <row r="9" spans="1:6" x14ac:dyDescent="0.3">
      <c r="A9" s="4" t="s">
        <v>7</v>
      </c>
      <c r="B9" s="8">
        <v>15</v>
      </c>
      <c r="C9" s="6">
        <v>27.028666666664975</v>
      </c>
      <c r="D9" s="6">
        <f>Tabla1[[#This Row],[Nº DE OP/AÑO]]*Tabla1[[#This Row],[PRECIO UNITARIO]]</f>
        <v>405.4299999999746</v>
      </c>
      <c r="E9" s="9" t="str">
        <f>IF(OR($C$13=""),"---",Tabla1[[#This Row],[PRECIO UNITARIO]]*(1-$C$13))</f>
        <v>---</v>
      </c>
      <c r="F9" s="6" t="e">
        <f>+Tabla1[[#This Row],[PRECIOS OFERTADOS]]*Tabla1[[#This Row],[Nº DE OP/AÑO]]</f>
        <v>#VALUE!</v>
      </c>
    </row>
    <row r="10" spans="1:6" x14ac:dyDescent="0.3">
      <c r="A10" s="10"/>
      <c r="B10" s="11" t="s">
        <v>15</v>
      </c>
      <c r="C10" s="12"/>
      <c r="D10" s="13">
        <f>SUBTOTAL(109,D2:D9)</f>
        <v>539130.43999999994</v>
      </c>
      <c r="E10" s="13"/>
      <c r="F10" s="13" t="e">
        <f>SUBTOTAL(109,F2:F9)</f>
        <v>#VALUE!</v>
      </c>
    </row>
    <row r="11" spans="1:6" x14ac:dyDescent="0.3">
      <c r="A11" s="14"/>
      <c r="B11" s="15" t="s">
        <v>16</v>
      </c>
      <c r="C11" s="16"/>
      <c r="D11" s="17">
        <f>+D10*4</f>
        <v>2156521.7599999998</v>
      </c>
      <c r="E11" s="17"/>
      <c r="F11" s="17" t="e">
        <f>+F10*4</f>
        <v>#VALUE!</v>
      </c>
    </row>
    <row r="12" spans="1:6" ht="15" thickBot="1" x14ac:dyDescent="0.35"/>
    <row r="13" spans="1:6" ht="15" thickBot="1" x14ac:dyDescent="0.35">
      <c r="B13" s="18" t="s">
        <v>20</v>
      </c>
      <c r="C13" s="1"/>
    </row>
    <row r="14" spans="1:6" ht="15" thickBot="1" x14ac:dyDescent="0.35">
      <c r="C14" s="19"/>
      <c r="E14" s="20"/>
    </row>
    <row r="15" spans="1:6" ht="15" thickBot="1" x14ac:dyDescent="0.35">
      <c r="B15" s="21" t="s">
        <v>13</v>
      </c>
      <c r="C15" s="1"/>
      <c r="D15" s="6">
        <f>ROUND(D11*C15,2)</f>
        <v>0</v>
      </c>
      <c r="E15" s="22"/>
      <c r="F15" s="6" t="e">
        <f>ROUND(F11*C15,2)</f>
        <v>#VALUE!</v>
      </c>
    </row>
    <row r="16" spans="1:6" ht="15" thickBot="1" x14ac:dyDescent="0.35">
      <c r="B16" s="21" t="s">
        <v>14</v>
      </c>
      <c r="C16" s="1"/>
      <c r="D16" s="6">
        <f>ROUND(D11*C16,2)</f>
        <v>0</v>
      </c>
      <c r="E16" s="22"/>
      <c r="F16" s="6" t="e">
        <f>ROUND(F11*C16,2)</f>
        <v>#VALUE!</v>
      </c>
    </row>
    <row r="17" spans="1:8" x14ac:dyDescent="0.3">
      <c r="E17" s="20"/>
    </row>
    <row r="18" spans="1:8" x14ac:dyDescent="0.3">
      <c r="C18" s="23" t="s">
        <v>17</v>
      </c>
      <c r="D18" s="24">
        <f>+D11+D15+D16</f>
        <v>2156521.7599999998</v>
      </c>
      <c r="F18" s="25" t="str">
        <f>IF(OR($C$13="", $C$15="", $C$16=""),"---",(F11+F15+F16))</f>
        <v>---</v>
      </c>
    </row>
    <row r="19" spans="1:8" x14ac:dyDescent="0.3">
      <c r="B19" s="21"/>
      <c r="C19" s="26" t="s">
        <v>18</v>
      </c>
      <c r="D19" s="6">
        <f>ROUND(D18*0.21,2)</f>
        <v>452869.57</v>
      </c>
      <c r="F19" s="6" t="e">
        <f>ROUND(F18*0.21,2)</f>
        <v>#VALUE!</v>
      </c>
    </row>
    <row r="21" spans="1:8" x14ac:dyDescent="0.3">
      <c r="C21" s="4" t="s">
        <v>19</v>
      </c>
      <c r="D21" s="24">
        <f>+D18+D19</f>
        <v>2609391.3299999996</v>
      </c>
      <c r="F21" s="24" t="e">
        <f>+F18+F19</f>
        <v>#VALUE!</v>
      </c>
      <c r="H21" s="27"/>
    </row>
    <row r="26" spans="1:8" x14ac:dyDescent="0.3">
      <c r="A26" s="29" t="s">
        <v>23</v>
      </c>
      <c r="B26" s="28"/>
      <c r="C26" s="28"/>
      <c r="D26" s="28"/>
      <c r="E26" s="28"/>
      <c r="F26" s="28"/>
    </row>
    <row r="27" spans="1:8" x14ac:dyDescent="0.3">
      <c r="A27" s="28"/>
      <c r="B27" s="28"/>
      <c r="C27" s="28"/>
      <c r="D27" s="28"/>
      <c r="E27" s="28"/>
      <c r="F27" s="28"/>
    </row>
  </sheetData>
  <sheetProtection sheet="1" selectLockedCells="1"/>
  <mergeCells count="1">
    <mergeCell ref="A26:F27"/>
  </mergeCell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Gamarra Sastre, Juan Pedro</dc:creator>
  <cp:lastModifiedBy>Gamarra Sastre, Juan Pedro</cp:lastModifiedBy>
  <dcterms:created xsi:type="dcterms:W3CDTF">2022-05-31T06:23:54Z</dcterms:created>
  <dcterms:modified xsi:type="dcterms:W3CDTF">2022-12-19T11:49:29Z</dcterms:modified>
</cp:coreProperties>
</file>