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2023\016305-23 BOLSAS Y CELULOSA 2 L  PR EBL PILAR\3 PUBLICACIONES\2 LICITACIÓN\"/>
    </mc:Choice>
  </mc:AlternateContent>
  <workbookProtection workbookAlgorithmName="SHA-512" workbookHashValue="wKUusGi0oEgT8maEzLwJXxoJk0ktcBK44pta7IfTZX3maVWlxZxh0+WUFfAM8KPLJQYNU+Zyu9hvfdHwUy2hVQ==" workbookSaltValue="VnTTiOJoCfbk/OVKld+R2A==" workbookSpinCount="100000" lockStructure="1"/>
  <bookViews>
    <workbookView xWindow="0" yWindow="0" windowWidth="28800" windowHeight="12140"/>
  </bookViews>
  <sheets>
    <sheet name="Lote 1" sheetId="1" r:id="rId1"/>
  </sheets>
  <definedNames>
    <definedName name="aa" localSheetId="0">#REF!</definedName>
    <definedName name="aa">#REF!</definedName>
    <definedName name="_xlnm.Print_Area" localSheetId="0">'Lote 1'!$A$1:$O$41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_xlnm.Print_Titles" localSheetId="0">'Lote 1'!$1:$2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M40" i="1"/>
  <c r="F40" i="1"/>
  <c r="J39" i="1"/>
  <c r="M39" i="1"/>
  <c r="F39" i="1"/>
  <c r="J38" i="1"/>
  <c r="M38" i="1"/>
  <c r="F38" i="1"/>
  <c r="J37" i="1"/>
  <c r="M37" i="1"/>
  <c r="F37" i="1"/>
  <c r="J36" i="1"/>
  <c r="M36" i="1"/>
  <c r="F36" i="1"/>
  <c r="J35" i="1"/>
  <c r="M35" i="1"/>
  <c r="F35" i="1"/>
  <c r="J34" i="1"/>
  <c r="M34" i="1"/>
  <c r="F34" i="1"/>
  <c r="J33" i="1"/>
  <c r="M33" i="1"/>
  <c r="F33" i="1"/>
  <c r="J32" i="1"/>
  <c r="M32" i="1"/>
  <c r="F32" i="1"/>
  <c r="J31" i="1"/>
  <c r="M31" i="1"/>
  <c r="F31" i="1"/>
  <c r="J30" i="1"/>
  <c r="M30" i="1"/>
  <c r="F30" i="1"/>
  <c r="J29" i="1"/>
  <c r="M29" i="1"/>
  <c r="F29" i="1"/>
  <c r="J28" i="1"/>
  <c r="M28" i="1"/>
  <c r="F28" i="1"/>
  <c r="J27" i="1"/>
  <c r="M27" i="1"/>
  <c r="N27" i="1" s="1"/>
  <c r="F27" i="1"/>
  <c r="J26" i="1"/>
  <c r="M26" i="1"/>
  <c r="F26" i="1"/>
  <c r="J25" i="1"/>
  <c r="M25" i="1"/>
  <c r="F25" i="1"/>
  <c r="J24" i="1"/>
  <c r="M24" i="1"/>
  <c r="F24" i="1"/>
  <c r="J23" i="1"/>
  <c r="M23" i="1"/>
  <c r="F23" i="1"/>
  <c r="J22" i="1"/>
  <c r="M22" i="1"/>
  <c r="F22" i="1"/>
  <c r="J21" i="1"/>
  <c r="M21" i="1"/>
  <c r="F21" i="1"/>
  <c r="J20" i="1"/>
  <c r="M20" i="1"/>
  <c r="F20" i="1"/>
  <c r="J19" i="1"/>
  <c r="M19" i="1"/>
  <c r="F19" i="1"/>
  <c r="J18" i="1"/>
  <c r="M18" i="1"/>
  <c r="F18" i="1"/>
  <c r="J17" i="1"/>
  <c r="M17" i="1"/>
  <c r="F17" i="1"/>
  <c r="J16" i="1"/>
  <c r="M16" i="1"/>
  <c r="F16" i="1"/>
  <c r="J15" i="1"/>
  <c r="M15" i="1"/>
  <c r="F15" i="1"/>
  <c r="J14" i="1"/>
  <c r="M14" i="1"/>
  <c r="F14" i="1"/>
  <c r="J13" i="1"/>
  <c r="M13" i="1"/>
  <c r="F13" i="1"/>
  <c r="J12" i="1"/>
  <c r="M12" i="1"/>
  <c r="F12" i="1"/>
  <c r="J11" i="1"/>
  <c r="M11" i="1"/>
  <c r="N11" i="1" s="1"/>
  <c r="F11" i="1"/>
  <c r="J10" i="1"/>
  <c r="M10" i="1"/>
  <c r="F10" i="1"/>
  <c r="J9" i="1"/>
  <c r="M9" i="1"/>
  <c r="F9" i="1"/>
  <c r="J8" i="1"/>
  <c r="M8" i="1"/>
  <c r="F8" i="1"/>
  <c r="J7" i="1"/>
  <c r="M7" i="1"/>
  <c r="F7" i="1"/>
  <c r="J6" i="1"/>
  <c r="M6" i="1"/>
  <c r="F6" i="1"/>
  <c r="J5" i="1"/>
  <c r="M5" i="1"/>
  <c r="F5" i="1"/>
  <c r="J4" i="1"/>
  <c r="M4" i="1"/>
  <c r="F4" i="1"/>
  <c r="J3" i="1"/>
  <c r="K3" i="1" s="1"/>
  <c r="M3" i="1"/>
  <c r="N3" i="1" s="1"/>
  <c r="F3" i="1"/>
  <c r="K5" i="1" l="1"/>
  <c r="L5" i="1" s="1"/>
  <c r="K7" i="1"/>
  <c r="L7" i="1" s="1"/>
  <c r="K9" i="1"/>
  <c r="L9" i="1" s="1"/>
  <c r="K11" i="1"/>
  <c r="L11" i="1" s="1"/>
  <c r="K12" i="1"/>
  <c r="L12" i="1" s="1"/>
  <c r="K15" i="1"/>
  <c r="L15" i="1" s="1"/>
  <c r="K17" i="1"/>
  <c r="L17" i="1" s="1"/>
  <c r="K19" i="1"/>
  <c r="L19" i="1" s="1"/>
  <c r="K21" i="1"/>
  <c r="L21" i="1" s="1"/>
  <c r="K23" i="1"/>
  <c r="L23" i="1" s="1"/>
  <c r="K26" i="1"/>
  <c r="L26" i="1" s="1"/>
  <c r="K28" i="1"/>
  <c r="L28" i="1" s="1"/>
  <c r="K30" i="1"/>
  <c r="L30" i="1" s="1"/>
  <c r="K33" i="1"/>
  <c r="L33" i="1" s="1"/>
  <c r="K36" i="1"/>
  <c r="L36" i="1" s="1"/>
  <c r="M41" i="1"/>
  <c r="N6" i="1"/>
  <c r="O6" i="1" s="1"/>
  <c r="O11" i="1"/>
  <c r="O27" i="1"/>
  <c r="K4" i="1"/>
  <c r="K6" i="1"/>
  <c r="L6" i="1" s="1"/>
  <c r="K8" i="1"/>
  <c r="L8" i="1" s="1"/>
  <c r="K10" i="1"/>
  <c r="L10" i="1" s="1"/>
  <c r="K13" i="1"/>
  <c r="L13" i="1" s="1"/>
  <c r="K14" i="1"/>
  <c r="L14" i="1" s="1"/>
  <c r="K16" i="1"/>
  <c r="L16" i="1" s="1"/>
  <c r="K18" i="1"/>
  <c r="L18" i="1" s="1"/>
  <c r="K20" i="1"/>
  <c r="L20" i="1" s="1"/>
  <c r="K22" i="1"/>
  <c r="L22" i="1" s="1"/>
  <c r="K24" i="1"/>
  <c r="L24" i="1" s="1"/>
  <c r="K25" i="1"/>
  <c r="L25" i="1" s="1"/>
  <c r="K27" i="1"/>
  <c r="L27" i="1" s="1"/>
  <c r="K29" i="1"/>
  <c r="L29" i="1" s="1"/>
  <c r="K31" i="1"/>
  <c r="L31" i="1" s="1"/>
  <c r="K32" i="1"/>
  <c r="L32" i="1" s="1"/>
  <c r="K34" i="1"/>
  <c r="L34" i="1" s="1"/>
  <c r="K35" i="1"/>
  <c r="L35" i="1" s="1"/>
  <c r="K37" i="1"/>
  <c r="L37" i="1" s="1"/>
  <c r="K38" i="1"/>
  <c r="L38" i="1" s="1"/>
  <c r="K39" i="1"/>
  <c r="L39" i="1" s="1"/>
  <c r="K40" i="1"/>
  <c r="L40" i="1" s="1"/>
  <c r="O3" i="1"/>
  <c r="N4" i="1"/>
  <c r="O4" i="1" s="1"/>
  <c r="N5" i="1"/>
  <c r="O5" i="1" s="1"/>
  <c r="N7" i="1"/>
  <c r="O7" i="1" s="1"/>
  <c r="N8" i="1"/>
  <c r="O8" i="1" s="1"/>
  <c r="N9" i="1"/>
  <c r="O9" i="1" s="1"/>
  <c r="N10" i="1"/>
  <c r="O10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J41" i="1"/>
  <c r="L3" i="1"/>
  <c r="K41" i="1" l="1"/>
  <c r="N41" i="1"/>
  <c r="O41" i="1"/>
  <c r="L4" i="1"/>
  <c r="L41" i="1" s="1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<sst xmlns="http://schemas.openxmlformats.org/spreadsheetml/2006/main" count="131" uniqueCount="94">
  <si>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</si>
  <si>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</si>
  <si>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</si>
  <si>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</si>
  <si>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</si>
  <si>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</si>
  <si>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</si>
  <si>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</si>
  <si>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 xml:space="preserve">Unidades
12 meses </t>
  </si>
  <si>
    <t xml:space="preserve">Unidades
24 meses 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</si>
  <si>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</si>
  <si>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</si>
  <si>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</si>
  <si>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</si>
  <si>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</si>
  <si>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</si>
  <si>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</si>
  <si>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100 Unidades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</si>
  <si>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</si>
  <si>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</si>
  <si>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</si>
  <si>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</si>
  <si>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</si>
  <si>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</si>
  <si>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</si>
  <si>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</si>
  <si>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</si>
  <si>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</si>
  <si>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</si>
  <si>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</si>
  <si>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</si>
  <si>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</si>
  <si>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</si>
  <si>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</si>
  <si>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</si>
  <si>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</si>
  <si>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</si>
  <si>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</si>
  <si>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</si>
  <si>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</si>
  <si>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</si>
  <si>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</si>
  <si>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</si>
  <si>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</si>
  <si>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</si>
  <si>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</si>
  <si>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</si>
  <si>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</si>
  <si>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</si>
  <si>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</si>
  <si>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</si>
  <si>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</si>
  <si>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</si>
  <si>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</si>
  <si>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</si>
  <si>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Bolsa de plástico transparente 25x35 cm. 100 galgas</t>
  </si>
  <si>
    <t>Bolsa de plástico transparente 32x40 cm. 150 galgas</t>
  </si>
  <si>
    <t>Bolsa de plástico transparente 40x50 cm. 70 galgas</t>
  </si>
  <si>
    <t>Bolsa de plástico transparente 52x60 cm. 150 galgas</t>
  </si>
  <si>
    <t>Bolsa de plástico transparente 60x110 cm. 150 galgas</t>
  </si>
  <si>
    <t>Bolsa de plástico transparente 70x90 cm. 150 galgas</t>
  </si>
  <si>
    <t>Bolsa de plástico transparente 85x105 cm. 90 galgas</t>
  </si>
  <si>
    <t>Bolsa de plástico transparente 85x105 cm. 180 galgas</t>
  </si>
  <si>
    <t>Bolsa de plástico transparente 85x105 cm. 210 galgas</t>
  </si>
  <si>
    <t>Bolsa de plástico transparente 115x150 cm. 140 galgas</t>
  </si>
  <si>
    <t>Bolsa de plástico de color 50x55 cm. 70 galgas</t>
  </si>
  <si>
    <t>Bolsa de plástico de color 52x60 cm. 80 galgas</t>
  </si>
  <si>
    <t>Bolsa de plástico de color 52x60 cm. 90 galgas</t>
  </si>
  <si>
    <t>Bolsa de plástico de color 52x60 cm. 100 galgas</t>
  </si>
  <si>
    <t>Bolsa de plástico de color 60x80 cm. 80 galgas</t>
  </si>
  <si>
    <t>Bolsa de plástico de color 70x80 cm. 150 galgas</t>
  </si>
  <si>
    <t>Bolsa de plástico de color 70x90 cm. 80 galgas</t>
  </si>
  <si>
    <t>Bolsa de plástico de color 65x110 cm. 300 galgas</t>
  </si>
  <si>
    <t>Bolsa de plástico de color 85x105 cm. 55 galgas</t>
  </si>
  <si>
    <t>Bolsa de plástico de color 85x105 cm. 80 galgas</t>
  </si>
  <si>
    <t>Bolsa de plástico de color 85x105 cm. 120 galgas</t>
  </si>
  <si>
    <t>Bolsa de plástico de color 85x105 cm. 150 galgas</t>
  </si>
  <si>
    <t>Bolsa de plástico de color 85x105 cm. 180 galgas</t>
  </si>
  <si>
    <t>Bolsa de plástico de color 85x105 cm. 210 galgas</t>
  </si>
  <si>
    <t>Bolsa de plástico de color 85x105 cm. 300 galgas</t>
  </si>
  <si>
    <t>Bolsa de plástico de color 100x120 cm. 250 galgas</t>
  </si>
  <si>
    <t>Bolsa de plástico de color 115x150 cm. 120 galgas</t>
  </si>
  <si>
    <t>Bolsa de plástico de color 115x150 cm. 150 galgas</t>
  </si>
  <si>
    <t>Bolsa de plástico de color 115x150 cm. 180 galgas</t>
  </si>
  <si>
    <t>Bolsa de plástico de color 130x150 cm. 150 galgas</t>
  </si>
  <si>
    <t>Rollo de plástico para uso alimentario 45cmx250m, 8,5 micras</t>
  </si>
  <si>
    <t>Rollo de plástico para uso alimentario 60cmx1500m, 9,5 micras</t>
  </si>
  <si>
    <t>Bolsa de plástico con mecanismo de cierre 7x10 cm. 200 galgas</t>
  </si>
  <si>
    <t>Bolsa de plástico con mecanismo de cierre 16x22 cm. 200 galgas</t>
  </si>
  <si>
    <t>Bolsa de plástico con mecanismo de cierre 55x60 cm. 100 galgas</t>
  </si>
  <si>
    <t>Bolsa de plástico con asas 35x50 cm. 60 galgas</t>
  </si>
  <si>
    <t>Bolsa de plástico con asas 40x50 cm. 60 galgas</t>
  </si>
  <si>
    <t>Bolsa de plástico con asas 50x60 cm. 90 galgas</t>
  </si>
  <si>
    <t>Referencias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</si>
</sst>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164" fontId="5" fillId="0" borderId="12" xfId="0" applyNumberFormat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164" fontId="4" fillId="3" borderId="7" xfId="1" applyNumberFormat="1" applyFont="1" applyFill="1" applyBorder="1" applyAlignment="1" applyProtection="1">
      <alignment horizontal="center" vertical="center" wrapText="1"/>
    </xf>
    <xf numFmtId="164" fontId="5" fillId="3" borderId="5" xfId="1" applyNumberFormat="1" applyFont="1" applyFill="1" applyBorder="1" applyAlignment="1" applyProtection="1">
      <alignment horizontal="center" vertical="center" wrapText="1"/>
    </xf>
    <xf numFmtId="164" fontId="4" fillId="3" borderId="8" xfId="1" applyNumberFormat="1" applyFont="1" applyFill="1" applyBorder="1" applyAlignment="1" applyProtection="1">
      <alignment horizontal="center" vertical="center" wrapText="1"/>
    </xf>
    <xf numFmtId="3" fontId="4" fillId="2" borderId="5" xfId="1" applyNumberFormat="1" applyFont="1" applyFill="1" applyBorder="1" applyAlignment="1" applyProtection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center" vertical="center" wrapText="1"/>
    </xf>
    <xf numFmtId="164" fontId="4" fillId="2" borderId="6" xfId="0" applyNumberFormat="1" applyFont="1" applyFill="1" applyBorder="1" applyAlignment="1" applyProtection="1">
      <alignment horizontal="center" vertical="center" wrapText="1"/>
    </xf>
    <xf numFmtId="164" fontId="4" fillId="2" borderId="5" xfId="0" applyNumberFormat="1" applyFont="1" applyFill="1" applyBorder="1" applyAlignment="1" applyProtection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center" wrapText="1"/>
    </xf>
    <xf numFmtId="164" fontId="4" fillId="3" borderId="6" xfId="1" applyNumberFormat="1" applyFont="1" applyFill="1" applyBorder="1" applyAlignment="1" applyProtection="1">
      <alignment horizontal="center" vertical="center" wrapText="1"/>
    </xf>
    <xf numFmtId="164" fontId="4" fillId="3" borderId="9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wrapText="1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center" vertical="center"/>
    </xf>
    <xf numFmtId="164" fontId="6" fillId="0" borderId="12" xfId="0" applyNumberFormat="1" applyFont="1" applyFill="1" applyBorder="1" applyAlignment="1" applyProtection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</xf>
    <xf numFmtId="3" fontId="4" fillId="0" borderId="12" xfId="0" applyNumberFormat="1" applyFont="1" applyFill="1" applyBorder="1" applyAlignment="1" applyProtection="1">
      <alignment vertical="center"/>
    </xf>
    <xf numFmtId="3" fontId="6" fillId="0" borderId="12" xfId="0" applyNumberFormat="1" applyFont="1" applyFill="1" applyBorder="1" applyAlignment="1" applyProtection="1">
      <alignment vertical="center"/>
    </xf>
    <xf numFmtId="9" fontId="6" fillId="0" borderId="1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164" fontId="8" fillId="0" borderId="11" xfId="0" applyNumberFormat="1" applyFont="1" applyBorder="1" applyAlignment="1" applyProtection="1">
      <alignment vertical="center"/>
    </xf>
    <xf numFmtId="164" fontId="4" fillId="0" borderId="12" xfId="0" applyNumberFormat="1" applyFont="1" applyBorder="1" applyAlignment="1" applyProtection="1">
      <alignment vertical="center"/>
    </xf>
    <xf numFmtId="164" fontId="4" fillId="0" borderId="11" xfId="0" applyNumberFormat="1" applyFont="1" applyBorder="1" applyAlignment="1" applyProtection="1">
      <alignment vertical="center"/>
    </xf>
    <xf numFmtId="0" fontId="1" fillId="0" borderId="0" xfId="0" applyFont="1" applyProtection="1"/>
    <xf numFmtId="0" fontId="3" fillId="0" borderId="14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center" vertical="center"/>
    </xf>
    <xf numFmtId="164" fontId="7" fillId="0" borderId="16" xfId="0" applyNumberFormat="1" applyFont="1" applyFill="1" applyBorder="1" applyAlignment="1" applyProtection="1">
      <alignment horizontal="center" vertical="center"/>
    </xf>
    <xf numFmtId="3" fontId="4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vertical="center"/>
    </xf>
    <xf numFmtId="9" fontId="6" fillId="0" borderId="15" xfId="0" applyNumberFormat="1" applyFont="1" applyFill="1" applyBorder="1" applyAlignment="1" applyProtection="1">
      <alignment horizontal="center"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8" fillId="0" borderId="15" xfId="0" applyNumberFormat="1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vertical="center"/>
    </xf>
    <xf numFmtId="164" fontId="4" fillId="0" borderId="15" xfId="0" applyNumberFormat="1" applyFont="1" applyBorder="1" applyAlignment="1" applyProtection="1">
      <alignment vertical="center"/>
    </xf>
    <xf numFmtId="0" fontId="3" fillId="3" borderId="18" xfId="0" applyFont="1" applyFill="1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164" fontId="4" fillId="3" borderId="18" xfId="0" applyNumberFormat="1" applyFont="1" applyFill="1" applyBorder="1" applyAlignment="1" applyProtection="1">
      <alignment horizontal="center" vertical="center"/>
    </xf>
    <xf numFmtId="164" fontId="4" fillId="3" borderId="17" xfId="0" applyNumberFormat="1" applyFont="1" applyFill="1" applyBorder="1" applyAlignment="1" applyProtection="1">
      <alignment horizontal="center" vertical="center"/>
    </xf>
    <xf numFmtId="164" fontId="4" fillId="3" borderId="19" xfId="0" applyNumberFormat="1" applyFont="1" applyFill="1" applyBorder="1" applyAlignment="1" applyProtection="1">
      <alignment horizontal="center" vertical="center"/>
    </xf>
    <xf numFmtId="164" fontId="9" fillId="3" borderId="18" xfId="0" applyNumberFormat="1" applyFont="1" applyFill="1" applyBorder="1" applyAlignment="1" applyProtection="1">
      <alignment horizontal="center" vertical="center"/>
    </xf>
    <xf numFmtId="164" fontId="9" fillId="3" borderId="17" xfId="0" applyNumberFormat="1" applyFont="1" applyFill="1" applyBorder="1" applyAlignment="1" applyProtection="1">
      <alignment horizontal="center" vertical="center"/>
    </xf>
    <xf numFmtId="164" fontId="9" fillId="3" borderId="19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164" fontId="11" fillId="0" borderId="0" xfId="0" applyNumberFormat="1" applyFont="1" applyProtection="1"/>
    <xf numFmtId="0" fontId="4" fillId="0" borderId="0" xfId="0" applyFont="1" applyFill="1" applyProtection="1"/>
    <xf numFmtId="164" fontId="4" fillId="0" borderId="0" xfId="0" applyNumberFormat="1" applyFont="1" applyFill="1" applyProtection="1"/>
    <xf numFmtId="0" fontId="1" fillId="3" borderId="20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3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protection locked="1" hidden="0"/>
    </dxf>
    <dxf>
      <protection locked="1" hidden="0"/>
    </dxf>
    <dxf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4" formatCode="#,##0.00\ &quot;€&quot;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_ ;\-#,##0\ 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4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_-* #,##0.00\ _€_-;\-* #,##0.00\ _€_-;_-* &quot;-&quot;??\ _€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#.##000\ \€"/>
      <fill>
        <patternFill patternType="solid">
          <fgColor indexed="64"/>
          <bgColor theme="9" tint="0.59999389629810485"/>
        </patternFill>
      </fill>
      <alignment horizontal="center" vertical="center" textRotation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7" formatCode="#.##000\ \€"/>
      <alignment vertical="center" textRotation="0" wrapText="0" indent="0" justifyLastLine="0" shrinkToFit="0" readingOrder="0"/>
      <protection locked="1" hidden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  <protection locked="1" hidden="0"/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_Datos13" displayName="Tabla_Datos13" ref="A2:O41" totalsRowCount="1" headerRowDxfId="34" dataDxfId="32" totalsRowDxfId="31" headerRowBorderDxfId="33" totalsRowBorderDxfId="30">
  <autoFilter ref="A2:O4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3" name="Referencias Lote 1" dataDxfId="29" totalsRowDxfId="14"/>
    <tableColumn id="4" name="Descripción del producto " dataDxfId="28" totalsRowDxfId="13"/>
    <tableColumn id="5" name="Unidad " dataDxfId="27" totalsRowDxfId="12"/>
    <tableColumn id="6" name="Licitación" dataDxfId="26" totalsRowDxfId="11"/>
    <tableColumn id="10" name="Oferta" dataDxfId="25" totalsRowDxfId="10"/>
    <tableColumn id="2" name="Control" dataDxfId="24" totalsRowDxfId="9">
      <calculatedColumnFormula>IF(Tabla_Datos13[[#This Row],[Licitación]]&gt;=Tabla_Datos13[[#This Row],[Oferta]],"ok","sup")</calculatedColumnFormula>
    </tableColumn>
    <tableColumn id="7" name="Unidades_x000a_12 meses " dataDxfId="23" totalsRowDxfId="8"/>
    <tableColumn id="8" name="Unidades_x000a_24 meses " dataDxfId="22" totalsRowDxfId="7"/>
    <tableColumn id="9" name="IVA aplicable" dataDxfId="21" totalsRowDxfId="6"/>
    <tableColumn id="12" name="Base Imponible licitacion" totalsRowFunction="sum" dataDxfId="20" totalsRowDxfId="5">
      <calculatedColumnFormula>ROUND(Tabla_Datos13[[#This Row],[Licitación]]*Tabla_Datos13[[#This Row],[Unidades
24 meses ]],2)</calculatedColumnFormula>
    </tableColumn>
    <tableColumn id="13" name="IVA licitacion" totalsRowFunction="sum" dataDxfId="19" totalsRowDxfId="4">
      <calculatedColumnFormula>ROUND(Tabla_Datos13[[#This Row],[Base Imponible licitacion]]*Tabla_Datos13[[#This Row],[IVA aplicable]],2)</calculatedColumnFormula>
    </tableColumn>
    <tableColumn id="14" name="Importe (IVA incl.) licitacion" totalsRowFunction="sum" dataDxfId="18" totalsRowDxfId="3">
      <calculatedColumnFormula>SUM(J3,K3)</calculatedColumnFormula>
    </tableColumn>
    <tableColumn id="11" name="Base imponible oferta" totalsRowFunction="sum" dataDxfId="17" totalsRowDxfId="2">
      <calculatedColumnFormula>ROUND(Tabla_Datos13[[#This Row],[Oferta]]*Tabla_Datos13[[#This Row],[Unidades
24 meses ]],2)</calculatedColumnFormula>
    </tableColumn>
    <tableColumn id="15" name="IVA" totalsRowFunction="sum" dataDxfId="16" totalsRowDxfId="1">
      <calculatedColumnFormula>ROUND(Tabla_Datos13[[#This Row],[Base imponible oferta]]*Tabla_Datos13[[#This Row],[IVA aplicable]],2)</calculatedColumnFormula>
    </tableColumn>
    <tableColumn id="16" name="Total oferta_x000a_(IVA incluido)" totalsRowFunction="sum" dataDxfId="15" totalsRowDxfId="0">
      <calculatedColumnFormula>SUM(Tabla_Datos13[[#This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pageSetUpPr fitToPage="1"/>
  </sheetPr>
  <dimension ref="A1:P47"/>
  <sheetViews>
    <sheetView tabSelected="1" zoomScaleNormal="100" zoomScaleSheetLayoutView="70" workbookViewId="0">
      <selection activeCell="M5" sqref="M5"/>
    </sheetView>
  </sheetViews>
  <sheetFormatPr baseColWidth="10" defaultColWidth="11.453125" defaultRowHeight="14" x14ac:dyDescent="0.3"/>
  <cols>
    <col min="1" max="1" width="11.1796875" style="34" customWidth="1"/>
    <col min="2" max="2" width="74.26953125" style="21" customWidth="1"/>
    <col min="3" max="3" width="13.453125" style="57" bestFit="1" customWidth="1"/>
    <col min="4" max="4" width="13.1796875" style="58" customWidth="1"/>
    <col min="5" max="5" width="13.1796875" style="59" customWidth="1"/>
    <col min="6" max="6" width="8.26953125" style="60" customWidth="1"/>
    <col min="7" max="7" width="13.1796875" style="57" hidden="1" customWidth="1"/>
    <col min="8" max="8" width="13.1796875" style="57" customWidth="1"/>
    <col min="9" max="9" width="10.7265625" style="57" customWidth="1"/>
    <col min="10" max="10" width="17.1796875" style="57" hidden="1" customWidth="1"/>
    <col min="11" max="11" width="17.1796875" style="62" hidden="1" customWidth="1"/>
    <col min="12" max="12" width="17.1796875" style="57" hidden="1" customWidth="1"/>
    <col min="13" max="15" width="16.453125" style="61" customWidth="1"/>
    <col min="16" max="16" width="5.26953125" style="34" customWidth="1"/>
    <col min="17" max="17" width="14.26953125" style="34" customWidth="1"/>
    <col min="18" max="16384" width="11.453125" style="34"/>
  </cols>
  <sheetData>
    <row r="1" spans="1:16" s="8" customFormat="1" ht="19.5" customHeight="1" x14ac:dyDescent="0.35">
      <c r="A1" s="64"/>
      <c r="B1" s="3"/>
      <c r="C1" s="4"/>
      <c r="D1" s="65" t="s">
        <v>0</v>
      </c>
      <c r="E1" s="65"/>
      <c r="F1" s="66"/>
      <c r="G1" s="5"/>
      <c r="H1" s="6"/>
      <c r="I1" s="4"/>
      <c r="J1" s="67" t="s">
        <v>1</v>
      </c>
      <c r="K1" s="68"/>
      <c r="L1" s="69"/>
      <c r="M1" s="70" t="s">
        <v>2</v>
      </c>
      <c r="N1" s="65"/>
      <c r="O1" s="71"/>
      <c r="P1" s="7"/>
    </row>
    <row r="2" spans="1:16" s="21" customFormat="1" ht="25.5" thickBot="1" x14ac:dyDescent="0.35">
      <c r="A2" s="9" t="s">
        <v>93</v>
      </c>
      <c r="B2" s="10" t="s">
        <v>3</v>
      </c>
      <c r="C2" s="11" t="s">
        <v>4</v>
      </c>
      <c r="D2" s="12" t="s">
        <v>5</v>
      </c>
      <c r="E2" s="12" t="s">
        <v>6</v>
      </c>
      <c r="F2" s="13" t="s">
        <v>7</v>
      </c>
      <c r="G2" s="14" t="s">
        <v>8</v>
      </c>
      <c r="H2" s="15" t="s">
        <v>9</v>
      </c>
      <c r="I2" s="11" t="s">
        <v>10</v>
      </c>
      <c r="J2" s="16" t="s">
        <v>11</v>
      </c>
      <c r="K2" s="17" t="s">
        <v>12</v>
      </c>
      <c r="L2" s="18" t="s">
        <v>13</v>
      </c>
      <c r="M2" s="19" t="s">
        <v>14</v>
      </c>
      <c r="N2" s="20" t="s">
        <v>15</v>
      </c>
      <c r="O2" s="11" t="s">
        <v>16</v>
      </c>
    </row>
    <row r="3" spans="1:16" ht="24" customHeight="1" x14ac:dyDescent="0.3">
      <c r="A3" s="22">
        <v>1.1000000000000001</v>
      </c>
      <c r="B3" s="23" t="s">
        <v>55</v>
      </c>
      <c r="C3" s="24" t="s">
        <v>17</v>
      </c>
      <c r="D3" s="25">
        <v>3.38</v>
      </c>
      <c r="E3" s="1"/>
      <c r="F3" s="26" t="str">
        <f>IF(Tabla_Datos13[[#This Row],[Licitación]]&gt;=Tabla_Datos13[[#This Row],[Oferta]],"ok","sup")</f>
        <v>ok</v>
      </c>
      <c r="G3" s="27">
        <v>305</v>
      </c>
      <c r="H3" s="28">
        <v>2100</v>
      </c>
      <c r="I3" s="29">
        <v>0.21</v>
      </c>
      <c r="J3" s="30">
        <f>ROUND(Tabla_Datos13[[#This Row],[Licitación]]*Tabla_Datos13[[#This Row],[Unidades
24 meses ]],2)</f>
        <v>7098</v>
      </c>
      <c r="K3" s="30">
        <f>ROUND(Tabla_Datos13[[#This Row],[Base Imponible licitacion]]*Tabla_Datos13[[#This Row],[IVA aplicable]],2)</f>
        <v>1490.58</v>
      </c>
      <c r="L3" s="31">
        <f t="shared" ref="L3:L40" si="0">SUM(J3,K3)</f>
        <v>8588.58</v>
      </c>
      <c r="M3" s="32">
        <f>ROUND(Tabla_Datos13[[#This Row],[Oferta]]*Tabla_Datos13[[#This Row],[Unidades
24 meses ]],2)</f>
        <v>0</v>
      </c>
      <c r="N3" s="32">
        <f>ROUND(Tabla_Datos13[[#This Row],[Base imponible oferta]]*Tabla_Datos13[[#This Row],[IVA aplicable]],2)</f>
        <v>0</v>
      </c>
      <c r="O3" s="33">
        <f>SUM(Tabla_Datos13[[#This Row],[Base imponible oferta]:[IVA]])</f>
        <v>0</v>
      </c>
    </row>
    <row r="4" spans="1:16" ht="24" customHeight="1" x14ac:dyDescent="0.3">
      <c r="A4" s="22" t="s">
        <v>18</v>
      </c>
      <c r="B4" s="35" t="s">
        <v>56</v>
      </c>
      <c r="C4" s="36" t="s">
        <v>17</v>
      </c>
      <c r="D4" s="37">
        <v>4.26</v>
      </c>
      <c r="E4" s="2"/>
      <c r="F4" s="38" t="str">
        <f>IF(Tabla_Datos13[[#This Row],[Licitación]]&gt;=Tabla_Datos13[[#This Row],[Oferta]],"ok","sup")</f>
        <v>ok</v>
      </c>
      <c r="G4" s="39">
        <v>260</v>
      </c>
      <c r="H4" s="40">
        <v>2100</v>
      </c>
      <c r="I4" s="41">
        <v>0.21</v>
      </c>
      <c r="J4" s="42">
        <f>ROUND(Tabla_Datos13[[#This Row],[Licitación]]*Tabla_Datos13[[#This Row],[Unidades
24 meses ]],2)</f>
        <v>8946</v>
      </c>
      <c r="K4" s="42">
        <f>ROUND(Tabla_Datos13[[#This Row],[Base Imponible licitacion]]*Tabla_Datos13[[#This Row],[IVA aplicable]],2)</f>
        <v>1878.66</v>
      </c>
      <c r="L4" s="43">
        <f t="shared" si="0"/>
        <v>10824.66</v>
      </c>
      <c r="M4" s="44">
        <f>ROUND(Tabla_Datos13[[#This Row],[Oferta]]*Tabla_Datos13[[#This Row],[Unidades
24 meses ]],2)</f>
        <v>0</v>
      </c>
      <c r="N4" s="44">
        <f>ROUND(Tabla_Datos13[[#This Row],[Base imponible oferta]]*Tabla_Datos13[[#This Row],[IVA aplicable]],2)</f>
        <v>0</v>
      </c>
      <c r="O4" s="45">
        <f>SUM(Tabla_Datos13[[#This Row],[Base imponible oferta]:[IVA]])</f>
        <v>0</v>
      </c>
    </row>
    <row r="5" spans="1:16" ht="24" customHeight="1" x14ac:dyDescent="0.3">
      <c r="A5" s="22" t="s">
        <v>19</v>
      </c>
      <c r="B5" s="35" t="s">
        <v>57</v>
      </c>
      <c r="C5" s="36" t="s">
        <v>17</v>
      </c>
      <c r="D5" s="37">
        <v>2.2400000000000002</v>
      </c>
      <c r="E5" s="2"/>
      <c r="F5" s="38" t="str">
        <f>IF(Tabla_Datos13[[#This Row],[Licitación]]&gt;=Tabla_Datos13[[#This Row],[Oferta]],"ok","sup")</f>
        <v>ok</v>
      </c>
      <c r="G5" s="39">
        <v>400</v>
      </c>
      <c r="H5" s="40">
        <v>1800</v>
      </c>
      <c r="I5" s="41">
        <v>0.21</v>
      </c>
      <c r="J5" s="42">
        <f>ROUND(Tabla_Datos13[[#This Row],[Licitación]]*Tabla_Datos13[[#This Row],[Unidades
24 meses ]],2)</f>
        <v>4032</v>
      </c>
      <c r="K5" s="42">
        <f>ROUND(Tabla_Datos13[[#This Row],[Base Imponible licitacion]]*Tabla_Datos13[[#This Row],[IVA aplicable]],2)</f>
        <v>846.72</v>
      </c>
      <c r="L5" s="43">
        <f t="shared" si="0"/>
        <v>4878.72</v>
      </c>
      <c r="M5" s="44">
        <f>ROUND(Tabla_Datos13[[#This Row],[Oferta]]*Tabla_Datos13[[#This Row],[Unidades
24 meses ]],2)</f>
        <v>0</v>
      </c>
      <c r="N5" s="44">
        <f>ROUND(Tabla_Datos13[[#This Row],[Base imponible oferta]]*Tabla_Datos13[[#This Row],[IVA aplicable]],2)</f>
        <v>0</v>
      </c>
      <c r="O5" s="45">
        <f>SUM(Tabla_Datos13[[#This Row],[Base imponible oferta]:[IVA]])</f>
        <v>0</v>
      </c>
    </row>
    <row r="6" spans="1:16" ht="24" customHeight="1" x14ac:dyDescent="0.3">
      <c r="A6" s="22" t="s">
        <v>20</v>
      </c>
      <c r="B6" s="35" t="s">
        <v>58</v>
      </c>
      <c r="C6" s="36" t="s">
        <v>17</v>
      </c>
      <c r="D6" s="37">
        <v>5.97</v>
      </c>
      <c r="E6" s="2"/>
      <c r="F6" s="38" t="str">
        <f>IF(Tabla_Datos13[[#This Row],[Licitación]]&gt;=Tabla_Datos13[[#This Row],[Oferta]],"ok","sup")</f>
        <v>ok</v>
      </c>
      <c r="G6" s="39">
        <v>1688</v>
      </c>
      <c r="H6" s="40">
        <v>900</v>
      </c>
      <c r="I6" s="41">
        <v>0.21</v>
      </c>
      <c r="J6" s="42">
        <f>ROUND(Tabla_Datos13[[#This Row],[Licitación]]*Tabla_Datos13[[#This Row],[Unidades
24 meses ]],2)</f>
        <v>5373</v>
      </c>
      <c r="K6" s="42">
        <f>ROUND(Tabla_Datos13[[#This Row],[Base Imponible licitacion]]*Tabla_Datos13[[#This Row],[IVA aplicable]],2)</f>
        <v>1128.33</v>
      </c>
      <c r="L6" s="43">
        <f t="shared" si="0"/>
        <v>6501.33</v>
      </c>
      <c r="M6" s="44">
        <f>ROUND(Tabla_Datos13[[#This Row],[Oferta]]*Tabla_Datos13[[#This Row],[Unidades
24 meses ]],2)</f>
        <v>0</v>
      </c>
      <c r="N6" s="44">
        <f>ROUND(Tabla_Datos13[[#This Row],[Base imponible oferta]]*Tabla_Datos13[[#This Row],[IVA aplicable]],2)</f>
        <v>0</v>
      </c>
      <c r="O6" s="45">
        <f>SUM(Tabla_Datos13[[#This Row],[Base imponible oferta]:[IVA]])</f>
        <v>0</v>
      </c>
    </row>
    <row r="7" spans="1:16" ht="24" customHeight="1" x14ac:dyDescent="0.3">
      <c r="A7" s="22" t="s">
        <v>21</v>
      </c>
      <c r="B7" s="35" t="s">
        <v>59</v>
      </c>
      <c r="C7" s="36" t="s">
        <v>17</v>
      </c>
      <c r="D7" s="37">
        <v>12.68</v>
      </c>
      <c r="E7" s="2"/>
      <c r="F7" s="38" t="str">
        <f>IF(Tabla_Datos13[[#This Row],[Licitación]]&gt;=Tabla_Datos13[[#This Row],[Oferta]],"ok","sup")</f>
        <v>ok</v>
      </c>
      <c r="G7" s="39">
        <v>585</v>
      </c>
      <c r="H7" s="40">
        <v>250</v>
      </c>
      <c r="I7" s="41">
        <v>0.21</v>
      </c>
      <c r="J7" s="42">
        <f>ROUND(Tabla_Datos13[[#This Row],[Licitación]]*Tabla_Datos13[[#This Row],[Unidades
24 meses ]],2)</f>
        <v>3170</v>
      </c>
      <c r="K7" s="42">
        <f>ROUND(Tabla_Datos13[[#This Row],[Base Imponible licitacion]]*Tabla_Datos13[[#This Row],[IVA aplicable]],2)</f>
        <v>665.7</v>
      </c>
      <c r="L7" s="43">
        <f t="shared" si="0"/>
        <v>3835.7</v>
      </c>
      <c r="M7" s="44">
        <f>ROUND(Tabla_Datos13[[#This Row],[Oferta]]*Tabla_Datos13[[#This Row],[Unidades
24 meses ]],2)</f>
        <v>0</v>
      </c>
      <c r="N7" s="44">
        <f>ROUND(Tabla_Datos13[[#This Row],[Base imponible oferta]]*Tabla_Datos13[[#This Row],[IVA aplicable]],2)</f>
        <v>0</v>
      </c>
      <c r="O7" s="45">
        <f>SUM(Tabla_Datos13[[#This Row],[Base imponible oferta]:[IVA]])</f>
        <v>0</v>
      </c>
    </row>
    <row r="8" spans="1:16" ht="24" customHeight="1" x14ac:dyDescent="0.3">
      <c r="A8" s="22" t="s">
        <v>22</v>
      </c>
      <c r="B8" s="35" t="s">
        <v>60</v>
      </c>
      <c r="C8" s="36" t="s">
        <v>17</v>
      </c>
      <c r="D8" s="37">
        <v>9.51</v>
      </c>
      <c r="E8" s="2"/>
      <c r="F8" s="38" t="str">
        <f>IF(Tabla_Datos13[[#This Row],[Licitación]]&gt;=Tabla_Datos13[[#This Row],[Oferta]],"ok","sup")</f>
        <v>ok</v>
      </c>
      <c r="G8" s="39">
        <v>325</v>
      </c>
      <c r="H8" s="40">
        <v>300</v>
      </c>
      <c r="I8" s="41">
        <v>0.21</v>
      </c>
      <c r="J8" s="42">
        <f>ROUND(Tabla_Datos13[[#This Row],[Licitación]]*Tabla_Datos13[[#This Row],[Unidades
24 meses ]],2)</f>
        <v>2853</v>
      </c>
      <c r="K8" s="42">
        <f>ROUND(Tabla_Datos13[[#This Row],[Base Imponible licitacion]]*Tabla_Datos13[[#This Row],[IVA aplicable]],2)</f>
        <v>599.13</v>
      </c>
      <c r="L8" s="43">
        <f t="shared" si="0"/>
        <v>3452.13</v>
      </c>
      <c r="M8" s="44">
        <f>ROUND(Tabla_Datos13[[#This Row],[Oferta]]*Tabla_Datos13[[#This Row],[Unidades
24 meses ]],2)</f>
        <v>0</v>
      </c>
      <c r="N8" s="44">
        <f>ROUND(Tabla_Datos13[[#This Row],[Base imponible oferta]]*Tabla_Datos13[[#This Row],[IVA aplicable]],2)</f>
        <v>0</v>
      </c>
      <c r="O8" s="45">
        <f>SUM(Tabla_Datos13[[#This Row],[Base imponible oferta]:[IVA]])</f>
        <v>0</v>
      </c>
    </row>
    <row r="9" spans="1:16" ht="24" customHeight="1" x14ac:dyDescent="0.3">
      <c r="A9" s="22" t="s">
        <v>23</v>
      </c>
      <c r="B9" s="35" t="s">
        <v>61</v>
      </c>
      <c r="C9" s="36" t="s">
        <v>17</v>
      </c>
      <c r="D9" s="37">
        <v>13.13</v>
      </c>
      <c r="E9" s="2"/>
      <c r="F9" s="38" t="str">
        <f>IF(Tabla_Datos13[[#This Row],[Licitación]]&gt;=Tabla_Datos13[[#This Row],[Oferta]],"ok","sup")</f>
        <v>ok</v>
      </c>
      <c r="G9" s="39">
        <v>463</v>
      </c>
      <c r="H9" s="40">
        <v>2800</v>
      </c>
      <c r="I9" s="41">
        <v>0.21</v>
      </c>
      <c r="J9" s="42">
        <f>ROUND(Tabla_Datos13[[#This Row],[Licitación]]*Tabla_Datos13[[#This Row],[Unidades
24 meses ]],2)</f>
        <v>36764</v>
      </c>
      <c r="K9" s="42">
        <f>ROUND(Tabla_Datos13[[#This Row],[Base Imponible licitacion]]*Tabla_Datos13[[#This Row],[IVA aplicable]],2)</f>
        <v>7720.44</v>
      </c>
      <c r="L9" s="43">
        <f t="shared" si="0"/>
        <v>44484.44</v>
      </c>
      <c r="M9" s="44">
        <f>ROUND(Tabla_Datos13[[#This Row],[Oferta]]*Tabla_Datos13[[#This Row],[Unidades
24 meses ]],2)</f>
        <v>0</v>
      </c>
      <c r="N9" s="44">
        <f>ROUND(Tabla_Datos13[[#This Row],[Base imponible oferta]]*Tabla_Datos13[[#This Row],[IVA aplicable]],2)</f>
        <v>0</v>
      </c>
      <c r="O9" s="45">
        <f>SUM(Tabla_Datos13[[#This Row],[Base imponible oferta]:[IVA]])</f>
        <v>0</v>
      </c>
    </row>
    <row r="10" spans="1:16" ht="24" customHeight="1" x14ac:dyDescent="0.3">
      <c r="A10" s="22" t="s">
        <v>24</v>
      </c>
      <c r="B10" s="35" t="s">
        <v>62</v>
      </c>
      <c r="C10" s="36" t="s">
        <v>17</v>
      </c>
      <c r="D10" s="37">
        <v>20.010000000000002</v>
      </c>
      <c r="E10" s="2"/>
      <c r="F10" s="38" t="str">
        <f>IF(Tabla_Datos13[[#This Row],[Licitación]]&gt;=Tabla_Datos13[[#This Row],[Oferta]],"ok","sup")</f>
        <v>ok</v>
      </c>
      <c r="G10" s="39">
        <v>26400</v>
      </c>
      <c r="H10" s="40">
        <v>1300</v>
      </c>
      <c r="I10" s="41">
        <v>0.21</v>
      </c>
      <c r="J10" s="42">
        <f>ROUND(Tabla_Datos13[[#This Row],[Licitación]]*Tabla_Datos13[[#This Row],[Unidades
24 meses ]],2)</f>
        <v>26013</v>
      </c>
      <c r="K10" s="42">
        <f>ROUND(Tabla_Datos13[[#This Row],[Base Imponible licitacion]]*Tabla_Datos13[[#This Row],[IVA aplicable]],2)</f>
        <v>5462.73</v>
      </c>
      <c r="L10" s="43">
        <f t="shared" si="0"/>
        <v>31475.73</v>
      </c>
      <c r="M10" s="44">
        <f>ROUND(Tabla_Datos13[[#This Row],[Oferta]]*Tabla_Datos13[[#This Row],[Unidades
24 meses ]],2)</f>
        <v>0</v>
      </c>
      <c r="N10" s="44">
        <f>ROUND(Tabla_Datos13[[#This Row],[Base imponible oferta]]*Tabla_Datos13[[#This Row],[IVA aplicable]],2)</f>
        <v>0</v>
      </c>
      <c r="O10" s="45">
        <f>SUM(Tabla_Datos13[[#This Row],[Base imponible oferta]:[IVA]])</f>
        <v>0</v>
      </c>
    </row>
    <row r="11" spans="1:16" ht="24" customHeight="1" x14ac:dyDescent="0.3">
      <c r="A11" s="22" t="s">
        <v>25</v>
      </c>
      <c r="B11" s="35" t="s">
        <v>63</v>
      </c>
      <c r="C11" s="36" t="s">
        <v>17</v>
      </c>
      <c r="D11" s="37">
        <v>23.36</v>
      </c>
      <c r="E11" s="2"/>
      <c r="F11" s="38" t="str">
        <f>IF(Tabla_Datos13[[#This Row],[Licitación]]&gt;=Tabla_Datos13[[#This Row],[Oferta]],"ok","sup")</f>
        <v>ok</v>
      </c>
      <c r="G11" s="39">
        <v>1387</v>
      </c>
      <c r="H11" s="40">
        <v>750</v>
      </c>
      <c r="I11" s="41">
        <v>0.21</v>
      </c>
      <c r="J11" s="42">
        <f>ROUND(Tabla_Datos13[[#This Row],[Licitación]]*Tabla_Datos13[[#This Row],[Unidades
24 meses ]],2)</f>
        <v>17520</v>
      </c>
      <c r="K11" s="42">
        <f>ROUND(Tabla_Datos13[[#This Row],[Base Imponible licitacion]]*Tabla_Datos13[[#This Row],[IVA aplicable]],2)</f>
        <v>3679.2</v>
      </c>
      <c r="L11" s="43">
        <f t="shared" si="0"/>
        <v>21199.200000000001</v>
      </c>
      <c r="M11" s="44">
        <f>ROUND(Tabla_Datos13[[#This Row],[Oferta]]*Tabla_Datos13[[#This Row],[Unidades
24 meses ]],2)</f>
        <v>0</v>
      </c>
      <c r="N11" s="44">
        <f>ROUND(Tabla_Datos13[[#This Row],[Base imponible oferta]]*Tabla_Datos13[[#This Row],[IVA aplicable]],2)</f>
        <v>0</v>
      </c>
      <c r="O11" s="45">
        <f>SUM(Tabla_Datos13[[#This Row],[Base imponible oferta]:[IVA]])</f>
        <v>0</v>
      </c>
    </row>
    <row r="12" spans="1:16" ht="24" customHeight="1" x14ac:dyDescent="0.3">
      <c r="A12" s="22" t="s">
        <v>26</v>
      </c>
      <c r="B12" s="35" t="s">
        <v>64</v>
      </c>
      <c r="C12" s="36" t="s">
        <v>17</v>
      </c>
      <c r="D12" s="37">
        <v>27.86</v>
      </c>
      <c r="E12" s="2"/>
      <c r="F12" s="38" t="str">
        <f>IF(Tabla_Datos13[[#This Row],[Licitación]]&gt;=Tabla_Datos13[[#This Row],[Oferta]],"ok","sup")</f>
        <v>ok</v>
      </c>
      <c r="G12" s="39">
        <v>65550</v>
      </c>
      <c r="H12" s="40">
        <v>400</v>
      </c>
      <c r="I12" s="41">
        <v>0.21</v>
      </c>
      <c r="J12" s="42">
        <f>ROUND(Tabla_Datos13[[#This Row],[Licitación]]*Tabla_Datos13[[#This Row],[Unidades
24 meses ]],2)</f>
        <v>11144</v>
      </c>
      <c r="K12" s="42">
        <f>ROUND(Tabla_Datos13[[#This Row],[Base Imponible licitacion]]*Tabla_Datos13[[#This Row],[IVA aplicable]],2)</f>
        <v>2340.2399999999998</v>
      </c>
      <c r="L12" s="43">
        <f t="shared" si="0"/>
        <v>13484.24</v>
      </c>
      <c r="M12" s="44">
        <f>ROUND(Tabla_Datos13[[#This Row],[Oferta]]*Tabla_Datos13[[#This Row],[Unidades
24 meses ]],2)</f>
        <v>0</v>
      </c>
      <c r="N12" s="44">
        <f>ROUND(Tabla_Datos13[[#This Row],[Base imponible oferta]]*Tabla_Datos13[[#This Row],[IVA aplicable]],2)</f>
        <v>0</v>
      </c>
      <c r="O12" s="45">
        <f>SUM(Tabla_Datos13[[#This Row],[Base imponible oferta]:[IVA]])</f>
        <v>0</v>
      </c>
    </row>
    <row r="13" spans="1:16" ht="24" customHeight="1" x14ac:dyDescent="0.3">
      <c r="A13" s="22" t="s">
        <v>27</v>
      </c>
      <c r="B13" s="35" t="s">
        <v>65</v>
      </c>
      <c r="C13" s="36" t="s">
        <v>17</v>
      </c>
      <c r="D13" s="37">
        <v>2.25</v>
      </c>
      <c r="E13" s="2"/>
      <c r="F13" s="38" t="str">
        <f>IF(Tabla_Datos13[[#This Row],[Licitación]]&gt;=Tabla_Datos13[[#This Row],[Oferta]],"ok","sup")</f>
        <v>ok</v>
      </c>
      <c r="G13" s="39">
        <v>38400</v>
      </c>
      <c r="H13" s="40">
        <v>31000</v>
      </c>
      <c r="I13" s="41">
        <v>0.21</v>
      </c>
      <c r="J13" s="42">
        <f>ROUND(Tabla_Datos13[[#This Row],[Licitación]]*Tabla_Datos13[[#This Row],[Unidades
24 meses ]],2)</f>
        <v>69750</v>
      </c>
      <c r="K13" s="42">
        <f>ROUND(Tabla_Datos13[[#This Row],[Base Imponible licitacion]]*Tabla_Datos13[[#This Row],[IVA aplicable]],2)</f>
        <v>14647.5</v>
      </c>
      <c r="L13" s="43">
        <f t="shared" si="0"/>
        <v>84397.5</v>
      </c>
      <c r="M13" s="44">
        <f>ROUND(Tabla_Datos13[[#This Row],[Oferta]]*Tabla_Datos13[[#This Row],[Unidades
24 meses ]],2)</f>
        <v>0</v>
      </c>
      <c r="N13" s="44">
        <f>ROUND(Tabla_Datos13[[#This Row],[Base imponible oferta]]*Tabla_Datos13[[#This Row],[IVA aplicable]],2)</f>
        <v>0</v>
      </c>
      <c r="O13" s="45">
        <f>SUM(Tabla_Datos13[[#This Row],[Base imponible oferta]:[IVA]])</f>
        <v>0</v>
      </c>
    </row>
    <row r="14" spans="1:16" ht="24" customHeight="1" x14ac:dyDescent="0.3">
      <c r="A14" s="22" t="s">
        <v>28</v>
      </c>
      <c r="B14" s="35" t="s">
        <v>66</v>
      </c>
      <c r="C14" s="36" t="s">
        <v>17</v>
      </c>
      <c r="D14" s="37">
        <v>2.27</v>
      </c>
      <c r="E14" s="2"/>
      <c r="F14" s="38" t="str">
        <f>IF(Tabla_Datos13[[#This Row],[Licitación]]&gt;=Tabla_Datos13[[#This Row],[Oferta]],"ok","sup")</f>
        <v>ok</v>
      </c>
      <c r="G14" s="39">
        <v>20100</v>
      </c>
      <c r="H14" s="40">
        <v>31000</v>
      </c>
      <c r="I14" s="41">
        <v>0.21</v>
      </c>
      <c r="J14" s="42">
        <f>ROUND(Tabla_Datos13[[#This Row],[Licitación]]*Tabla_Datos13[[#This Row],[Unidades
24 meses ]],2)</f>
        <v>70370</v>
      </c>
      <c r="K14" s="42">
        <f>ROUND(Tabla_Datos13[[#This Row],[Base Imponible licitacion]]*Tabla_Datos13[[#This Row],[IVA aplicable]],2)</f>
        <v>14777.7</v>
      </c>
      <c r="L14" s="43">
        <f t="shared" si="0"/>
        <v>85147.7</v>
      </c>
      <c r="M14" s="44">
        <f>ROUND(Tabla_Datos13[[#This Row],[Oferta]]*Tabla_Datos13[[#This Row],[Unidades
24 meses ]],2)</f>
        <v>0</v>
      </c>
      <c r="N14" s="44">
        <f>ROUND(Tabla_Datos13[[#This Row],[Base imponible oferta]]*Tabla_Datos13[[#This Row],[IVA aplicable]],2)</f>
        <v>0</v>
      </c>
      <c r="O14" s="45">
        <f>SUM(Tabla_Datos13[[#This Row],[Base imponible oferta]:[IVA]])</f>
        <v>0</v>
      </c>
    </row>
    <row r="15" spans="1:16" ht="24" customHeight="1" x14ac:dyDescent="0.3">
      <c r="A15" s="22" t="s">
        <v>29</v>
      </c>
      <c r="B15" s="35" t="s">
        <v>67</v>
      </c>
      <c r="C15" s="36" t="s">
        <v>17</v>
      </c>
      <c r="D15" s="37">
        <v>3.07</v>
      </c>
      <c r="E15" s="2"/>
      <c r="F15" s="38" t="str">
        <f>IF(Tabla_Datos13[[#This Row],[Licitación]]&gt;=Tabla_Datos13[[#This Row],[Oferta]],"ok","sup")</f>
        <v>ok</v>
      </c>
      <c r="G15" s="39">
        <v>31175</v>
      </c>
      <c r="H15" s="40">
        <v>28000</v>
      </c>
      <c r="I15" s="41">
        <v>0.21</v>
      </c>
      <c r="J15" s="42">
        <f>ROUND(Tabla_Datos13[[#This Row],[Licitación]]*Tabla_Datos13[[#This Row],[Unidades
24 meses ]],2)</f>
        <v>85960</v>
      </c>
      <c r="K15" s="42">
        <f>ROUND(Tabla_Datos13[[#This Row],[Base Imponible licitacion]]*Tabla_Datos13[[#This Row],[IVA aplicable]],2)</f>
        <v>18051.599999999999</v>
      </c>
      <c r="L15" s="43">
        <f t="shared" si="0"/>
        <v>104011.6</v>
      </c>
      <c r="M15" s="44">
        <f>ROUND(Tabla_Datos13[[#This Row],[Oferta]]*Tabla_Datos13[[#This Row],[Unidades
24 meses ]],2)</f>
        <v>0</v>
      </c>
      <c r="N15" s="44">
        <f>ROUND(Tabla_Datos13[[#This Row],[Base imponible oferta]]*Tabla_Datos13[[#This Row],[IVA aplicable]],2)</f>
        <v>0</v>
      </c>
      <c r="O15" s="45">
        <f>SUM(Tabla_Datos13[[#This Row],[Base imponible oferta]:[IVA]])</f>
        <v>0</v>
      </c>
    </row>
    <row r="16" spans="1:16" ht="24" customHeight="1" x14ac:dyDescent="0.3">
      <c r="A16" s="22" t="s">
        <v>30</v>
      </c>
      <c r="B16" s="35" t="s">
        <v>68</v>
      </c>
      <c r="C16" s="36" t="s">
        <v>17</v>
      </c>
      <c r="D16" s="37">
        <v>2.73</v>
      </c>
      <c r="E16" s="2"/>
      <c r="F16" s="38" t="str">
        <f>IF(Tabla_Datos13[[#This Row],[Licitación]]&gt;=Tabla_Datos13[[#This Row],[Oferta]],"ok","sup")</f>
        <v>ok</v>
      </c>
      <c r="G16" s="39">
        <v>44</v>
      </c>
      <c r="H16" s="40">
        <v>10200</v>
      </c>
      <c r="I16" s="41">
        <v>0.21</v>
      </c>
      <c r="J16" s="42">
        <f>ROUND(Tabla_Datos13[[#This Row],[Licitación]]*Tabla_Datos13[[#This Row],[Unidades
24 meses ]],2)</f>
        <v>27846</v>
      </c>
      <c r="K16" s="42">
        <f>ROUND(Tabla_Datos13[[#This Row],[Base Imponible licitacion]]*Tabla_Datos13[[#This Row],[IVA aplicable]],2)</f>
        <v>5847.66</v>
      </c>
      <c r="L16" s="43">
        <f t="shared" si="0"/>
        <v>33693.660000000003</v>
      </c>
      <c r="M16" s="44">
        <f>ROUND(Tabla_Datos13[[#This Row],[Oferta]]*Tabla_Datos13[[#This Row],[Unidades
24 meses ]],2)</f>
        <v>0</v>
      </c>
      <c r="N16" s="44">
        <f>ROUND(Tabla_Datos13[[#This Row],[Base imponible oferta]]*Tabla_Datos13[[#This Row],[IVA aplicable]],2)</f>
        <v>0</v>
      </c>
      <c r="O16" s="45">
        <f>SUM(Tabla_Datos13[[#This Row],[Base imponible oferta]:[IVA]])</f>
        <v>0</v>
      </c>
    </row>
    <row r="17" spans="1:15" ht="24" customHeight="1" x14ac:dyDescent="0.3">
      <c r="A17" s="22" t="s">
        <v>31</v>
      </c>
      <c r="B17" s="35" t="s">
        <v>69</v>
      </c>
      <c r="C17" s="36" t="s">
        <v>17</v>
      </c>
      <c r="D17" s="37">
        <v>4.4000000000000004</v>
      </c>
      <c r="E17" s="2"/>
      <c r="F17" s="38" t="str">
        <f>IF(Tabla_Datos13[[#This Row],[Licitación]]&gt;=Tabla_Datos13[[#This Row],[Oferta]],"ok","sup")</f>
        <v>ok</v>
      </c>
      <c r="G17" s="39">
        <v>14113</v>
      </c>
      <c r="H17" s="40">
        <v>4040</v>
      </c>
      <c r="I17" s="41">
        <v>0.21</v>
      </c>
      <c r="J17" s="42">
        <f>ROUND(Tabla_Datos13[[#This Row],[Licitación]]*Tabla_Datos13[[#This Row],[Unidades
24 meses ]],2)</f>
        <v>17776</v>
      </c>
      <c r="K17" s="42">
        <f>ROUND(Tabla_Datos13[[#This Row],[Base Imponible licitacion]]*Tabla_Datos13[[#This Row],[IVA aplicable]],2)</f>
        <v>3732.96</v>
      </c>
      <c r="L17" s="43">
        <f t="shared" si="0"/>
        <v>21508.959999999999</v>
      </c>
      <c r="M17" s="44">
        <f>ROUND(Tabla_Datos13[[#This Row],[Oferta]]*Tabla_Datos13[[#This Row],[Unidades
24 meses ]],2)</f>
        <v>0</v>
      </c>
      <c r="N17" s="44">
        <f>ROUND(Tabla_Datos13[[#This Row],[Base imponible oferta]]*Tabla_Datos13[[#This Row],[IVA aplicable]],2)</f>
        <v>0</v>
      </c>
      <c r="O17" s="45">
        <f>SUM(Tabla_Datos13[[#This Row],[Base imponible oferta]:[IVA]])</f>
        <v>0</v>
      </c>
    </row>
    <row r="18" spans="1:15" ht="24" customHeight="1" x14ac:dyDescent="0.3">
      <c r="A18" s="22" t="s">
        <v>32</v>
      </c>
      <c r="B18" s="35" t="s">
        <v>70</v>
      </c>
      <c r="C18" s="36" t="s">
        <v>17</v>
      </c>
      <c r="D18" s="37">
        <v>9.7799999999999994</v>
      </c>
      <c r="E18" s="2"/>
      <c r="F18" s="38" t="str">
        <f>IF(Tabla_Datos13[[#This Row],[Licitación]]&gt;=Tabla_Datos13[[#This Row],[Oferta]],"ok","sup")</f>
        <v>ok</v>
      </c>
      <c r="G18" s="39">
        <v>5105</v>
      </c>
      <c r="H18" s="40">
        <v>2050</v>
      </c>
      <c r="I18" s="41">
        <v>0.21</v>
      </c>
      <c r="J18" s="42">
        <f>ROUND(Tabla_Datos13[[#This Row],[Licitación]]*Tabla_Datos13[[#This Row],[Unidades
24 meses ]],2)</f>
        <v>20049</v>
      </c>
      <c r="K18" s="42">
        <f>ROUND(Tabla_Datos13[[#This Row],[Base Imponible licitacion]]*Tabla_Datos13[[#This Row],[IVA aplicable]],2)</f>
        <v>4210.29</v>
      </c>
      <c r="L18" s="43">
        <f t="shared" si="0"/>
        <v>24259.29</v>
      </c>
      <c r="M18" s="44">
        <f>ROUND(Tabla_Datos13[[#This Row],[Oferta]]*Tabla_Datos13[[#This Row],[Unidades
24 meses ]],2)</f>
        <v>0</v>
      </c>
      <c r="N18" s="44">
        <f>ROUND(Tabla_Datos13[[#This Row],[Base imponible oferta]]*Tabla_Datos13[[#This Row],[IVA aplicable]],2)</f>
        <v>0</v>
      </c>
      <c r="O18" s="45">
        <f>SUM(Tabla_Datos13[[#This Row],[Base imponible oferta]:[IVA]])</f>
        <v>0</v>
      </c>
    </row>
    <row r="19" spans="1:15" ht="24" customHeight="1" x14ac:dyDescent="0.3">
      <c r="A19" s="22" t="s">
        <v>33</v>
      </c>
      <c r="B19" s="35" t="s">
        <v>71</v>
      </c>
      <c r="C19" s="36" t="s">
        <v>17</v>
      </c>
      <c r="D19" s="37">
        <v>6.23</v>
      </c>
      <c r="E19" s="2"/>
      <c r="F19" s="38" t="str">
        <f>IF(Tabla_Datos13[[#This Row],[Licitación]]&gt;=Tabla_Datos13[[#This Row],[Oferta]],"ok","sup")</f>
        <v>ok</v>
      </c>
      <c r="G19" s="39">
        <v>2022</v>
      </c>
      <c r="H19" s="40">
        <v>1000</v>
      </c>
      <c r="I19" s="41">
        <v>0.21</v>
      </c>
      <c r="J19" s="42">
        <f>ROUND(Tabla_Datos13[[#This Row],[Licitación]]*Tabla_Datos13[[#This Row],[Unidades
24 meses ]],2)</f>
        <v>6230</v>
      </c>
      <c r="K19" s="42">
        <f>ROUND(Tabla_Datos13[[#This Row],[Base Imponible licitacion]]*Tabla_Datos13[[#This Row],[IVA aplicable]],2)</f>
        <v>1308.3</v>
      </c>
      <c r="L19" s="43">
        <f t="shared" si="0"/>
        <v>7538.3</v>
      </c>
      <c r="M19" s="44">
        <f>ROUND(Tabla_Datos13[[#This Row],[Oferta]]*Tabla_Datos13[[#This Row],[Unidades
24 meses ]],2)</f>
        <v>0</v>
      </c>
      <c r="N19" s="44">
        <f>ROUND(Tabla_Datos13[[#This Row],[Base imponible oferta]]*Tabla_Datos13[[#This Row],[IVA aplicable]],2)</f>
        <v>0</v>
      </c>
      <c r="O19" s="45">
        <f>SUM(Tabla_Datos13[[#This Row],[Base imponible oferta]:[IVA]])</f>
        <v>0</v>
      </c>
    </row>
    <row r="20" spans="1:15" ht="24" customHeight="1" x14ac:dyDescent="0.3">
      <c r="A20" s="22" t="s">
        <v>34</v>
      </c>
      <c r="B20" s="35" t="s">
        <v>72</v>
      </c>
      <c r="C20" s="36" t="s">
        <v>17</v>
      </c>
      <c r="D20" s="37">
        <v>24.2</v>
      </c>
      <c r="E20" s="2"/>
      <c r="F20" s="38" t="str">
        <f>IF(Tabla_Datos13[[#This Row],[Licitación]]&gt;=Tabla_Datos13[[#This Row],[Oferta]],"ok","sup")</f>
        <v>ok</v>
      </c>
      <c r="G20" s="39">
        <v>69000</v>
      </c>
      <c r="H20" s="40">
        <v>70</v>
      </c>
      <c r="I20" s="41">
        <v>0.21</v>
      </c>
      <c r="J20" s="42">
        <f>ROUND(Tabla_Datos13[[#This Row],[Licitación]]*Tabla_Datos13[[#This Row],[Unidades
24 meses ]],2)</f>
        <v>1694</v>
      </c>
      <c r="K20" s="42">
        <f>ROUND(Tabla_Datos13[[#This Row],[Base Imponible licitacion]]*Tabla_Datos13[[#This Row],[IVA aplicable]],2)</f>
        <v>355.74</v>
      </c>
      <c r="L20" s="43">
        <f t="shared" si="0"/>
        <v>2049.7399999999998</v>
      </c>
      <c r="M20" s="44">
        <f>ROUND(Tabla_Datos13[[#This Row],[Oferta]]*Tabla_Datos13[[#This Row],[Unidades
24 meses ]],2)</f>
        <v>0</v>
      </c>
      <c r="N20" s="44">
        <f>ROUND(Tabla_Datos13[[#This Row],[Base imponible oferta]]*Tabla_Datos13[[#This Row],[IVA aplicable]],2)</f>
        <v>0</v>
      </c>
      <c r="O20" s="45">
        <f>SUM(Tabla_Datos13[[#This Row],[Base imponible oferta]:[IVA]])</f>
        <v>0</v>
      </c>
    </row>
    <row r="21" spans="1:15" ht="24" customHeight="1" x14ac:dyDescent="0.3">
      <c r="A21" s="22" t="s">
        <v>35</v>
      </c>
      <c r="B21" s="35" t="s">
        <v>73</v>
      </c>
      <c r="C21" s="36" t="s">
        <v>17</v>
      </c>
      <c r="D21" s="37">
        <v>7.6</v>
      </c>
      <c r="E21" s="2"/>
      <c r="F21" s="38" t="str">
        <f>IF(Tabla_Datos13[[#This Row],[Licitación]]&gt;=Tabla_Datos13[[#This Row],[Oferta]],"ok","sup")</f>
        <v>ok</v>
      </c>
      <c r="G21" s="39">
        <v>532</v>
      </c>
      <c r="H21" s="40">
        <v>3640</v>
      </c>
      <c r="I21" s="41">
        <v>0.21</v>
      </c>
      <c r="J21" s="42">
        <f>ROUND(Tabla_Datos13[[#This Row],[Licitación]]*Tabla_Datos13[[#This Row],[Unidades
24 meses ]],2)</f>
        <v>27664</v>
      </c>
      <c r="K21" s="42">
        <f>ROUND(Tabla_Datos13[[#This Row],[Base Imponible licitacion]]*Tabla_Datos13[[#This Row],[IVA aplicable]],2)</f>
        <v>5809.44</v>
      </c>
      <c r="L21" s="43">
        <f t="shared" si="0"/>
        <v>33473.440000000002</v>
      </c>
      <c r="M21" s="44">
        <f>ROUND(Tabla_Datos13[[#This Row],[Oferta]]*Tabla_Datos13[[#This Row],[Unidades
24 meses ]],2)</f>
        <v>0</v>
      </c>
      <c r="N21" s="44">
        <f>ROUND(Tabla_Datos13[[#This Row],[Base imponible oferta]]*Tabla_Datos13[[#This Row],[IVA aplicable]],2)</f>
        <v>0</v>
      </c>
      <c r="O21" s="45">
        <f>SUM(Tabla_Datos13[[#This Row],[Base imponible oferta]:[IVA]])</f>
        <v>0</v>
      </c>
    </row>
    <row r="22" spans="1:15" ht="24" customHeight="1" x14ac:dyDescent="0.3">
      <c r="A22" s="22" t="s">
        <v>36</v>
      </c>
      <c r="B22" s="35" t="s">
        <v>74</v>
      </c>
      <c r="C22" s="36" t="s">
        <v>17</v>
      </c>
      <c r="D22" s="37">
        <v>7.1</v>
      </c>
      <c r="E22" s="2"/>
      <c r="F22" s="38" t="str">
        <f>IF(Tabla_Datos13[[#This Row],[Licitación]]&gt;=Tabla_Datos13[[#This Row],[Oferta]],"ok","sup")</f>
        <v>ok</v>
      </c>
      <c r="G22" s="39">
        <v>34160</v>
      </c>
      <c r="H22" s="40">
        <v>3640</v>
      </c>
      <c r="I22" s="41">
        <v>0.21</v>
      </c>
      <c r="J22" s="42">
        <f>ROUND(Tabla_Datos13[[#This Row],[Licitación]]*Tabla_Datos13[[#This Row],[Unidades
24 meses ]],2)</f>
        <v>25844</v>
      </c>
      <c r="K22" s="42">
        <f>ROUND(Tabla_Datos13[[#This Row],[Base Imponible licitacion]]*Tabla_Datos13[[#This Row],[IVA aplicable]],2)</f>
        <v>5427.24</v>
      </c>
      <c r="L22" s="43">
        <f t="shared" si="0"/>
        <v>31271.239999999998</v>
      </c>
      <c r="M22" s="44">
        <f>ROUND(Tabla_Datos13[[#This Row],[Oferta]]*Tabla_Datos13[[#This Row],[Unidades
24 meses ]],2)</f>
        <v>0</v>
      </c>
      <c r="N22" s="44">
        <f>ROUND(Tabla_Datos13[[#This Row],[Base imponible oferta]]*Tabla_Datos13[[#This Row],[IVA aplicable]],2)</f>
        <v>0</v>
      </c>
      <c r="O22" s="45">
        <f>SUM(Tabla_Datos13[[#This Row],[Base imponible oferta]:[IVA]])</f>
        <v>0</v>
      </c>
    </row>
    <row r="23" spans="1:15" ht="24" customHeight="1" x14ac:dyDescent="0.3">
      <c r="A23" s="22" t="s">
        <v>37</v>
      </c>
      <c r="B23" s="35" t="s">
        <v>75</v>
      </c>
      <c r="C23" s="36" t="s">
        <v>17</v>
      </c>
      <c r="D23" s="37">
        <v>11.1</v>
      </c>
      <c r="E23" s="2"/>
      <c r="F23" s="38" t="str">
        <f>IF(Tabla_Datos13[[#This Row],[Licitación]]&gt;=Tabla_Datos13[[#This Row],[Oferta]],"ok","sup")</f>
        <v>ok</v>
      </c>
      <c r="G23" s="39">
        <v>3800</v>
      </c>
      <c r="H23" s="40">
        <v>9880</v>
      </c>
      <c r="I23" s="41">
        <v>0.21</v>
      </c>
      <c r="J23" s="42">
        <f>ROUND(Tabla_Datos13[[#This Row],[Licitación]]*Tabla_Datos13[[#This Row],[Unidades
24 meses ]],2)</f>
        <v>109668</v>
      </c>
      <c r="K23" s="42">
        <f>ROUND(Tabla_Datos13[[#This Row],[Base Imponible licitacion]]*Tabla_Datos13[[#This Row],[IVA aplicable]],2)</f>
        <v>23030.28</v>
      </c>
      <c r="L23" s="43">
        <f t="shared" si="0"/>
        <v>132698.28</v>
      </c>
      <c r="M23" s="44">
        <f>ROUND(Tabla_Datos13[[#This Row],[Oferta]]*Tabla_Datos13[[#This Row],[Unidades
24 meses ]],2)</f>
        <v>0</v>
      </c>
      <c r="N23" s="44">
        <f>ROUND(Tabla_Datos13[[#This Row],[Base imponible oferta]]*Tabla_Datos13[[#This Row],[IVA aplicable]],2)</f>
        <v>0</v>
      </c>
      <c r="O23" s="45">
        <f>SUM(Tabla_Datos13[[#This Row],[Base imponible oferta]:[IVA]])</f>
        <v>0</v>
      </c>
    </row>
    <row r="24" spans="1:15" ht="24" customHeight="1" x14ac:dyDescent="0.3">
      <c r="A24" s="22" t="s">
        <v>38</v>
      </c>
      <c r="B24" s="35" t="s">
        <v>76</v>
      </c>
      <c r="C24" s="36" t="s">
        <v>17</v>
      </c>
      <c r="D24" s="37">
        <v>14.78</v>
      </c>
      <c r="E24" s="2"/>
      <c r="F24" s="38" t="str">
        <f>IF(Tabla_Datos13[[#This Row],[Licitación]]&gt;=Tabla_Datos13[[#This Row],[Oferta]],"ok","sup")</f>
        <v>ok</v>
      </c>
      <c r="G24" s="39">
        <v>200</v>
      </c>
      <c r="H24" s="40">
        <v>9900</v>
      </c>
      <c r="I24" s="41">
        <v>0.21</v>
      </c>
      <c r="J24" s="42">
        <f>ROUND(Tabla_Datos13[[#This Row],[Licitación]]*Tabla_Datos13[[#This Row],[Unidades
24 meses ]],2)</f>
        <v>146322</v>
      </c>
      <c r="K24" s="42">
        <f>ROUND(Tabla_Datos13[[#This Row],[Base Imponible licitacion]]*Tabla_Datos13[[#This Row],[IVA aplicable]],2)</f>
        <v>30727.62</v>
      </c>
      <c r="L24" s="43">
        <f t="shared" si="0"/>
        <v>177049.62</v>
      </c>
      <c r="M24" s="44">
        <f>ROUND(Tabla_Datos13[[#This Row],[Oferta]]*Tabla_Datos13[[#This Row],[Unidades
24 meses ]],2)</f>
        <v>0</v>
      </c>
      <c r="N24" s="44">
        <f>ROUND(Tabla_Datos13[[#This Row],[Base imponible oferta]]*Tabla_Datos13[[#This Row],[IVA aplicable]],2)</f>
        <v>0</v>
      </c>
      <c r="O24" s="45">
        <f>SUM(Tabla_Datos13[[#This Row],[Base imponible oferta]:[IVA]])</f>
        <v>0</v>
      </c>
    </row>
    <row r="25" spans="1:15" ht="24" customHeight="1" x14ac:dyDescent="0.3">
      <c r="A25" s="22" t="s">
        <v>39</v>
      </c>
      <c r="B25" s="35" t="s">
        <v>77</v>
      </c>
      <c r="C25" s="36" t="s">
        <v>17</v>
      </c>
      <c r="D25" s="37">
        <v>17.329999999999998</v>
      </c>
      <c r="E25" s="2"/>
      <c r="F25" s="38" t="str">
        <f>IF(Tabla_Datos13[[#This Row],[Licitación]]&gt;=Tabla_Datos13[[#This Row],[Oferta]],"ok","sup")</f>
        <v>ok</v>
      </c>
      <c r="G25" s="39">
        <v>2443</v>
      </c>
      <c r="H25" s="40">
        <v>9900</v>
      </c>
      <c r="I25" s="41">
        <v>0.21</v>
      </c>
      <c r="J25" s="42">
        <f>ROUND(Tabla_Datos13[[#This Row],[Licitación]]*Tabla_Datos13[[#This Row],[Unidades
24 meses ]],2)</f>
        <v>171567</v>
      </c>
      <c r="K25" s="42">
        <f>ROUND(Tabla_Datos13[[#This Row],[Base Imponible licitacion]]*Tabla_Datos13[[#This Row],[IVA aplicable]],2)</f>
        <v>36029.07</v>
      </c>
      <c r="L25" s="43">
        <f t="shared" si="0"/>
        <v>207596.07</v>
      </c>
      <c r="M25" s="44">
        <f>ROUND(Tabla_Datos13[[#This Row],[Oferta]]*Tabla_Datos13[[#This Row],[Unidades
24 meses ]],2)</f>
        <v>0</v>
      </c>
      <c r="N25" s="44">
        <f>ROUND(Tabla_Datos13[[#This Row],[Base imponible oferta]]*Tabla_Datos13[[#This Row],[IVA aplicable]],2)</f>
        <v>0</v>
      </c>
      <c r="O25" s="45">
        <f>SUM(Tabla_Datos13[[#This Row],[Base imponible oferta]:[IVA]])</f>
        <v>0</v>
      </c>
    </row>
    <row r="26" spans="1:15" ht="24" customHeight="1" x14ac:dyDescent="0.3">
      <c r="A26" s="22" t="s">
        <v>40</v>
      </c>
      <c r="B26" s="35" t="s">
        <v>78</v>
      </c>
      <c r="C26" s="36" t="s">
        <v>17</v>
      </c>
      <c r="D26" s="37">
        <v>21.25</v>
      </c>
      <c r="E26" s="2"/>
      <c r="F26" s="38" t="str">
        <f>IF(Tabla_Datos13[[#This Row],[Licitación]]&gt;=Tabla_Datos13[[#This Row],[Oferta]],"ok","sup")</f>
        <v>ok</v>
      </c>
      <c r="G26" s="39">
        <v>3444</v>
      </c>
      <c r="H26" s="40">
        <v>4060</v>
      </c>
      <c r="I26" s="41">
        <v>0.21</v>
      </c>
      <c r="J26" s="42">
        <f>ROUND(Tabla_Datos13[[#This Row],[Licitación]]*Tabla_Datos13[[#This Row],[Unidades
24 meses ]],2)</f>
        <v>86275</v>
      </c>
      <c r="K26" s="42">
        <f>ROUND(Tabla_Datos13[[#This Row],[Base Imponible licitacion]]*Tabla_Datos13[[#This Row],[IVA aplicable]],2)</f>
        <v>18117.75</v>
      </c>
      <c r="L26" s="43">
        <f t="shared" si="0"/>
        <v>104392.75</v>
      </c>
      <c r="M26" s="44">
        <f>ROUND(Tabla_Datos13[[#This Row],[Oferta]]*Tabla_Datos13[[#This Row],[Unidades
24 meses ]],2)</f>
        <v>0</v>
      </c>
      <c r="N26" s="44">
        <f>ROUND(Tabla_Datos13[[#This Row],[Base imponible oferta]]*Tabla_Datos13[[#This Row],[IVA aplicable]],2)</f>
        <v>0</v>
      </c>
      <c r="O26" s="45">
        <f>SUM(Tabla_Datos13[[#This Row],[Base imponible oferta]:[IVA]])</f>
        <v>0</v>
      </c>
    </row>
    <row r="27" spans="1:15" ht="24" customHeight="1" x14ac:dyDescent="0.3">
      <c r="A27" s="22" t="s">
        <v>41</v>
      </c>
      <c r="B27" s="35" t="s">
        <v>79</v>
      </c>
      <c r="C27" s="36" t="s">
        <v>17</v>
      </c>
      <c r="D27" s="37">
        <v>25.97</v>
      </c>
      <c r="E27" s="2"/>
      <c r="F27" s="38" t="str">
        <f>IF(Tabla_Datos13[[#This Row],[Licitación]]&gt;=Tabla_Datos13[[#This Row],[Oferta]],"ok","sup")</f>
        <v>ok</v>
      </c>
      <c r="G27" s="39">
        <v>1239562</v>
      </c>
      <c r="H27" s="40">
        <v>4000</v>
      </c>
      <c r="I27" s="41">
        <v>0.21</v>
      </c>
      <c r="J27" s="42">
        <f>ROUND(Tabla_Datos13[[#This Row],[Licitación]]*Tabla_Datos13[[#This Row],[Unidades
24 meses ]],2)</f>
        <v>103880</v>
      </c>
      <c r="K27" s="42">
        <f>ROUND(Tabla_Datos13[[#This Row],[Base Imponible licitacion]]*Tabla_Datos13[[#This Row],[IVA aplicable]],2)</f>
        <v>21814.799999999999</v>
      </c>
      <c r="L27" s="43">
        <f t="shared" si="0"/>
        <v>125694.8</v>
      </c>
      <c r="M27" s="44">
        <f>ROUND(Tabla_Datos13[[#This Row],[Oferta]]*Tabla_Datos13[[#This Row],[Unidades
24 meses ]],2)</f>
        <v>0</v>
      </c>
      <c r="N27" s="44">
        <f>ROUND(Tabla_Datos13[[#This Row],[Base imponible oferta]]*Tabla_Datos13[[#This Row],[IVA aplicable]],2)</f>
        <v>0</v>
      </c>
      <c r="O27" s="45">
        <f>SUM(Tabla_Datos13[[#This Row],[Base imponible oferta]:[IVA]])</f>
        <v>0</v>
      </c>
    </row>
    <row r="28" spans="1:15" ht="24" customHeight="1" x14ac:dyDescent="0.3">
      <c r="A28" s="22" t="s">
        <v>42</v>
      </c>
      <c r="B28" s="35" t="s">
        <v>80</v>
      </c>
      <c r="C28" s="36" t="s">
        <v>17</v>
      </c>
      <c r="D28" s="37">
        <v>37.74</v>
      </c>
      <c r="E28" s="2"/>
      <c r="F28" s="38" t="str">
        <f>IF(Tabla_Datos13[[#This Row],[Licitación]]&gt;=Tabla_Datos13[[#This Row],[Oferta]],"ok","sup")</f>
        <v>ok</v>
      </c>
      <c r="G28" s="39">
        <v>405500</v>
      </c>
      <c r="H28" s="40">
        <v>550</v>
      </c>
      <c r="I28" s="41">
        <v>0.21</v>
      </c>
      <c r="J28" s="42">
        <f>ROUND(Tabla_Datos13[[#This Row],[Licitación]]*Tabla_Datos13[[#This Row],[Unidades
24 meses ]],2)</f>
        <v>20757</v>
      </c>
      <c r="K28" s="42">
        <f>ROUND(Tabla_Datos13[[#This Row],[Base Imponible licitacion]]*Tabla_Datos13[[#This Row],[IVA aplicable]],2)</f>
        <v>4358.97</v>
      </c>
      <c r="L28" s="43">
        <f t="shared" si="0"/>
        <v>25115.97</v>
      </c>
      <c r="M28" s="44">
        <f>ROUND(Tabla_Datos13[[#This Row],[Oferta]]*Tabla_Datos13[[#This Row],[Unidades
24 meses ]],2)</f>
        <v>0</v>
      </c>
      <c r="N28" s="44">
        <f>ROUND(Tabla_Datos13[[#This Row],[Base imponible oferta]]*Tabla_Datos13[[#This Row],[IVA aplicable]],2)</f>
        <v>0</v>
      </c>
      <c r="O28" s="45">
        <f>SUM(Tabla_Datos13[[#This Row],[Base imponible oferta]:[IVA]])</f>
        <v>0</v>
      </c>
    </row>
    <row r="29" spans="1:15" ht="24" customHeight="1" x14ac:dyDescent="0.3">
      <c r="A29" s="22" t="s">
        <v>43</v>
      </c>
      <c r="B29" s="35" t="s">
        <v>81</v>
      </c>
      <c r="C29" s="36" t="s">
        <v>17</v>
      </c>
      <c r="D29" s="37">
        <v>22.22</v>
      </c>
      <c r="E29" s="2"/>
      <c r="F29" s="38" t="str">
        <f>IF(Tabla_Datos13[[#This Row],[Licitación]]&gt;=Tabla_Datos13[[#This Row],[Oferta]],"ok","sup")</f>
        <v>ok</v>
      </c>
      <c r="G29" s="39">
        <v>300</v>
      </c>
      <c r="H29" s="40">
        <v>1700</v>
      </c>
      <c r="I29" s="41">
        <v>0.21</v>
      </c>
      <c r="J29" s="42">
        <f>ROUND(Tabla_Datos13[[#This Row],[Licitación]]*Tabla_Datos13[[#This Row],[Unidades
24 meses ]],2)</f>
        <v>37774</v>
      </c>
      <c r="K29" s="42">
        <f>ROUND(Tabla_Datos13[[#This Row],[Base Imponible licitacion]]*Tabla_Datos13[[#This Row],[IVA aplicable]],2)</f>
        <v>7932.54</v>
      </c>
      <c r="L29" s="43">
        <f t="shared" si="0"/>
        <v>45706.54</v>
      </c>
      <c r="M29" s="44">
        <f>ROUND(Tabla_Datos13[[#This Row],[Oferta]]*Tabla_Datos13[[#This Row],[Unidades
24 meses ]],2)</f>
        <v>0</v>
      </c>
      <c r="N29" s="44">
        <f>ROUND(Tabla_Datos13[[#This Row],[Base imponible oferta]]*Tabla_Datos13[[#This Row],[IVA aplicable]],2)</f>
        <v>0</v>
      </c>
      <c r="O29" s="45">
        <f>SUM(Tabla_Datos13[[#This Row],[Base imponible oferta]:[IVA]])</f>
        <v>0</v>
      </c>
    </row>
    <row r="30" spans="1:15" ht="24" customHeight="1" x14ac:dyDescent="0.3">
      <c r="A30" s="22" t="s">
        <v>44</v>
      </c>
      <c r="B30" s="35" t="s">
        <v>82</v>
      </c>
      <c r="C30" s="36" t="s">
        <v>17</v>
      </c>
      <c r="D30" s="37">
        <v>26.17</v>
      </c>
      <c r="E30" s="2"/>
      <c r="F30" s="38" t="str">
        <f>IF(Tabla_Datos13[[#This Row],[Licitación]]&gt;=Tabla_Datos13[[#This Row],[Oferta]],"ok","sup")</f>
        <v>ok</v>
      </c>
      <c r="G30" s="39">
        <v>27720</v>
      </c>
      <c r="H30" s="40">
        <v>1700</v>
      </c>
      <c r="I30" s="41">
        <v>0.21</v>
      </c>
      <c r="J30" s="42">
        <f>ROUND(Tabla_Datos13[[#This Row],[Licitación]]*Tabla_Datos13[[#This Row],[Unidades
24 meses ]],2)</f>
        <v>44489</v>
      </c>
      <c r="K30" s="42">
        <f>ROUND(Tabla_Datos13[[#This Row],[Base Imponible licitacion]]*Tabla_Datos13[[#This Row],[IVA aplicable]],2)</f>
        <v>9342.69</v>
      </c>
      <c r="L30" s="43">
        <f t="shared" si="0"/>
        <v>53831.69</v>
      </c>
      <c r="M30" s="44">
        <f>ROUND(Tabla_Datos13[[#This Row],[Oferta]]*Tabla_Datos13[[#This Row],[Unidades
24 meses ]],2)</f>
        <v>0</v>
      </c>
      <c r="N30" s="44">
        <f>ROUND(Tabla_Datos13[[#This Row],[Base imponible oferta]]*Tabla_Datos13[[#This Row],[IVA aplicable]],2)</f>
        <v>0</v>
      </c>
      <c r="O30" s="45">
        <f>SUM(Tabla_Datos13[[#This Row],[Base imponible oferta]:[IVA]])</f>
        <v>0</v>
      </c>
    </row>
    <row r="31" spans="1:15" ht="24" customHeight="1" x14ac:dyDescent="0.3">
      <c r="A31" s="22" t="s">
        <v>45</v>
      </c>
      <c r="B31" s="35" t="s">
        <v>83</v>
      </c>
      <c r="C31" s="36" t="s">
        <v>17</v>
      </c>
      <c r="D31" s="37">
        <v>35.64</v>
      </c>
      <c r="E31" s="2"/>
      <c r="F31" s="38" t="str">
        <f>IF(Tabla_Datos13[[#This Row],[Licitación]]&gt;=Tabla_Datos13[[#This Row],[Oferta]],"ok","sup")</f>
        <v>ok</v>
      </c>
      <c r="G31" s="39">
        <v>253630</v>
      </c>
      <c r="H31" s="40">
        <v>1700</v>
      </c>
      <c r="I31" s="41">
        <v>0.21</v>
      </c>
      <c r="J31" s="42">
        <f>ROUND(Tabla_Datos13[[#This Row],[Licitación]]*Tabla_Datos13[[#This Row],[Unidades
24 meses ]],2)</f>
        <v>60588</v>
      </c>
      <c r="K31" s="42">
        <f>ROUND(Tabla_Datos13[[#This Row],[Base Imponible licitacion]]*Tabla_Datos13[[#This Row],[IVA aplicable]],2)</f>
        <v>12723.48</v>
      </c>
      <c r="L31" s="43">
        <f t="shared" si="0"/>
        <v>73311.48</v>
      </c>
      <c r="M31" s="44">
        <f>ROUND(Tabla_Datos13[[#This Row],[Oferta]]*Tabla_Datos13[[#This Row],[Unidades
24 meses ]],2)</f>
        <v>0</v>
      </c>
      <c r="N31" s="44">
        <f>ROUND(Tabla_Datos13[[#This Row],[Base imponible oferta]]*Tabla_Datos13[[#This Row],[IVA aplicable]],2)</f>
        <v>0</v>
      </c>
      <c r="O31" s="45">
        <f>SUM(Tabla_Datos13[[#This Row],[Base imponible oferta]:[IVA]])</f>
        <v>0</v>
      </c>
    </row>
    <row r="32" spans="1:15" ht="24" customHeight="1" x14ac:dyDescent="0.3">
      <c r="A32" s="22" t="s">
        <v>46</v>
      </c>
      <c r="B32" s="35" t="s">
        <v>84</v>
      </c>
      <c r="C32" s="36" t="s">
        <v>17</v>
      </c>
      <c r="D32" s="37">
        <v>30.21</v>
      </c>
      <c r="E32" s="2"/>
      <c r="F32" s="38" t="str">
        <f>IF(Tabla_Datos13[[#This Row],[Licitación]]&gt;=Tabla_Datos13[[#This Row],[Oferta]],"ok","sup")</f>
        <v>ok</v>
      </c>
      <c r="G32" s="39">
        <v>150</v>
      </c>
      <c r="H32" s="40">
        <v>900</v>
      </c>
      <c r="I32" s="41">
        <v>0.21</v>
      </c>
      <c r="J32" s="42">
        <f>ROUND(Tabla_Datos13[[#This Row],[Licitación]]*Tabla_Datos13[[#This Row],[Unidades
24 meses ]],2)</f>
        <v>27189</v>
      </c>
      <c r="K32" s="42">
        <f>ROUND(Tabla_Datos13[[#This Row],[Base Imponible licitacion]]*Tabla_Datos13[[#This Row],[IVA aplicable]],2)</f>
        <v>5709.69</v>
      </c>
      <c r="L32" s="43">
        <f t="shared" si="0"/>
        <v>32898.69</v>
      </c>
      <c r="M32" s="44">
        <f>ROUND(Tabla_Datos13[[#This Row],[Oferta]]*Tabla_Datos13[[#This Row],[Unidades
24 meses ]],2)</f>
        <v>0</v>
      </c>
      <c r="N32" s="44">
        <f>ROUND(Tabla_Datos13[[#This Row],[Base imponible oferta]]*Tabla_Datos13[[#This Row],[IVA aplicable]],2)</f>
        <v>0</v>
      </c>
      <c r="O32" s="45">
        <f>SUM(Tabla_Datos13[[#This Row],[Base imponible oferta]:[IVA]])</f>
        <v>0</v>
      </c>
    </row>
    <row r="33" spans="1:16" ht="24" customHeight="1" x14ac:dyDescent="0.3">
      <c r="A33" s="22" t="s">
        <v>47</v>
      </c>
      <c r="B33" s="35" t="s">
        <v>85</v>
      </c>
      <c r="C33" s="36" t="s">
        <v>17</v>
      </c>
      <c r="D33" s="37">
        <v>5.64</v>
      </c>
      <c r="E33" s="2"/>
      <c r="F33" s="38" t="str">
        <f>IF(Tabla_Datos13[[#This Row],[Licitación]]&gt;=Tabla_Datos13[[#This Row],[Oferta]],"ok","sup")</f>
        <v>ok</v>
      </c>
      <c r="G33" s="39">
        <v>36890</v>
      </c>
      <c r="H33" s="40">
        <v>21100</v>
      </c>
      <c r="I33" s="41">
        <v>0.21</v>
      </c>
      <c r="J33" s="42">
        <f>ROUND(Tabla_Datos13[[#This Row],[Licitación]]*Tabla_Datos13[[#This Row],[Unidades
24 meses ]],2)</f>
        <v>119004</v>
      </c>
      <c r="K33" s="42">
        <f>ROUND(Tabla_Datos13[[#This Row],[Base Imponible licitacion]]*Tabla_Datos13[[#This Row],[IVA aplicable]],2)</f>
        <v>24990.84</v>
      </c>
      <c r="L33" s="43">
        <f t="shared" si="0"/>
        <v>143994.84</v>
      </c>
      <c r="M33" s="44">
        <f>ROUND(Tabla_Datos13[[#This Row],[Oferta]]*Tabla_Datos13[[#This Row],[Unidades
24 meses ]],2)</f>
        <v>0</v>
      </c>
      <c r="N33" s="44">
        <f>ROUND(Tabla_Datos13[[#This Row],[Base imponible oferta]]*Tabla_Datos13[[#This Row],[IVA aplicable]],2)</f>
        <v>0</v>
      </c>
      <c r="O33" s="45">
        <f>SUM(Tabla_Datos13[[#This Row],[Base imponible oferta]:[IVA]])</f>
        <v>0</v>
      </c>
    </row>
    <row r="34" spans="1:16" ht="24" customHeight="1" x14ac:dyDescent="0.3">
      <c r="A34" s="22" t="s">
        <v>48</v>
      </c>
      <c r="B34" s="35" t="s">
        <v>86</v>
      </c>
      <c r="C34" s="36" t="s">
        <v>17</v>
      </c>
      <c r="D34" s="37">
        <v>5.63</v>
      </c>
      <c r="E34" s="2"/>
      <c r="F34" s="38" t="str">
        <f>IF(Tabla_Datos13[[#This Row],[Licitación]]&gt;=Tabla_Datos13[[#This Row],[Oferta]],"ok","sup")</f>
        <v>ok</v>
      </c>
      <c r="G34" s="39">
        <v>5299</v>
      </c>
      <c r="H34" s="40">
        <v>21100</v>
      </c>
      <c r="I34" s="41">
        <v>0.21</v>
      </c>
      <c r="J34" s="42">
        <f>ROUND(Tabla_Datos13[[#This Row],[Licitación]]*Tabla_Datos13[[#This Row],[Unidades
24 meses ]],2)</f>
        <v>118793</v>
      </c>
      <c r="K34" s="42">
        <f>ROUND(Tabla_Datos13[[#This Row],[Base Imponible licitacion]]*Tabla_Datos13[[#This Row],[IVA aplicable]],2)</f>
        <v>24946.53</v>
      </c>
      <c r="L34" s="43">
        <f t="shared" si="0"/>
        <v>143739.53</v>
      </c>
      <c r="M34" s="44">
        <f>ROUND(Tabla_Datos13[[#This Row],[Oferta]]*Tabla_Datos13[[#This Row],[Unidades
24 meses ]],2)</f>
        <v>0</v>
      </c>
      <c r="N34" s="44">
        <f>ROUND(Tabla_Datos13[[#This Row],[Base imponible oferta]]*Tabla_Datos13[[#This Row],[IVA aplicable]],2)</f>
        <v>0</v>
      </c>
      <c r="O34" s="45">
        <f>SUM(Tabla_Datos13[[#This Row],[Base imponible oferta]:[IVA]])</f>
        <v>0</v>
      </c>
    </row>
    <row r="35" spans="1:16" ht="24" customHeight="1" x14ac:dyDescent="0.3">
      <c r="A35" s="22" t="s">
        <v>49</v>
      </c>
      <c r="B35" s="35" t="s">
        <v>87</v>
      </c>
      <c r="C35" s="36" t="s">
        <v>17</v>
      </c>
      <c r="D35" s="37">
        <v>0.96</v>
      </c>
      <c r="E35" s="2"/>
      <c r="F35" s="38" t="str">
        <f>IF(Tabla_Datos13[[#This Row],[Licitación]]&gt;=Tabla_Datos13[[#This Row],[Oferta]],"ok","sup")</f>
        <v>ok</v>
      </c>
      <c r="G35" s="39">
        <v>626</v>
      </c>
      <c r="H35" s="40">
        <v>1700</v>
      </c>
      <c r="I35" s="41">
        <v>0.21</v>
      </c>
      <c r="J35" s="42">
        <f>ROUND(Tabla_Datos13[[#This Row],[Licitación]]*Tabla_Datos13[[#This Row],[Unidades
24 meses ]],2)</f>
        <v>1632</v>
      </c>
      <c r="K35" s="42">
        <f>ROUND(Tabla_Datos13[[#This Row],[Base Imponible licitacion]]*Tabla_Datos13[[#This Row],[IVA aplicable]],2)</f>
        <v>342.72</v>
      </c>
      <c r="L35" s="43">
        <f t="shared" si="0"/>
        <v>1974.72</v>
      </c>
      <c r="M35" s="44">
        <f>ROUND(Tabla_Datos13[[#This Row],[Oferta]]*Tabla_Datos13[[#This Row],[Unidades
24 meses ]],2)</f>
        <v>0</v>
      </c>
      <c r="N35" s="44">
        <f>ROUND(Tabla_Datos13[[#This Row],[Base imponible oferta]]*Tabla_Datos13[[#This Row],[IVA aplicable]],2)</f>
        <v>0</v>
      </c>
      <c r="O35" s="45">
        <f>SUM(Tabla_Datos13[[#This Row],[Base imponible oferta]:[IVA]])</f>
        <v>0</v>
      </c>
    </row>
    <row r="36" spans="1:16" ht="24" customHeight="1" x14ac:dyDescent="0.3">
      <c r="A36" s="22" t="s">
        <v>50</v>
      </c>
      <c r="B36" s="35" t="s">
        <v>88</v>
      </c>
      <c r="C36" s="36" t="s">
        <v>17</v>
      </c>
      <c r="D36" s="37">
        <v>3.58</v>
      </c>
      <c r="E36" s="2"/>
      <c r="F36" s="38" t="str">
        <f>IF(Tabla_Datos13[[#This Row],[Licitación]]&gt;=Tabla_Datos13[[#This Row],[Oferta]],"ok","sup")</f>
        <v>ok</v>
      </c>
      <c r="G36" s="39">
        <v>20487</v>
      </c>
      <c r="H36" s="40">
        <v>1700</v>
      </c>
      <c r="I36" s="41">
        <v>0.21</v>
      </c>
      <c r="J36" s="42">
        <f>ROUND(Tabla_Datos13[[#This Row],[Licitación]]*Tabla_Datos13[[#This Row],[Unidades
24 meses ]],2)</f>
        <v>6086</v>
      </c>
      <c r="K36" s="42">
        <f>ROUND(Tabla_Datos13[[#This Row],[Base Imponible licitacion]]*Tabla_Datos13[[#This Row],[IVA aplicable]],2)</f>
        <v>1278.06</v>
      </c>
      <c r="L36" s="43">
        <f t="shared" si="0"/>
        <v>7364.0599999999995</v>
      </c>
      <c r="M36" s="44">
        <f>ROUND(Tabla_Datos13[[#This Row],[Oferta]]*Tabla_Datos13[[#This Row],[Unidades
24 meses ]],2)</f>
        <v>0</v>
      </c>
      <c r="N36" s="44">
        <f>ROUND(Tabla_Datos13[[#This Row],[Base imponible oferta]]*Tabla_Datos13[[#This Row],[IVA aplicable]],2)</f>
        <v>0</v>
      </c>
      <c r="O36" s="45">
        <f>SUM(Tabla_Datos13[[#This Row],[Base imponible oferta]:[IVA]])</f>
        <v>0</v>
      </c>
    </row>
    <row r="37" spans="1:16" ht="24" customHeight="1" x14ac:dyDescent="0.3">
      <c r="A37" s="22" t="s">
        <v>51</v>
      </c>
      <c r="B37" s="35" t="s">
        <v>89</v>
      </c>
      <c r="C37" s="36" t="s">
        <v>17</v>
      </c>
      <c r="D37" s="37">
        <v>7.07</v>
      </c>
      <c r="E37" s="2"/>
      <c r="F37" s="38" t="str">
        <f>IF(Tabla_Datos13[[#This Row],[Licitación]]&gt;=Tabla_Datos13[[#This Row],[Oferta]],"ok","sup")</f>
        <v>ok</v>
      </c>
      <c r="G37" s="39">
        <v>1440</v>
      </c>
      <c r="H37" s="40">
        <v>1500</v>
      </c>
      <c r="I37" s="41">
        <v>0.21</v>
      </c>
      <c r="J37" s="42">
        <f>ROUND(Tabla_Datos13[[#This Row],[Licitación]]*Tabla_Datos13[[#This Row],[Unidades
24 meses ]],2)</f>
        <v>10605</v>
      </c>
      <c r="K37" s="42">
        <f>ROUND(Tabla_Datos13[[#This Row],[Base Imponible licitacion]]*Tabla_Datos13[[#This Row],[IVA aplicable]],2)</f>
        <v>2227.0500000000002</v>
      </c>
      <c r="L37" s="43">
        <f t="shared" si="0"/>
        <v>12832.05</v>
      </c>
      <c r="M37" s="44">
        <f>ROUND(Tabla_Datos13[[#This Row],[Oferta]]*Tabla_Datos13[[#This Row],[Unidades
24 meses ]],2)</f>
        <v>0</v>
      </c>
      <c r="N37" s="44">
        <f>ROUND(Tabla_Datos13[[#This Row],[Base imponible oferta]]*Tabla_Datos13[[#This Row],[IVA aplicable]],2)</f>
        <v>0</v>
      </c>
      <c r="O37" s="45">
        <f>SUM(Tabla_Datos13[[#This Row],[Base imponible oferta]:[IVA]])</f>
        <v>0</v>
      </c>
    </row>
    <row r="38" spans="1:16" ht="24" customHeight="1" x14ac:dyDescent="0.3">
      <c r="A38" s="22" t="s">
        <v>52</v>
      </c>
      <c r="B38" s="35" t="s">
        <v>90</v>
      </c>
      <c r="C38" s="36" t="s">
        <v>17</v>
      </c>
      <c r="D38" s="37">
        <v>7.15</v>
      </c>
      <c r="E38" s="2"/>
      <c r="F38" s="38" t="str">
        <f>IF(Tabla_Datos13[[#This Row],[Licitación]]&gt;=Tabla_Datos13[[#This Row],[Oferta]],"ok","sup")</f>
        <v>ok</v>
      </c>
      <c r="G38" s="39">
        <v>746</v>
      </c>
      <c r="H38" s="40">
        <v>3040</v>
      </c>
      <c r="I38" s="41">
        <v>0.21</v>
      </c>
      <c r="J38" s="42">
        <f>ROUND(Tabla_Datos13[[#This Row],[Licitación]]*Tabla_Datos13[[#This Row],[Unidades
24 meses ]],2)</f>
        <v>21736</v>
      </c>
      <c r="K38" s="42">
        <f>ROUND(Tabla_Datos13[[#This Row],[Base Imponible licitacion]]*Tabla_Datos13[[#This Row],[IVA aplicable]],2)</f>
        <v>4564.5600000000004</v>
      </c>
      <c r="L38" s="43">
        <f t="shared" si="0"/>
        <v>26300.560000000001</v>
      </c>
      <c r="M38" s="44">
        <f>ROUND(Tabla_Datos13[[#This Row],[Oferta]]*Tabla_Datos13[[#This Row],[Unidades
24 meses ]],2)</f>
        <v>0</v>
      </c>
      <c r="N38" s="44">
        <f>ROUND(Tabla_Datos13[[#This Row],[Base imponible oferta]]*Tabla_Datos13[[#This Row],[IVA aplicable]],2)</f>
        <v>0</v>
      </c>
      <c r="O38" s="45">
        <f>SUM(Tabla_Datos13[[#This Row],[Base imponible oferta]:[IVA]])</f>
        <v>0</v>
      </c>
    </row>
    <row r="39" spans="1:16" ht="24" customHeight="1" x14ac:dyDescent="0.3">
      <c r="A39" s="22" t="s">
        <v>53</v>
      </c>
      <c r="B39" s="35" t="s">
        <v>91</v>
      </c>
      <c r="C39" s="36" t="s">
        <v>17</v>
      </c>
      <c r="D39" s="37">
        <v>5.73</v>
      </c>
      <c r="E39" s="2"/>
      <c r="F39" s="38" t="str">
        <f>IF(Tabla_Datos13[[#This Row],[Licitación]]&gt;=Tabla_Datos13[[#This Row],[Oferta]],"ok","sup")</f>
        <v>ok</v>
      </c>
      <c r="G39" s="39">
        <v>64</v>
      </c>
      <c r="H39" s="40">
        <v>300</v>
      </c>
      <c r="I39" s="41">
        <v>0.21</v>
      </c>
      <c r="J39" s="42">
        <f>ROUND(Tabla_Datos13[[#This Row],[Licitación]]*Tabla_Datos13[[#This Row],[Unidades
24 meses ]],2)</f>
        <v>1719</v>
      </c>
      <c r="K39" s="42">
        <f>ROUND(Tabla_Datos13[[#This Row],[Base Imponible licitacion]]*Tabla_Datos13[[#This Row],[IVA aplicable]],2)</f>
        <v>360.99</v>
      </c>
      <c r="L39" s="43">
        <f t="shared" si="0"/>
        <v>2079.9899999999998</v>
      </c>
      <c r="M39" s="44">
        <f>ROUND(Tabla_Datos13[[#This Row],[Oferta]]*Tabla_Datos13[[#This Row],[Unidades
24 meses ]],2)</f>
        <v>0</v>
      </c>
      <c r="N39" s="44">
        <f>ROUND(Tabla_Datos13[[#This Row],[Base imponible oferta]]*Tabla_Datos13[[#This Row],[IVA aplicable]],2)</f>
        <v>0</v>
      </c>
      <c r="O39" s="45">
        <f>SUM(Tabla_Datos13[[#This Row],[Base imponible oferta]:[IVA]])</f>
        <v>0</v>
      </c>
    </row>
    <row r="40" spans="1:16" ht="24" customHeight="1" thickBot="1" x14ac:dyDescent="0.35">
      <c r="A40" s="22" t="s">
        <v>54</v>
      </c>
      <c r="B40" s="35" t="s">
        <v>92</v>
      </c>
      <c r="C40" s="36" t="s">
        <v>17</v>
      </c>
      <c r="D40" s="37">
        <v>10.84</v>
      </c>
      <c r="E40" s="2"/>
      <c r="F40" s="38" t="str">
        <f>IF(Tabla_Datos13[[#This Row],[Licitación]]&gt;=Tabla_Datos13[[#This Row],[Oferta]],"ok","sup")</f>
        <v>ok</v>
      </c>
      <c r="G40" s="39">
        <v>20</v>
      </c>
      <c r="H40" s="40">
        <v>300</v>
      </c>
      <c r="I40" s="41">
        <v>0.21</v>
      </c>
      <c r="J40" s="42">
        <f>ROUND(Tabla_Datos13[[#This Row],[Licitación]]*Tabla_Datos13[[#This Row],[Unidades
24 meses ]],2)</f>
        <v>3252</v>
      </c>
      <c r="K40" s="42">
        <f>ROUND(Tabla_Datos13[[#This Row],[Base Imponible licitacion]]*Tabla_Datos13[[#This Row],[IVA aplicable]],2)</f>
        <v>682.92</v>
      </c>
      <c r="L40" s="43">
        <f t="shared" si="0"/>
        <v>3934.92</v>
      </c>
      <c r="M40" s="44">
        <f>ROUND(Tabla_Datos13[[#This Row],[Oferta]]*Tabla_Datos13[[#This Row],[Unidades
24 meses ]],2)</f>
        <v>0</v>
      </c>
      <c r="N40" s="44">
        <f>ROUND(Tabla_Datos13[[#This Row],[Base imponible oferta]]*Tabla_Datos13[[#This Row],[IVA aplicable]],2)</f>
        <v>0</v>
      </c>
      <c r="O40" s="45">
        <f>SUM(Tabla_Datos13[[#This Row],[Base imponible oferta]:[IVA]])</f>
        <v>0</v>
      </c>
    </row>
    <row r="41" spans="1:16" s="56" customFormat="1" ht="24" customHeight="1" thickBot="1" x14ac:dyDescent="0.4">
      <c r="A41" s="46"/>
      <c r="B41" s="47"/>
      <c r="C41" s="48"/>
      <c r="D41" s="48"/>
      <c r="E41" s="49"/>
      <c r="F41" s="48"/>
      <c r="G41" s="48"/>
      <c r="H41" s="48"/>
      <c r="I41" s="48"/>
      <c r="J41" s="50">
        <f>SUBTOTAL(109,Tabla_Datos13[Base Imponible licitacion])</f>
        <v>1567432</v>
      </c>
      <c r="K41" s="51">
        <f>SUBTOTAL(109,Tabla_Datos13[IVA licitacion])</f>
        <v>329160.71999999997</v>
      </c>
      <c r="L41" s="52">
        <f>SUBTOTAL(109,Tabla_Datos13[Importe (IVA incl.) licitacion])</f>
        <v>1896592.7200000002</v>
      </c>
      <c r="M41" s="53">
        <f>SUBTOTAL(109,Tabla_Datos13[Base imponible oferta])</f>
        <v>0</v>
      </c>
      <c r="N41" s="54">
        <f>SUBTOTAL(109,Tabla_Datos13[IVA])</f>
        <v>0</v>
      </c>
      <c r="O41" s="55">
        <f>SUBTOTAL(109,Tabla_Datos13[Total oferta
(IVA incluido)])</f>
        <v>0</v>
      </c>
    </row>
    <row r="42" spans="1:16" x14ac:dyDescent="0.3">
      <c r="I42" s="61"/>
    </row>
    <row r="43" spans="1:16" s="61" customFormat="1" x14ac:dyDescent="0.3">
      <c r="A43" s="34"/>
      <c r="B43" s="21"/>
      <c r="C43" s="57"/>
      <c r="D43" s="58"/>
      <c r="E43" s="59"/>
      <c r="F43" s="60"/>
      <c r="G43" s="57"/>
      <c r="H43" s="57"/>
      <c r="K43" s="63"/>
      <c r="P43" s="34"/>
    </row>
    <row r="45" spans="1:16" s="61" customFormat="1" x14ac:dyDescent="0.3">
      <c r="A45" s="34"/>
      <c r="B45" s="21"/>
      <c r="C45" s="57"/>
      <c r="D45" s="58"/>
      <c r="E45" s="59"/>
      <c r="F45" s="60"/>
      <c r="G45" s="57"/>
      <c r="H45" s="57"/>
      <c r="I45" s="57"/>
      <c r="K45" s="63"/>
      <c r="P45" s="34"/>
    </row>
    <row r="47" spans="1:16" s="61" customFormat="1" x14ac:dyDescent="0.3">
      <c r="A47" s="34"/>
      <c r="B47" s="21"/>
      <c r="C47" s="57"/>
      <c r="D47" s="58"/>
      <c r="E47" s="59"/>
      <c r="F47" s="60"/>
      <c r="G47" s="57"/>
      <c r="H47" s="57"/>
      <c r="I47" s="57"/>
      <c r="K47" s="63"/>
      <c r="P47" s="34"/>
    </row>
  </sheetData>
  <sheetProtection algorithmName="SHA-512" hashValue="knXVCBHW20mG8D0r4HO9jc/0fpuGxl14Vm6qFwkOy9u6h+ULawF2MLrYYkqFgIm7ZoEieac5nlCo7q/xfzmVnw==" saltValue="Z5Z+1gyidBvkfA2F+Nd1Ug==" spinCount="100000" sheet="1" objects="1" scenarios="1"/>
  <mergeCells count="3">
    <mergeCell ref="D1:F1"/>
    <mergeCell ref="J1:L1"/>
    <mergeCell ref="M1:O1"/>
  </mergeCells>
  <conditionalFormatting sqref="J3:J40 L3:L40 C3:C40 K2:K40">
    <cfRule type="cellIs" dxfId="38" priority="4" operator="equal">
      <formula>0</formula>
    </cfRule>
  </conditionalFormatting>
  <conditionalFormatting sqref="M2:O1048576">
    <cfRule type="cellIs" dxfId="37" priority="3" operator="equal">
      <formula>0</formula>
    </cfRule>
  </conditionalFormatting>
  <conditionalFormatting sqref="F3:F40">
    <cfRule type="cellIs" dxfId="36" priority="1" operator="equal">
      <formula>"ok"</formula>
    </cfRule>
    <cfRule type="cellIs" dxfId="35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7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Lote 1</vt:lpstr>
      <vt:lpstr>'Lote 1'!Área_de_impresión</vt:lpstr>
      <vt:lpstr>'Lote 1'!Títulos_a_imprimir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Madrid Digital</cp:lastModifiedBy>
  <cp:lastPrinted>2023-06-30T07:59:14Z</cp:lastPrinted>
  <dcterms:created xsi:type="dcterms:W3CDTF">2022-11-24T11:35:07Z</dcterms:created>
  <dcterms:modified xsi:type="dcterms:W3CDTF">2023-07-17T09:25:55Z</dcterms:modified>
</cp:coreProperties>
</file>