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P19716\Documents\Pliegos\Actuales\Tramitación\02_01-2022-Construcción de un Acceso Peatonal al Recinto Hortaleza Zona 4\Propuesta Mayo 23\"/>
    </mc:Choice>
  </mc:AlternateContent>
  <xr:revisionPtr revIDLastSave="0" documentId="13_ncr:1_{E73D8C93-D4F8-43C2-9871-2235177AD14A}" xr6:coauthVersionLast="47" xr6:coauthVersionMax="47" xr10:uidLastSave="{00000000-0000-0000-0000-000000000000}"/>
  <bookViews>
    <workbookView xWindow="-110" yWindow="-110" windowWidth="19420" windowHeight="10420" xr2:uid="{00000000-000D-0000-FFFF-FFFF00000000}"/>
  </bookViews>
  <sheets>
    <sheet name="Presupuesto Total" sheetId="4" r:id="rId1"/>
    <sheet name="Presupuesto Ejecucion" sheetId="3" r:id="rId2"/>
    <sheet name="Presupuesto Energía" sheetId="7" state="hidden" r:id="rId3"/>
    <sheet name="Obra Civil" sheetId="8" state="hidden" r:id="rId4"/>
    <sheet name="Consumo Pw" sheetId="6"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2" i="3" l="1"/>
  <c r="M86" i="3"/>
  <c r="M87" i="3"/>
  <c r="M105" i="3"/>
  <c r="M104" i="3"/>
  <c r="M98" i="3"/>
  <c r="M97" i="3"/>
  <c r="M91" i="3"/>
  <c r="F97" i="3"/>
  <c r="F96" i="3"/>
  <c r="F98" i="3"/>
  <c r="F110" i="3"/>
  <c r="F109" i="3"/>
  <c r="F107" i="3"/>
  <c r="F104" i="3"/>
  <c r="F101" i="3"/>
  <c r="F102" i="3"/>
  <c r="F103" i="3"/>
  <c r="F105" i="3"/>
  <c r="F100" i="3"/>
  <c r="F94" i="3"/>
  <c r="F93" i="3"/>
  <c r="F88" i="3"/>
  <c r="F89" i="3"/>
  <c r="F90" i="3"/>
  <c r="F91" i="3"/>
  <c r="F86" i="3"/>
  <c r="F34" i="7"/>
  <c r="F84" i="3"/>
  <c r="F85" i="3"/>
  <c r="M84" i="3" l="1"/>
  <c r="M85" i="3"/>
  <c r="M88" i="3"/>
  <c r="M89" i="3"/>
  <c r="M90" i="3"/>
  <c r="M92" i="3"/>
  <c r="M93" i="3"/>
  <c r="M94" i="3"/>
  <c r="M95" i="3"/>
  <c r="M96" i="3"/>
  <c r="M99" i="3"/>
  <c r="M100" i="3"/>
  <c r="M101" i="3"/>
  <c r="M102" i="3"/>
  <c r="M103" i="3"/>
  <c r="M106" i="3"/>
  <c r="M107" i="3"/>
  <c r="M108" i="3"/>
  <c r="M109" i="3"/>
  <c r="M110" i="3"/>
  <c r="M83" i="3"/>
  <c r="C103" i="3"/>
  <c r="C102" i="3"/>
  <c r="C101" i="3"/>
  <c r="C99" i="3"/>
  <c r="F80" i="7"/>
  <c r="M111" i="3" l="1"/>
  <c r="C110" i="3"/>
  <c r="C109" i="3"/>
  <c r="F117" i="7"/>
  <c r="F102" i="7"/>
  <c r="F109" i="7"/>
  <c r="C107" i="3"/>
  <c r="F100" i="7"/>
  <c r="C94" i="3"/>
  <c r="C93" i="3"/>
  <c r="F55" i="7"/>
  <c r="C89" i="3"/>
  <c r="C90" i="3"/>
  <c r="C88" i="3"/>
  <c r="C85" i="3"/>
  <c r="C84" i="3"/>
  <c r="F119" i="7"/>
  <c r="G38" i="7"/>
  <c r="F11" i="7"/>
  <c r="G11" i="7"/>
  <c r="F31" i="3"/>
  <c r="M51" i="3"/>
  <c r="F51" i="3"/>
  <c r="M47" i="3" l="1"/>
  <c r="F47" i="3"/>
  <c r="F52" i="3"/>
  <c r="F46" i="3"/>
  <c r="F48" i="3"/>
  <c r="F49" i="3"/>
  <c r="F50" i="3"/>
  <c r="M34" i="3"/>
  <c r="M35" i="3"/>
  <c r="M36" i="3"/>
  <c r="M37" i="3"/>
  <c r="M38" i="3"/>
  <c r="M39" i="3"/>
  <c r="M40" i="3"/>
  <c r="M41" i="3"/>
  <c r="M31" i="3"/>
  <c r="M32" i="3"/>
  <c r="F111" i="3"/>
  <c r="F53" i="3" l="1"/>
  <c r="F32" i="3"/>
  <c r="F33" i="3"/>
  <c r="M66" i="3" l="1"/>
  <c r="M67" i="3"/>
  <c r="M68" i="3"/>
  <c r="M69" i="3"/>
  <c r="M70" i="3"/>
  <c r="M65" i="3"/>
  <c r="F40" i="3"/>
  <c r="F39" i="3"/>
  <c r="M71" i="3" l="1"/>
  <c r="F37" i="3"/>
  <c r="F35" i="3"/>
  <c r="F41" i="3" l="1"/>
  <c r="F14" i="8" l="1"/>
  <c r="G11" i="8"/>
  <c r="G10" i="8"/>
  <c r="G6" i="8"/>
  <c r="G7" i="8"/>
  <c r="G8" i="8"/>
  <c r="G9" i="8"/>
  <c r="G5" i="8"/>
  <c r="G14" i="8" s="1"/>
  <c r="F65" i="3" l="1"/>
  <c r="F66" i="3"/>
  <c r="F67" i="3"/>
  <c r="F68" i="3"/>
  <c r="F69" i="3"/>
  <c r="F70" i="3"/>
  <c r="J20" i="3" l="1"/>
  <c r="C20" i="3"/>
  <c r="C18" i="4" s="1"/>
  <c r="B108" i="3"/>
  <c r="C108" i="3"/>
  <c r="C106" i="3"/>
  <c r="B106" i="3"/>
  <c r="C95" i="3"/>
  <c r="B95" i="3"/>
  <c r="C92" i="3"/>
  <c r="B92" i="3"/>
  <c r="C87" i="3"/>
  <c r="B87" i="3"/>
  <c r="C83" i="3"/>
  <c r="G113" i="7"/>
  <c r="F115" i="7" s="1"/>
  <c r="E111" i="7"/>
  <c r="G107" i="7"/>
  <c r="G105" i="7"/>
  <c r="E103" i="7"/>
  <c r="E102" i="7"/>
  <c r="G98" i="7"/>
  <c r="F97" i="7" s="1"/>
  <c r="E97" i="7"/>
  <c r="G91" i="7"/>
  <c r="G89" i="7"/>
  <c r="G87" i="7"/>
  <c r="F93" i="7" s="1"/>
  <c r="E85" i="7"/>
  <c r="E84" i="7"/>
  <c r="G78" i="7"/>
  <c r="G76" i="7"/>
  <c r="G74" i="7"/>
  <c r="G70" i="7"/>
  <c r="G68" i="7"/>
  <c r="E66" i="7"/>
  <c r="G64" i="7"/>
  <c r="G62" i="7"/>
  <c r="G60" i="7"/>
  <c r="E58" i="7"/>
  <c r="E57" i="7"/>
  <c r="G51" i="7"/>
  <c r="G49" i="7"/>
  <c r="E47" i="7"/>
  <c r="G43" i="7"/>
  <c r="G41" i="7"/>
  <c r="F45" i="7" s="1"/>
  <c r="E39" i="7"/>
  <c r="E38" i="7"/>
  <c r="G32" i="7"/>
  <c r="G30" i="7"/>
  <c r="G28" i="7"/>
  <c r="G24" i="7"/>
  <c r="G22" i="7"/>
  <c r="F26" i="7" s="1"/>
  <c r="E20" i="7"/>
  <c r="G18" i="7"/>
  <c r="E16" i="7"/>
  <c r="E15" i="7"/>
  <c r="G9" i="7"/>
  <c r="G7" i="7"/>
  <c r="E5" i="7"/>
  <c r="E4" i="7"/>
  <c r="K20" i="3" l="1"/>
  <c r="I18" i="4" s="1"/>
  <c r="F53" i="7"/>
  <c r="F72" i="7"/>
  <c r="G109" i="7"/>
  <c r="G103" i="7" s="1"/>
  <c r="F103" i="7"/>
  <c r="F47" i="7"/>
  <c r="G53" i="7"/>
  <c r="G47" i="7" s="1"/>
  <c r="F111" i="7"/>
  <c r="G115" i="7"/>
  <c r="G111" i="7" s="1"/>
  <c r="G93" i="7"/>
  <c r="G85" i="7" s="1"/>
  <c r="F95" i="7" s="1"/>
  <c r="F85" i="7"/>
  <c r="G5" i="7"/>
  <c r="F13" i="7" s="1"/>
  <c r="F5" i="7"/>
  <c r="G72" i="7"/>
  <c r="G66" i="7" s="1"/>
  <c r="F66" i="7"/>
  <c r="F39" i="7"/>
  <c r="G45" i="7"/>
  <c r="G39" i="7" s="1"/>
  <c r="F20" i="7"/>
  <c r="G26" i="7"/>
  <c r="G20" i="7" s="1"/>
  <c r="G100" i="7"/>
  <c r="G97" i="7" s="1"/>
  <c r="F16" i="7" l="1"/>
  <c r="G34" i="7"/>
  <c r="G16" i="7" s="1"/>
  <c r="F36" i="7" s="1"/>
  <c r="G95" i="7"/>
  <c r="G84" i="7" s="1"/>
  <c r="F84" i="7"/>
  <c r="G80" i="7"/>
  <c r="G58" i="7" s="1"/>
  <c r="F82" i="7" s="1"/>
  <c r="F58" i="7"/>
  <c r="G13" i="7"/>
  <c r="G4" i="7" s="1"/>
  <c r="F4" i="7"/>
  <c r="G117" i="7"/>
  <c r="G102" i="7" s="1"/>
  <c r="G55" i="7"/>
  <c r="F38" i="7"/>
  <c r="F57" i="7" l="1"/>
  <c r="G82" i="7"/>
  <c r="G57" i="7" s="1"/>
  <c r="F15" i="7"/>
  <c r="G36" i="7"/>
  <c r="G15" i="7" s="1"/>
  <c r="G119" i="7" l="1"/>
  <c r="D20" i="3"/>
  <c r="E18" i="4" s="1"/>
  <c r="D8" i="6"/>
  <c r="F71" i="3" l="1"/>
  <c r="M33" i="3"/>
  <c r="M42" i="3" s="1"/>
  <c r="C14" i="3" l="1"/>
  <c r="C12" i="4" s="1"/>
  <c r="F34" i="3" l="1"/>
  <c r="J19" i="3" l="1"/>
  <c r="C19" i="3"/>
  <c r="C17" i="4" s="1"/>
  <c r="M78" i="3"/>
  <c r="F78" i="3"/>
  <c r="M77" i="3"/>
  <c r="F77" i="3"/>
  <c r="M76" i="3"/>
  <c r="F76" i="3"/>
  <c r="M79" i="3" l="1"/>
  <c r="F79" i="3"/>
  <c r="D19" i="3" s="1"/>
  <c r="E17" i="4" s="1"/>
  <c r="K19" i="3" l="1"/>
  <c r="I17" i="4" s="1"/>
  <c r="F58" i="3"/>
  <c r="M58" i="3"/>
  <c r="M59" i="3"/>
  <c r="F59" i="3"/>
  <c r="J17" i="3"/>
  <c r="J16" i="3"/>
  <c r="J15" i="3"/>
  <c r="C17" i="3"/>
  <c r="C15" i="4" s="1"/>
  <c r="M60" i="3"/>
  <c r="F60" i="3"/>
  <c r="M57" i="3"/>
  <c r="F57" i="3"/>
  <c r="M61" i="3" l="1"/>
  <c r="F61" i="3"/>
  <c r="D17" i="3" s="1"/>
  <c r="E15" i="4" s="1"/>
  <c r="M26" i="3"/>
  <c r="M27" i="3" s="1"/>
  <c r="M50" i="3"/>
  <c r="M49" i="3"/>
  <c r="M48" i="3"/>
  <c r="M46" i="3"/>
  <c r="K17" i="3" l="1"/>
  <c r="I15" i="4" s="1"/>
  <c r="M53" i="3"/>
  <c r="M113" i="3" s="1"/>
  <c r="K14" i="3"/>
  <c r="I12" i="4" s="1"/>
  <c r="K15" i="3"/>
  <c r="I13" i="4" s="1"/>
  <c r="K16" i="3" l="1"/>
  <c r="I14" i="4" s="1"/>
  <c r="K18" i="3"/>
  <c r="K21" i="3" l="1"/>
  <c r="I16" i="4"/>
  <c r="I19" i="4" s="1"/>
  <c r="I20" i="4" s="1"/>
  <c r="I23" i="4" l="1"/>
  <c r="I22" i="4"/>
  <c r="I21" i="4"/>
  <c r="D18" i="3"/>
  <c r="E16" i="4" s="1"/>
  <c r="F26" i="3"/>
  <c r="F27" i="3" s="1"/>
  <c r="I24" i="4" l="1"/>
  <c r="I25" i="4" s="1"/>
  <c r="I26" i="4" s="1"/>
  <c r="C15" i="3"/>
  <c r="C13" i="4" s="1"/>
  <c r="J18" i="3" l="1"/>
  <c r="J14" i="3"/>
  <c r="C18" i="3"/>
  <c r="C16" i="4" s="1"/>
  <c r="C16" i="3"/>
  <c r="C14" i="4" s="1"/>
  <c r="F38" i="3" l="1"/>
  <c r="F42" i="3" l="1"/>
  <c r="F113" i="3" s="1"/>
  <c r="D14" i="3"/>
  <c r="E12" i="4" l="1"/>
  <c r="D16" i="3"/>
  <c r="E14" i="4" s="1"/>
  <c r="D15" i="3" l="1"/>
  <c r="D21" i="3" s="1"/>
  <c r="E13" i="4" l="1"/>
  <c r="E19" i="4" s="1"/>
  <c r="E23" i="4" l="1"/>
  <c r="E22" i="4"/>
  <c r="E20" i="4"/>
  <c r="E21" i="4"/>
  <c r="E24" i="4" l="1"/>
  <c r="E25" i="4" l="1"/>
  <c r="E26"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6F403A08-0662-4DA5-80A9-B333B0325761}">
      <text>
        <r>
          <rPr>
            <b/>
            <sz val="9"/>
            <color indexed="81"/>
            <rFont val="Tahoma"/>
            <family val="2"/>
          </rPr>
          <t>Código del concepto. Ver colores en "Entorno de trabajo: Apariencia"</t>
        </r>
      </text>
    </comment>
    <comment ref="B3" authorId="0" shapeId="0" xr:uid="{8CD7FD26-FC79-45E8-A65E-8EB428BE291E}">
      <text>
        <r>
          <rPr>
            <b/>
            <sz val="9"/>
            <color indexed="81"/>
            <rFont val="Tahoma"/>
            <family val="2"/>
          </rPr>
          <t>Naturaleza o tipo de concepto, ver valores de cada naturaleza en la ayuda del menú contextual</t>
        </r>
      </text>
    </comment>
    <comment ref="C3" authorId="0" shapeId="0" xr:uid="{9AE3DF75-75D5-4DCB-B972-8B78E28521A7}">
      <text>
        <r>
          <rPr>
            <b/>
            <sz val="9"/>
            <color indexed="81"/>
            <rFont val="Tahoma"/>
            <family val="2"/>
          </rPr>
          <t>Unidad principal de medida del concepto</t>
        </r>
      </text>
    </comment>
    <comment ref="D3" authorId="0" shapeId="0" xr:uid="{C25BCDE4-7A16-4810-BF70-3D4908A02A5E}">
      <text>
        <r>
          <rPr>
            <b/>
            <sz val="9"/>
            <color indexed="81"/>
            <rFont val="Tahoma"/>
            <family val="2"/>
          </rPr>
          <t>Descripción corta</t>
        </r>
      </text>
    </comment>
    <comment ref="E3" authorId="0" shapeId="0" xr:uid="{4F4C7A25-E130-4583-BA96-7E5D6A44A117}">
      <text>
        <r>
          <rPr>
            <b/>
            <sz val="9"/>
            <color indexed="81"/>
            <rFont val="Tahoma"/>
            <family val="2"/>
          </rPr>
          <t>Rendimiento o cantidad presupuestada</t>
        </r>
      </text>
    </comment>
    <comment ref="F3" authorId="0" shapeId="0" xr:uid="{CED1A33F-AEFA-444C-90B8-D578F7CE9E4E}">
      <text>
        <r>
          <rPr>
            <b/>
            <sz val="9"/>
            <color indexed="81"/>
            <rFont val="Tahoma"/>
            <family val="2"/>
          </rPr>
          <t>Precio unitario en el presupuesto</t>
        </r>
      </text>
    </comment>
    <comment ref="G3" authorId="0" shapeId="0" xr:uid="{2AD28455-62AF-445D-A600-BD0EBA859B59}">
      <text>
        <r>
          <rPr>
            <b/>
            <sz val="9"/>
            <color indexed="81"/>
            <rFont val="Tahoma"/>
            <family val="2"/>
          </rPr>
          <t>Importe del presupuesto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CEF477FD-C4C7-44C6-8D23-91EE4C7A4124}">
      <text>
        <r>
          <rPr>
            <b/>
            <sz val="9"/>
            <color indexed="81"/>
            <rFont val="Tahoma"/>
            <family val="2"/>
          </rPr>
          <t>Código del concepto. Ver colores en "Entorno de trabajo: Apariencia"</t>
        </r>
      </text>
    </comment>
    <comment ref="B3" authorId="0" shapeId="0" xr:uid="{451D59C3-3E00-4573-AF22-CFC1A44A39A4}">
      <text>
        <r>
          <rPr>
            <b/>
            <sz val="9"/>
            <color indexed="81"/>
            <rFont val="Tahoma"/>
            <family val="2"/>
          </rPr>
          <t>Naturaleza o tipo de concepto, ver valores de cada naturaleza en la ayuda del menú contextual</t>
        </r>
      </text>
    </comment>
    <comment ref="C3" authorId="0" shapeId="0" xr:uid="{451A86D6-50EF-4C3C-9F58-D26F195869EF}">
      <text>
        <r>
          <rPr>
            <b/>
            <sz val="9"/>
            <color indexed="81"/>
            <rFont val="Tahoma"/>
            <family val="2"/>
          </rPr>
          <t>Unidad principal de medida del concepto</t>
        </r>
      </text>
    </comment>
    <comment ref="D3" authorId="0" shapeId="0" xr:uid="{ABD69141-54EC-4820-B1E5-12CE455246DA}">
      <text>
        <r>
          <rPr>
            <b/>
            <sz val="9"/>
            <color indexed="81"/>
            <rFont val="Tahoma"/>
            <family val="2"/>
          </rPr>
          <t>Descripción corta</t>
        </r>
      </text>
    </comment>
    <comment ref="E3" authorId="0" shapeId="0" xr:uid="{585FC70A-8BF1-426D-B91E-714B29ED5B19}">
      <text>
        <r>
          <rPr>
            <b/>
            <sz val="9"/>
            <color indexed="81"/>
            <rFont val="Tahoma"/>
            <family val="2"/>
          </rPr>
          <t>Rendimiento o cantidad presupuestada</t>
        </r>
      </text>
    </comment>
    <comment ref="F3" authorId="0" shapeId="0" xr:uid="{E226F9A5-E7CA-497C-92FF-EB77964475E1}">
      <text>
        <r>
          <rPr>
            <b/>
            <sz val="9"/>
            <color indexed="81"/>
            <rFont val="Tahoma"/>
            <family val="2"/>
          </rPr>
          <t>Precio unitario en el presupuesto</t>
        </r>
      </text>
    </comment>
    <comment ref="G3" authorId="0" shapeId="0" xr:uid="{5DF32EF8-4688-4974-8F0A-30CA9F136A4A}">
      <text>
        <r>
          <rPr>
            <b/>
            <sz val="9"/>
            <color indexed="81"/>
            <rFont val="Tahoma"/>
            <family val="2"/>
          </rPr>
          <t>Importe del presupuesto</t>
        </r>
      </text>
    </comment>
  </commentList>
</comments>
</file>

<file path=xl/sharedStrings.xml><?xml version="1.0" encoding="utf-8"?>
<sst xmlns="http://schemas.openxmlformats.org/spreadsheetml/2006/main" count="615" uniqueCount="250">
  <si>
    <t>Cantidad</t>
  </si>
  <si>
    <t>Descripción</t>
  </si>
  <si>
    <t>P/U</t>
  </si>
  <si>
    <t>Subtotal</t>
  </si>
  <si>
    <t>ud</t>
  </si>
  <si>
    <t xml:space="preserve">Total . . . . . . . </t>
  </si>
  <si>
    <t>Referencia 
(modelo o similar)</t>
  </si>
  <si>
    <t>Referencia 
(marca y modelo)</t>
  </si>
  <si>
    <t>IVA</t>
  </si>
  <si>
    <t>TOTAL</t>
  </si>
  <si>
    <t>TOTALES</t>
  </si>
  <si>
    <t>CONCEPTO</t>
  </si>
  <si>
    <t>m</t>
  </si>
  <si>
    <t>pa</t>
  </si>
  <si>
    <t>Partida alzada para configuracion de todo el sistema</t>
  </si>
  <si>
    <t>Documentacion</t>
  </si>
  <si>
    <t>PACONF</t>
  </si>
  <si>
    <t>PADOCM</t>
  </si>
  <si>
    <t>Descripcion</t>
  </si>
  <si>
    <t>Referencia (modelo)</t>
  </si>
  <si>
    <t>OFERTA</t>
  </si>
  <si>
    <t>METRO de MADRID</t>
  </si>
  <si>
    <t xml:space="preserve">TOTAL </t>
  </si>
  <si>
    <t>PRESUPUESTO BASE LICITACION</t>
  </si>
  <si>
    <t>PAMO</t>
  </si>
  <si>
    <t>9151101CHW</t>
  </si>
  <si>
    <t>F2112</t>
  </si>
  <si>
    <t>Molinete TR-8216A para paso individual de personas de 3 aspas bidireccional, eléctrico. Estructura en tubo rectangular y redondo de acero inoxidable  en AISI-316 de 1,5 mm de espesor y acabado satinado. Incluye marquesina, placas electrónicas de control, pictogramas y cajas con mecanizado para la instalación de lectores.</t>
  </si>
  <si>
    <t xml:space="preserve">TR-8216A </t>
  </si>
  <si>
    <t>Videoportero Antivandalico Ip 2N Helios Force con camara HD,protocolo SIP, 2 canales de voz, 2 micrófonos incorporados, altavoz de 10W. Sistema de cancelación de eco y un boton de llamada, incluye caja de empotrar,</t>
  </si>
  <si>
    <t>GXV-3350</t>
  </si>
  <si>
    <t>Terminal Grandstream para atención a videoporteros GXV3350 Teléfono multimedia IP de 16 líneas, con pantalla táctil capacitiva de 5” sistema operativo Android 7,0, Cámara inclinable CMOS de 1M, agrega dos puertos Gigabit con PoE/PoE+, Wi-Fi doble banda y Bluetooth integrado, Altavoz HD de micrófono dual con reducción de ruido.</t>
  </si>
  <si>
    <t>6.- Mano de Obra, configuracion y puesta en marcha</t>
  </si>
  <si>
    <t>5.- Obra Civil</t>
  </si>
  <si>
    <t>2.- CCTV</t>
  </si>
  <si>
    <t>3.- Videoportero IP, CCAA</t>
  </si>
  <si>
    <t>4.- Armarios, cableados y canalizaciones</t>
  </si>
  <si>
    <t>1.- Puerta de Acceso</t>
  </si>
  <si>
    <t xml:space="preserve">Ampliacion Licencia IP grabador GS-SCOPE para el recinto </t>
  </si>
  <si>
    <t>Switch POE</t>
  </si>
  <si>
    <t>Puerta Molinete</t>
  </si>
  <si>
    <t>Fabricante</t>
  </si>
  <si>
    <t>Referencia</t>
  </si>
  <si>
    <t>Consumo (W)</t>
  </si>
  <si>
    <t>CONSUMO DE LOS EQUIPOS</t>
  </si>
  <si>
    <t>Argusa</t>
  </si>
  <si>
    <t>Microtik</t>
  </si>
  <si>
    <t>FA controladora, módulo puerta</t>
  </si>
  <si>
    <t>Desico</t>
  </si>
  <si>
    <t>Netpower 16p</t>
  </si>
  <si>
    <t>GrandStream</t>
  </si>
  <si>
    <t>GXV3350</t>
  </si>
  <si>
    <t>TR-8216A</t>
  </si>
  <si>
    <t>RK40</t>
  </si>
  <si>
    <t>PRESUPUESTO PUERTAS HORTALEZA ZONA 4</t>
  </si>
  <si>
    <t>Presupuesto</t>
  </si>
  <si>
    <t>Código</t>
  </si>
  <si>
    <t>Nat</t>
  </si>
  <si>
    <t>Ud</t>
  </si>
  <si>
    <t>Resumen</t>
  </si>
  <si>
    <t>CanPres</t>
  </si>
  <si>
    <t>Pres</t>
  </si>
  <si>
    <t>ImpPres</t>
  </si>
  <si>
    <t>Capítulo</t>
  </si>
  <si>
    <t/>
  </si>
  <si>
    <t>ALIMENTACIÓN PROVISIONAL DE OBRA</t>
  </si>
  <si>
    <t>DIDOBV0011X</t>
  </si>
  <si>
    <t>Partida</t>
  </si>
  <si>
    <t>Ud.</t>
  </si>
  <si>
    <t>Instalación provisional de alumbrado de obra y posterior desmontaje.</t>
  </si>
  <si>
    <t>Instalación provisional de alumbrado de obra durante la realización de la misma. en el caso que la instalación existente de alumbrado quedara fuera de servicio, incluido material y las protecciones correspondientes y el posterior desmontaje una vez finalizadas las obras.</t>
  </si>
  <si>
    <t>EPDOBV001X</t>
  </si>
  <si>
    <t>Material</t>
  </si>
  <si>
    <t>Material para la instalación provisional</t>
  </si>
  <si>
    <t>Material para la instalación provisional de alumbrado y fuerza en la zona de obra durante la realización de la misma, incluidas las protecciones correspondientes</t>
  </si>
  <si>
    <t>MO0005</t>
  </si>
  <si>
    <t>Mano de obra</t>
  </si>
  <si>
    <t>h</t>
  </si>
  <si>
    <t>OPERARIO</t>
  </si>
  <si>
    <t>Total DIDOBV0011X</t>
  </si>
  <si>
    <t>Total 1</t>
  </si>
  <si>
    <t>AMPLIACIÓN CUADRO PUESTO DE CONTROL</t>
  </si>
  <si>
    <t>I31BDA013TX3PHSG</t>
  </si>
  <si>
    <t>u</t>
  </si>
  <si>
    <t>Cuadro secundario para equipamientos en puesto de control</t>
  </si>
  <si>
    <t>Suministro e instalación de cuadro secundario para equipamientos, compuesto por cofret de superficie estanco IP65-IK09 con puerta transparente, equipado según se indica en planos y en Pliego de Condiciones con las protecciones necesarias según cálculos. Incluido replanteo, pequeño material, conductores, aisladores,  bornas, etiquetado, T.T. etc.</t>
  </si>
  <si>
    <t>FI31BDB020</t>
  </si>
  <si>
    <t>Cofret superficie estanco 1x12 módulos</t>
  </si>
  <si>
    <t>Cofret de superficie estanco IP65-IK09 con puerta transparente, clase II de doble aislamiento, de 1 fila con capacidad para 12 módulos. Tipo Kaedra de Schneider o similar aprobado.</t>
  </si>
  <si>
    <t>I31BAA025</t>
  </si>
  <si>
    <t>Interruptor automático de 4x25 A. curva C</t>
  </si>
  <si>
    <t>Suministro e instalación de Interruptor automático magnetotérmico de 4 x 25 A tipo C60N, de Schneider ó similar aprobado. Totalmente cableado y en funcionamiento.</t>
  </si>
  <si>
    <t>FI31BAA024</t>
  </si>
  <si>
    <t>Interruptor automático magnetotérmico de 4 x 25 A tipo C60N, de Schneider ó similar aprobado.</t>
  </si>
  <si>
    <t>Total I31BAA025</t>
  </si>
  <si>
    <t>F31BAE 04XX</t>
  </si>
  <si>
    <t>Interruptor diferencial 4x25 A. 300 mA. Clase AC.</t>
  </si>
  <si>
    <t>Interruptor diferencial de 4x25 A, 300 mA. Clase AC, tipo iID de Schndeider o similar aprobado.</t>
  </si>
  <si>
    <t>MO0007</t>
  </si>
  <si>
    <t>OPERARIO AUXILIAR</t>
  </si>
  <si>
    <t>Total I31BDA013TX3PHSG</t>
  </si>
  <si>
    <t>Total 2</t>
  </si>
  <si>
    <t>CABLEADO</t>
  </si>
  <si>
    <t>I31CBF004</t>
  </si>
  <si>
    <t>Cable Cu. de 5 G 6 mm². RZ1-K (AS)-0.6/1 KV.</t>
  </si>
  <si>
    <t>Suministro e instalación de cable de cobre multipolar de 5G6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</si>
  <si>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FI31CBF004</t>
  </si>
  <si>
    <t>Cable de cobre multipolar de 5G6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t>
  </si>
  <si>
    <t>Total I31CBF004</t>
  </si>
  <si>
    <t>I31CBC002</t>
  </si>
  <si>
    <t>Cable Cu. de 3 x 2,5 mm². RZ1-K (AS)-0.6/1 KV.</t>
  </si>
  <si>
    <t>Suministro e instalación de cable de cobre multipolar de 3x2,5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</si>
  <si>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FI31CBC002</t>
  </si>
  <si>
    <t>Cable de cobre multipolar de 3x2,5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t>
  </si>
  <si>
    <t>Total I31CBC002</t>
  </si>
  <si>
    <t>Total 3</t>
  </si>
  <si>
    <t>SUBCUADRO ZONA NUEVA PUERTA</t>
  </si>
  <si>
    <t>I31BDA013TX3PH</t>
  </si>
  <si>
    <t>Cuadro secundario para equipamientos</t>
  </si>
  <si>
    <t>FI31BDB122</t>
  </si>
  <si>
    <t>Cofret superficie estanco 2x12 módulos</t>
  </si>
  <si>
    <t>Cofret de superficie estanco IP65-IK09 con puerta transparente, clase II de doble aislamiento, de 2 filas con capacidad para un total de 24 módulos. Tipo Kaedra de Schneider o similar aprobado.</t>
  </si>
  <si>
    <t>FI31BAA003</t>
  </si>
  <si>
    <t>Interruptor automático de 2x16 A.curva C</t>
  </si>
  <si>
    <t>Interruptor automático magnetotérmico de 2 x 16 A tipo C60N, de Schneider ó similar aprobado.</t>
  </si>
  <si>
    <t>FI31BAA002</t>
  </si>
  <si>
    <t>Interruptor automático de 2x10 A.curva C</t>
  </si>
  <si>
    <t>Interruptor automático magnetotérmico de 2 x 10 A tipo C60N, de Schneider ó similar aprobado.</t>
  </si>
  <si>
    <t>31BAE 01</t>
  </si>
  <si>
    <t>Interruptor diferencial 2x25 A. 30 mA. Clase AC.</t>
  </si>
  <si>
    <t>Suministro e instalación de Interruptor diferencial de 2x25 A, 30 mA. Clase AC, tipo iID de Schndeider o similar aprobado. Totalmente cableado y funcionando.</t>
  </si>
  <si>
    <t>F31BAE 01</t>
  </si>
  <si>
    <t>Interruptor diferencial de 2x25 A, 30 mA. Clase AC, tipo iID de Schndeider o similar aprobado</t>
  </si>
  <si>
    <t>Total 31BAE 01</t>
  </si>
  <si>
    <t>FI31BIA0019X</t>
  </si>
  <si>
    <t>Base de enchufe Schuko 2P+T.T. 16A, carril DIN</t>
  </si>
  <si>
    <t>Base de enchufe bipolar 10/16 A. 250V. con toma de tierra lateral Schuko,  carril DIN</t>
  </si>
  <si>
    <t>Total I31BDA013TX3PH</t>
  </si>
  <si>
    <t>Total 4</t>
  </si>
  <si>
    <t>ILUMINACIÓN</t>
  </si>
  <si>
    <t>I31VI031</t>
  </si>
  <si>
    <t>Luminaria exterior LED tipo vial. 65-75W 4000K.</t>
  </si>
  <si>
    <t>FI31VI031</t>
  </si>
  <si>
    <t>Total I31VI031</t>
  </si>
  <si>
    <t>Total 5</t>
  </si>
  <si>
    <t>TOMAS DE CORRIENTE PARA ALIMENTADOR DE VIDEOPORTERO NUEVO</t>
  </si>
  <si>
    <t>FI31BJD0049</t>
  </si>
  <si>
    <t>Regleta eléctrica de 5 bases Schuko con cable e interruptor</t>
  </si>
  <si>
    <t>Regleta eléctrica con 5 tomas de corriente Schuko 2P+T (230V) tomas con interruptor ON/OFF con indicador luminoso, cable de alimentación de 1,5m de 3x1,5 mm2.</t>
  </si>
  <si>
    <t>Total 6</t>
  </si>
  <si>
    <t>DOCUMENTACIÓN FINAL DE OBRA Y LEGALIZACIÓN</t>
  </si>
  <si>
    <t>I31VX001PC</t>
  </si>
  <si>
    <t>Legalización de la modificacion de la instalación eléctrica</t>
  </si>
  <si>
    <t>Legalización de la modificacion realizada en la instalación eléctrica, incluyendo Memoria Técnica de Diseño, verificaciones necesarias, tasas, impuestos y cualquier otro gasto necesario hasta la obtención del Certificado de Instalación eléctrica en Baja Tensión, así como la tramitación del expediente por la DGIEM.</t>
  </si>
  <si>
    <t>MO0002</t>
  </si>
  <si>
    <t>TÉCNICO</t>
  </si>
  <si>
    <t>FI31VX01PC</t>
  </si>
  <si>
    <t>MTD y tasas</t>
  </si>
  <si>
    <t>Memoria Técnica de Diseño, verificaciones necesarias, tasas, impuestos y cualquier otro gasto necesario hasta la obtención del Certificado de Instalación eléctrica en Baja Tensión, así como la tramitación del expediente por la DGIEM.</t>
  </si>
  <si>
    <t>Total I31VX001PC</t>
  </si>
  <si>
    <t>I31VXX003PC</t>
  </si>
  <si>
    <t>Documentación final de la obra de las instalaciones eléctricas</t>
  </si>
  <si>
    <t>Entrega de la documentación final de la obra de las instalaciones de distribución de energía afectadas debido a modificación, que incluyan situación real y descripción del equipamiento de distribución de energía, así como los estudios eléctricos y lumínicos de la instalación final.</t>
  </si>
  <si>
    <t>MO0001</t>
  </si>
  <si>
    <t>LICENCIADO-GRADO</t>
  </si>
  <si>
    <t>Total I31VXX003PC</t>
  </si>
  <si>
    <t>Total 7</t>
  </si>
  <si>
    <t>Total 0</t>
  </si>
  <si>
    <t>7.- Presupuesto Energía Eléctrica</t>
  </si>
  <si>
    <t>6.- Mano de Obra, configuración y puesta en marcha</t>
  </si>
  <si>
    <t>Apertura de hueco en el vallado, con demolición del muro y zapata de hormigón armado existentes, en una longitud necesaria para ubicar la nueva puerta, incluyendo los medios auxiliares necesarios, y la retirada y transporte de los escombros a vertedero autorizado</t>
  </si>
  <si>
    <t>Construcción de solera de hormigón en masa para unir la acera peatonal actual y la ubicación de la nueva puerta, incluyendo medios auxiliares necesarios</t>
  </si>
  <si>
    <t>Nueva zapata de hormigón armado para unir los dos extremos del muro y recibir las placas de anclaje de la puerta (incluidas), incluidos medios auxiliares</t>
  </si>
  <si>
    <t>Dados de hormigón armado para instalación de báculos, incluso replanteo y medios auxiliares</t>
  </si>
  <si>
    <t>Remates necesarios de albañilería y cerrajería para acabar el conjunto de acuerdo a las necesidades del dirección de obra</t>
  </si>
  <si>
    <t>Recibido de canalizaciones necesarias en la solera para la alimentación de la puerta y de los cableados de control para videoporteros y lectores de acceso</t>
  </si>
  <si>
    <t>OB1</t>
  </si>
  <si>
    <t>OB2</t>
  </si>
  <si>
    <t>OB3</t>
  </si>
  <si>
    <t>OB4</t>
  </si>
  <si>
    <t>OB5</t>
  </si>
  <si>
    <t>OB6</t>
  </si>
  <si>
    <t>ELE1</t>
  </si>
  <si>
    <t>ELE2</t>
  </si>
  <si>
    <t>ELE3</t>
  </si>
  <si>
    <t>ELE4</t>
  </si>
  <si>
    <t>ELE5</t>
  </si>
  <si>
    <t>ELE6</t>
  </si>
  <si>
    <t>ELE7</t>
  </si>
  <si>
    <t>ARM Fib</t>
  </si>
  <si>
    <t>OB</t>
  </si>
  <si>
    <t>Desbrozado de la zona exterior para limpiar entre el muro y la acera peatonal existente, retirando 20 cms. del terreno existente, incluyendo la retirada de escombros a vertedero</t>
  </si>
  <si>
    <t>OBRA CIVIL PUERTA ACCESO MAQUINISTAS HORTALEZA 9.4</t>
  </si>
  <si>
    <t>OB7</t>
  </si>
  <si>
    <t>Total</t>
  </si>
  <si>
    <t>Remates necesarios de albañilería y cerrajería para acabar el conjunto de acuerdo a las necesidades de la dirección de obra</t>
  </si>
  <si>
    <t>Lector MIFARE DESFire EV1/EV2 con teclado, Wiegand, Clock-and-Data protocolo de dispositivo abierto supervisado (OSPD) a través de RS485 con IP65 instalado con junta/carcasa antivandálica.</t>
  </si>
  <si>
    <t>partida alzada mano de obra para instalacion de todo el equipamiento, incluyendo pequeño material (conectores, cajas registro,etc)</t>
  </si>
  <si>
    <t>Báculo</t>
  </si>
  <si>
    <t xml:space="preserve">Báculo de 4 metros de altura para la colocación de una cámara de videovigilancia. Incluye el soporte de suelo. </t>
  </si>
  <si>
    <t>PRESUPUESTO CONSTRUCCIÓN DE UN ACCESO PEATONAL AL RECINTO DE HORTALEZA ZONA 4</t>
  </si>
  <si>
    <t>ACCESO PEATONAL HORTALEZA ZONA 4</t>
  </si>
  <si>
    <t>TOTAL PRESUPUESTO EJECUCION MATERIAL</t>
  </si>
  <si>
    <t>TOTAL ACCESO PEATONAL HORTALEZA ZONA 4</t>
  </si>
  <si>
    <r>
      <t>Costes Directos (98%</t>
    </r>
    <r>
      <rPr>
        <sz val="11"/>
        <color rgb="FFFFFFFF"/>
        <rFont val="Arial"/>
        <family val="2"/>
      </rPr>
      <t>PEM</t>
    </r>
    <r>
      <rPr>
        <b/>
        <sz val="11"/>
        <color indexed="9"/>
        <rFont val="Arial"/>
        <family val="2"/>
      </rPr>
      <t>)</t>
    </r>
  </si>
  <si>
    <r>
      <t>Costes Indirectos (2%</t>
    </r>
    <r>
      <rPr>
        <sz val="11"/>
        <color rgb="FFFFFFFF"/>
        <rFont val="Arial"/>
        <family val="2"/>
      </rPr>
      <t>PEM</t>
    </r>
    <r>
      <rPr>
        <b/>
        <sz val="11"/>
        <color indexed="9"/>
        <rFont val="Arial"/>
        <family val="2"/>
      </rPr>
      <t>)</t>
    </r>
  </si>
  <si>
    <r>
      <t>Gastos Generales empresa (%</t>
    </r>
    <r>
      <rPr>
        <sz val="11"/>
        <color rgb="FFFFFFFF"/>
        <rFont val="Arial"/>
        <family val="2"/>
      </rPr>
      <t>PEM</t>
    </r>
    <r>
      <rPr>
        <b/>
        <sz val="11"/>
        <color indexed="9"/>
        <rFont val="Arial"/>
        <family val="2"/>
      </rPr>
      <t>)</t>
    </r>
  </si>
  <si>
    <r>
      <t>Beneficio Industrial (%</t>
    </r>
    <r>
      <rPr>
        <sz val="11"/>
        <color rgb="FFFFFFFF"/>
        <rFont val="Arial"/>
        <family val="2"/>
      </rPr>
      <t>PEM</t>
    </r>
    <r>
      <rPr>
        <b/>
        <sz val="11"/>
        <color indexed="9"/>
        <rFont val="Arial"/>
        <family val="2"/>
      </rPr>
      <t>)</t>
    </r>
  </si>
  <si>
    <t>P3265LVE</t>
  </si>
  <si>
    <t>T91B47</t>
  </si>
  <si>
    <t xml:space="preserve">Accesorio para montaje en poste T91B47 para instalaciones en interiores y exteriores, para postes con un diámetro de entre 50 y 150 mm (2"-6"). Incluye 1 par de correas de acero inoxidable de 570 mm (22,5") con interfaz de tornillo TX30 para facilitar la instalación. </t>
  </si>
  <si>
    <t xml:space="preserve">T94K01D </t>
  </si>
  <si>
    <t>Kit colgante para exteriores para las series AXIS P32 y Q35. Compatible con varios montajes de techo, pared y encuesta de Axis, así como con tubos roscados NPS de 1,5".</t>
  </si>
  <si>
    <t>T91D61</t>
  </si>
  <si>
    <t>Soporte de pared de aluminio cromado y con recubrimiento en polvo con rosca NPS de 1,5" para kits colgantes de domo fijo. Enrutamiento de cables desde atrás o a través de un orificio de conducto de 3/4" en el lateral. Incluye placa de montaje, sello de tubería y tapa del orificio del conducto. Color blanco</t>
  </si>
  <si>
    <t>Cámara domo fija de alto rendimiento con unidad de procesamiento de aprendizaje profundo (DLPU). WDR forense, Lightfinder 2.0 e IR optimizado. Discreta carcasa de exterior resistente al polvo y al vandalismo IK10.Objetivo varifocal de 3,4-8,9 mm P-Iris con zoom y enfoque remotos. Múltiples secuencias configurables individualmente, H.264/H.265 con Zipstream y Motion JPEG. HDTV 1080p transmite hasta 60 fps, 30 fps con WDR. AXIS Object Analytics, detección de movimiento por video y alarma de manipulación. Audio bidireccional y detección de audio. Entrada digital supervisada/salida digital para manejo de alarmas/eventos. Soporte MQTT. Axis Edge Vault para mayor seguridad cibernética. Ranura para tarjeta de memoria MicroSD para almacenamiento local. Desarrollado por IEEE 802.3af/802.3at Tipo 1 Clase 3. Rango de temperatura extendido. Incluye soporte de montaje y protección contra la intemperie.</t>
  </si>
  <si>
    <t>Switch Industrial 8POE +2SFP+2SFP+
IGS-5225-8P2S2X</t>
  </si>
  <si>
    <t>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t>
  </si>
  <si>
    <t>Armario mural de fibra exterior 600x400x210 mm (AlxAnxP) con protección IP66, IK09. Para soportación en poste, pared o suelo, incluye soportación, placa de montaje, carril din y protecciones electricas (diferencial, magnetotérmico switch, magnetotérmico ventilador, magnetotérmico puerta, y magnetotérmico control de accesos,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t>
  </si>
  <si>
    <t>Caja FO IP67</t>
  </si>
  <si>
    <t>Caja de distribución de fibra óptica caja de distribución de 1 a 16 puertos, capacidad para 24 empalmes en bandejas, impermeable, para exteriores, IP67</t>
  </si>
  <si>
    <t xml:space="preserve">Módulo de fibra óptica 10GBASE-SR SFP+ de 1 puerto - 300 m (-40~75 grados C) </t>
  </si>
  <si>
    <t>Módulo GBIC SFP MM
MTB-TSR</t>
  </si>
  <si>
    <t>ACAP PER_DEF</t>
  </si>
  <si>
    <t>DE.3001</t>
  </si>
  <si>
    <t>LIC_CAM</t>
  </si>
  <si>
    <t>Licencia de unidad única para AXIS Perimeter Defender, una aplicación de análisis de video escalable y flexible para vigilancia y protección perimetral.</t>
  </si>
  <si>
    <t>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t>
  </si>
  <si>
    <t>FTP_CAT6A/CAT7</t>
  </si>
  <si>
    <r>
      <t xml:space="preserve">Suministro e instalación de manguera de FTP CAT6 o superior CAT7 de exterior con cubierta de PE protección UV, malla-chapa antiroedor, CPR, 4 pares trenzados, bindaje independiente por par y blindaje común a los 4 pares, pp. Conexionado y certificación. </t>
    </r>
    <r>
      <rPr>
        <b/>
        <sz val="10"/>
        <rFont val="Arial"/>
        <family val="2"/>
      </rPr>
      <t>Longitud aproximada en metros.</t>
    </r>
  </si>
  <si>
    <r>
      <t>Suministro e instalación de manguera de fibra óptica de exterior con cubierta de PE protección UV, malla-chapa antiroedor, CPR, 12 FO MM, de tipo OM3, pp. Conexionado fusiones y certificación.</t>
    </r>
    <r>
      <rPr>
        <b/>
        <sz val="10"/>
        <rFont val="Arial"/>
        <family val="2"/>
      </rPr>
      <t xml:space="preserve"> Longitud aproximada en metros</t>
    </r>
    <r>
      <rPr>
        <sz val="10"/>
        <rFont val="Arial"/>
        <family val="2"/>
      </rPr>
      <t>.</t>
    </r>
  </si>
  <si>
    <t>FO_OM3</t>
  </si>
  <si>
    <r>
      <t xml:space="preserve">Suministro e instalación de tubo acero M32, p.p mano de obra y accesorios. </t>
    </r>
    <r>
      <rPr>
        <b/>
        <sz val="10"/>
        <rFont val="Arial"/>
        <family val="2"/>
      </rPr>
      <t>Longitud aproximada metros</t>
    </r>
  </si>
  <si>
    <t>TUBACE. 32mm</t>
  </si>
  <si>
    <t>PRESUPUESTO METRO</t>
  </si>
  <si>
    <t>PRESUPUESTO LICITADOR</t>
  </si>
  <si>
    <t>A2003FB</t>
  </si>
  <si>
    <t>Controlador de accesos para 2 puertas con fuente de alimentación y cargador de batería. Incluye: Controlador de accesos hasta 32 lectores, módulo para 2 puertas, fuente de alimentación, módulo cargador de batería y envolvente plástica CM006</t>
  </si>
  <si>
    <t>Intervención in situ para la ampliación del sistema,
puesta en servicio y pruebas. Se incluyen gastos de
transporte y dietas</t>
  </si>
  <si>
    <t>V-PM</t>
  </si>
  <si>
    <t>Licencia GOLD 2N. Video (transmisión de audio/video (servidor RTSP), compatibilidad con cámara IP externa, compatibilidad con ONVIF, compatibilidad con función PTZ, compatibilidad con detección de movimiento), Integración (opciones de configuración de interruptor extendidas, automatización funciones, envío de correo electrónico (cliente SMTP), actualización automática (cliente TFTP/HTTP), protocolo RIO, cliente FTP, cliente SNMP, TR-069)</t>
  </si>
  <si>
    <t>Luminaria exterior con tecnología LED tipo vial, con las siguientes características:
-Potencia. 50-75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t>
  </si>
  <si>
    <t>Suministro e instalación de Luminaria exterior con tecnología LED tipo vial, con las siguientes características:
-Potencia. 65-75 W.
- Materiales no metálicos que sean: no propagador de la llama, 0% contenido en halógenos, baja emisión de humos, baja acidez de humos, características antiestáticas repelentes de polvo.
- Materiales. Carcasas de aluminio extruido anodizado.
- Protección IP. IP≥66.
- Protección IK. IK≥10.
- Eficiencia lumínica &gt;100 lm/W.
- Rendimiento del flujo luminoso. L80B10 ≥80000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</si>
  <si>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Mano de obra suministro e instalación</t>
  </si>
  <si>
    <t>Armario de superficie estanco IP66-IK09 con puerta, cierre por candado unificado, ambos incluidos.Según las especificaciones del pliego técnico. Tipo Kaedra de Schneider o similar aprobado.</t>
  </si>
  <si>
    <t xml:space="preserve">Unidad de ventilación forzada para armario de paramenta electrica. Formado por ventilador, termostáto y fuente de alimentacióón.  </t>
  </si>
  <si>
    <t>Suministro e instalación de Luminaria exterior con tecnología LED tipo vial, con las siguientes características:
- Potencia. 40-75 W.
- No propagador de la llama, 0% contenido en halógenos, baja emisión de humos, baja acidez de humos, características antiestáticas repelentes de polvo.
- Materiales. Carcasas de aluminio resistente a la corrosión. 
- Fabricada en aluminio anodizado con grado de protección IP67.
- Protección IP. IP≥66.
- Protección IK. IK≥08.
- Eficiencia lumínica &gt;100 lm/W.
- Rendimiento del flujo luminoso. L80B10 ≥100000 horas, 24 horas de trabajo 365 días, Tª funcionamiento 25ºC
-  IRC≥70.
- Temperatura de color 4000K.
- Fuente de alimentación incluida.
- Marcado CE, certificado ENEC, certificado RoHS, normativas vigentes y CEM.
- Inlcuido replanteo, pequeño material y accesorios para anclaje y conexionado.
- Incluido desmontaje del elemento antiguo y retirada a vertedero autorizado.
- Incluido equipos auxiliares para trabajos en altura.
Según Pliego de Prescripciones Técnicas.
Completamente terminada de instalar y funcionando.</t>
  </si>
  <si>
    <t>Soporte para montaje de dos lumiarias en el mismo báculo</t>
  </si>
  <si>
    <t>OB_ENE_AUX</t>
  </si>
  <si>
    <t>Partida alzada ayudas auxiliares en equipamiento y mano de obra en sistemas de energía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</si>
</sst>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4" formatCode="_-* #,##0.00\ &quot;€&quot;_-;\-* #,##0.00\ &quot;€&quot;_-;_-* &quot;-&quot;??\ &quot;€&quot;_-;_-@_-"/>
    <numFmt numFmtId="164" formatCode="0.000"/>
    <numFmt numFmtId="165" formatCode="#,##0.000"/>
    <numFmt numFmtId="166" formatCode="#,##0.00\ &quot;€&quot;"/>
    <numFmt numFmtId="167" formatCode="_-* #,##0.00\ [$€-C0A]_-;\-* #,##0.00\ [$€-C0A]_-;_-* &quot;-&quot;??\ [$€-C0A]_-;_-@_-"/>
  </numFmts>
  <fonts count="31" x14ac:knownFonts="1">
    <font>
      <sz val="11"/>
      <color theme="1"/>
      <name val="Calibri"/>
      <family val="2"/>
      <scheme val="minor"/>
    </font>
    <font>
      <b/>
      <sz val="10"/>
      <name val="Arial"/>
      <family val="2"/>
    </font>
    <font>
      <sz val="10"/>
      <name val="Arial"/>
      <family val="2"/>
    </font>
    <font>
      <b/>
      <sz val="10"/>
      <color indexed="9"/>
      <name val="Arial"/>
      <family val="2"/>
    </font>
    <font>
      <i/>
      <sz val="10"/>
      <name val="Arial"/>
      <family val="2"/>
    </font>
    <font>
      <sz val="11"/>
      <color theme="1"/>
      <name val="Calibri"/>
      <family val="2"/>
      <scheme val="minor"/>
    </font>
    <font>
      <b/>
      <sz val="12"/>
      <color theme="1"/>
      <name val="Calibri"/>
      <family val="2"/>
      <scheme val="minor"/>
    </font>
    <font>
      <b/>
      <sz val="11"/>
      <color theme="0"/>
      <name val="Arial"/>
      <family val="2"/>
    </font>
    <font>
      <b/>
      <u/>
      <sz val="16"/>
      <color theme="1"/>
      <name val="Calibri"/>
      <family val="2"/>
      <scheme val="minor"/>
    </font>
    <font>
      <b/>
      <sz val="16"/>
      <color theme="1"/>
      <name val="Calibri"/>
      <family val="2"/>
      <scheme val="minor"/>
    </font>
    <font>
      <b/>
      <sz val="18"/>
      <color indexed="9"/>
      <name val="Arial"/>
      <family val="2"/>
    </font>
    <font>
      <sz val="14"/>
      <color theme="1"/>
      <name val="Arial"/>
      <family val="2"/>
    </font>
    <font>
      <b/>
      <sz val="47"/>
      <color rgb="FF0038A8"/>
      <name val="Arial"/>
      <family val="2"/>
    </font>
    <font>
      <b/>
      <sz val="22"/>
      <color indexed="9"/>
      <name val="Arial"/>
      <family val="2"/>
    </font>
    <font>
      <b/>
      <sz val="11"/>
      <name val="Arial"/>
      <family val="2"/>
    </font>
    <font>
      <b/>
      <sz val="11"/>
      <color indexed="9"/>
      <name val="Arial"/>
      <family val="2"/>
    </font>
    <font>
      <b/>
      <sz val="12"/>
      <color indexed="9"/>
      <name val="Arial"/>
      <family val="2"/>
    </font>
    <font>
      <sz val="10"/>
      <color theme="1"/>
      <name val="Arial"/>
      <family val="2"/>
    </font>
    <font>
      <b/>
      <sz val="14"/>
      <color rgb="FF000000"/>
      <name val="Calibri"/>
      <family val="2"/>
    </font>
    <font>
      <sz val="11"/>
      <color theme="1"/>
      <name val="Calibri"/>
      <family val="2"/>
    </font>
    <font>
      <b/>
      <sz val="11"/>
      <color rgb="FF000000"/>
      <name val="Calibri"/>
      <family val="2"/>
    </font>
    <font>
      <b/>
      <sz val="10"/>
      <color rgb="FF000000"/>
      <name val="Calibri"/>
      <family val="2"/>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9"/>
      <color indexed="81"/>
      <name val="Tahoma"/>
      <family val="2"/>
    </font>
    <font>
      <sz val="11"/>
      <color rgb="FFFFFFFF"/>
      <name val="Arial"/>
      <family val="2"/>
    </font>
  </fonts>
  <fills count="11">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rgb="FF276F95"/>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B4CBE0"/>
        <bgColor indexed="64"/>
      </patternFill>
    </fill>
    <fill>
      <patternFill patternType="solid">
        <fgColor rgb="FFF0F0F0"/>
        <bgColor indexed="64"/>
      </patternFill>
    </fill>
    <fill>
      <patternFill patternType="solid">
        <fgColor rgb="FFC0C0C0"/>
        <bgColor indexed="64"/>
      </patternFill>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right/>
      <top style="thin">
        <color indexed="64"/>
      </top>
      <bottom/>
      <diagonal/>
    </border>
    <border>
      <left style="thin">
        <color indexed="9"/>
      </left>
      <right/>
      <top/>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style="dashed">
        <color indexed="64"/>
      </bottom>
      <diagonal/>
    </border>
    <border>
      <left/>
      <right style="dotted">
        <color indexed="64"/>
      </right>
      <top style="dotted">
        <color indexed="64"/>
      </top>
      <bottom style="dashed">
        <color indexed="64"/>
      </bottom>
      <diagonal/>
    </border>
    <border>
      <left style="dotted">
        <color indexed="64"/>
      </left>
      <right style="dotted">
        <color indexed="64"/>
      </right>
      <top style="dotted">
        <color indexed="64"/>
      </top>
      <bottom style="dashed">
        <color indexed="64"/>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dotted">
        <color indexed="64"/>
      </right>
      <top/>
      <bottom/>
      <diagonal/>
    </border>
    <border>
      <left style="dotted">
        <color indexed="64"/>
      </left>
      <right style="dotted">
        <color indexed="64"/>
      </right>
      <top/>
      <bottom/>
      <diagonal/>
    </border>
    <border>
      <left/>
      <right/>
      <top/>
      <bottom style="thin">
        <color indexed="64"/>
      </bottom>
      <diagonal/>
    </border>
    <border>
      <left style="dotted">
        <color indexed="64"/>
      </left>
      <right style="dotted">
        <color indexed="64"/>
      </right>
      <top style="thin">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dotted">
        <color indexed="64"/>
      </bottom>
      <diagonal/>
    </border>
    <border>
      <left/>
      <right/>
      <top style="dotted">
        <color indexed="64"/>
      </top>
      <bottom/>
      <diagonal/>
    </border>
    <border>
      <left style="dotted">
        <color indexed="64"/>
      </left>
      <right style="dotted">
        <color indexed="64"/>
      </right>
      <top style="dashed">
        <color indexed="64"/>
      </top>
      <bottom style="dotted">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dotted">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dashed">
        <color indexed="64"/>
      </top>
      <bottom style="thin">
        <color indexed="64"/>
      </bottom>
      <diagonal/>
    </border>
    <border>
      <left/>
      <right style="dotted">
        <color indexed="64"/>
      </right>
      <top style="dashed">
        <color indexed="64"/>
      </top>
      <bottom style="thin">
        <color indexed="64"/>
      </bottom>
      <diagonal/>
    </border>
    <border>
      <left style="dotted">
        <color indexed="64"/>
      </left>
      <right style="dotted">
        <color indexed="64"/>
      </right>
      <top style="dashed">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dotted">
        <color indexed="64"/>
      </right>
      <top style="dotted">
        <color indexed="64"/>
      </top>
      <bottom/>
      <diagonal/>
    </border>
  </borders>
  <cellStyleXfs count="2">
    <xf numFmtId="0" fontId="0" fillId="0" borderId="0"/>
    <xf numFmtId="44" fontId="5" fillId="0" borderId="0" applyFont="0" applyFill="0" applyBorder="0" applyAlignment="0" applyProtection="0"/>
  </cellStyleXfs>
  <cellXfs count="160">
    <xf numFmtId="0" fontId="0" fillId="0" borderId="0" xfId="0"/>
    <xf numFmtId="0" fontId="0" fillId="0" borderId="0" xfId="0" applyProtection="1"/>
    <xf numFmtId="166" fontId="0" fillId="0" borderId="9" xfId="1" applyNumberFormat="1" applyFont="1" applyBorder="1" applyProtection="1"/>
    <xf numFmtId="166" fontId="0" fillId="0" borderId="9" xfId="1" applyNumberFormat="1" applyFont="1" applyBorder="1" applyAlignment="1" applyProtection="1"/>
    <xf numFmtId="164" fontId="4" fillId="2" borderId="0" xfId="0" applyNumberFormat="1" applyFont="1" applyFill="1" applyAlignment="1" applyProtection="1">
      <alignment horizontal="right" vertical="top" wrapText="1"/>
    </xf>
    <xf numFmtId="165" fontId="4" fillId="2" borderId="0" xfId="0" applyNumberFormat="1" applyFont="1" applyFill="1" applyAlignment="1" applyProtection="1">
      <alignment horizontal="right" vertical="top" wrapText="1"/>
    </xf>
    <xf numFmtId="3" fontId="2" fillId="2" borderId="5" xfId="0" applyNumberFormat="1" applyFont="1" applyFill="1" applyBorder="1" applyAlignment="1" applyProtection="1">
      <alignment horizontal="left" vertical="top" wrapText="1"/>
    </xf>
    <xf numFmtId="0" fontId="2" fillId="2" borderId="6" xfId="0" applyFont="1" applyFill="1" applyBorder="1" applyAlignment="1" applyProtection="1">
      <alignment vertical="top" wrapText="1"/>
    </xf>
    <xf numFmtId="166" fontId="2" fillId="2" borderId="6" xfId="0" applyNumberFormat="1" applyFont="1" applyFill="1" applyBorder="1" applyAlignment="1" applyProtection="1">
      <alignment horizontal="right" wrapText="1"/>
    </xf>
    <xf numFmtId="3" fontId="1" fillId="2" borderId="7" xfId="0" applyNumberFormat="1" applyFont="1" applyFill="1" applyBorder="1" applyAlignment="1" applyProtection="1">
      <alignment horizontal="center" vertical="top" wrapText="1"/>
    </xf>
    <xf numFmtId="0" fontId="1" fillId="2" borderId="7" xfId="0" applyFont="1" applyFill="1" applyBorder="1" applyAlignment="1" applyProtection="1">
      <alignment horizontal="center" vertical="top" wrapText="1"/>
    </xf>
    <xf numFmtId="3" fontId="1" fillId="2" borderId="0" xfId="0" applyNumberFormat="1" applyFont="1" applyFill="1" applyBorder="1" applyAlignment="1" applyProtection="1">
      <alignment horizontal="center" vertical="top" wrapText="1"/>
    </xf>
    <xf numFmtId="0" fontId="1" fillId="2" borderId="0" xfId="0" applyFont="1" applyFill="1" applyBorder="1" applyAlignment="1" applyProtection="1">
      <alignment horizontal="center" vertical="top" wrapText="1"/>
    </xf>
    <xf numFmtId="0" fontId="1" fillId="3" borderId="9" xfId="0" applyFont="1" applyFill="1" applyBorder="1" applyAlignment="1" applyProtection="1">
      <alignment horizontal="center" vertical="top" wrapText="1"/>
    </xf>
    <xf numFmtId="164" fontId="1" fillId="3" borderId="9" xfId="0" applyNumberFormat="1" applyFont="1" applyFill="1" applyBorder="1" applyAlignment="1" applyProtection="1">
      <alignment horizontal="center" vertical="top" wrapText="1"/>
    </xf>
    <xf numFmtId="165" fontId="1" fillId="3" borderId="9" xfId="0" applyNumberFormat="1" applyFont="1" applyFill="1" applyBorder="1" applyAlignment="1" applyProtection="1">
      <alignment horizontal="center" vertical="top" wrapText="1"/>
    </xf>
    <xf numFmtId="0" fontId="2" fillId="6" borderId="6" xfId="0" applyFont="1" applyFill="1" applyBorder="1" applyAlignment="1" applyProtection="1">
      <alignment vertical="top" wrapText="1"/>
      <protection locked="0"/>
    </xf>
    <xf numFmtId="3" fontId="2" fillId="6" borderId="4" xfId="0" applyNumberFormat="1" applyFont="1" applyFill="1" applyBorder="1" applyAlignment="1" applyProtection="1">
      <alignment horizontal="center" vertical="center" wrapText="1"/>
      <protection locked="0"/>
    </xf>
    <xf numFmtId="3" fontId="3" fillId="4" borderId="9" xfId="0" applyNumberFormat="1" applyFont="1" applyFill="1" applyBorder="1" applyAlignment="1" applyProtection="1">
      <alignment vertical="top" wrapText="1"/>
    </xf>
    <xf numFmtId="3" fontId="7" fillId="4" borderId="9" xfId="0" applyNumberFormat="1" applyFont="1" applyFill="1" applyBorder="1" applyAlignment="1" applyProtection="1">
      <alignment vertical="top" wrapText="1"/>
    </xf>
    <xf numFmtId="3" fontId="1" fillId="3" borderId="9" xfId="0" applyNumberFormat="1" applyFont="1" applyFill="1" applyBorder="1" applyAlignment="1" applyProtection="1">
      <alignment horizontal="left" vertical="center"/>
    </xf>
    <xf numFmtId="166" fontId="1" fillId="3" borderId="9" xfId="0" applyNumberFormat="1" applyFont="1" applyFill="1" applyBorder="1" applyAlignment="1" applyProtection="1">
      <alignment horizontal="right" vertical="center" wrapText="1"/>
    </xf>
    <xf numFmtId="166" fontId="6" fillId="0" borderId="9" xfId="0" applyNumberFormat="1" applyFont="1" applyBorder="1" applyProtection="1"/>
    <xf numFmtId="166" fontId="3" fillId="4" borderId="9" xfId="0" applyNumberFormat="1" applyFont="1" applyFill="1" applyBorder="1" applyAlignment="1" applyProtection="1">
      <alignment horizontal="center" vertical="center" wrapText="1"/>
    </xf>
    <xf numFmtId="0" fontId="12" fillId="0" borderId="0" xfId="0" applyFont="1" applyAlignment="1" applyProtection="1">
      <alignment vertical="center" wrapText="1"/>
    </xf>
    <xf numFmtId="166" fontId="2" fillId="2" borderId="13" xfId="0" applyNumberFormat="1" applyFont="1" applyFill="1" applyBorder="1" applyAlignment="1" applyProtection="1">
      <alignment horizontal="right" wrapText="1"/>
    </xf>
    <xf numFmtId="3" fontId="2" fillId="0" borderId="10" xfId="0" applyNumberFormat="1" applyFont="1" applyFill="1" applyBorder="1" applyAlignment="1" applyProtection="1">
      <alignment horizontal="center" vertical="top" wrapText="1"/>
    </xf>
    <xf numFmtId="3" fontId="2" fillId="2" borderId="11" xfId="0" applyNumberFormat="1" applyFont="1" applyFill="1" applyBorder="1" applyAlignment="1" applyProtection="1">
      <alignment horizontal="left" vertical="top" wrapText="1"/>
    </xf>
    <xf numFmtId="0" fontId="2" fillId="2" borderId="12" xfId="0" applyFont="1" applyFill="1" applyBorder="1" applyAlignment="1" applyProtection="1">
      <alignment vertical="top" wrapText="1"/>
    </xf>
    <xf numFmtId="3" fontId="3" fillId="4" borderId="0" xfId="0" applyNumberFormat="1" applyFont="1" applyFill="1" applyBorder="1" applyAlignment="1" applyProtection="1">
      <alignment horizontal="left" vertical="top" wrapText="1"/>
    </xf>
    <xf numFmtId="166" fontId="3" fillId="4" borderId="3" xfId="0" applyNumberFormat="1" applyFont="1" applyFill="1" applyBorder="1" applyAlignment="1" applyProtection="1">
      <alignment vertical="center" wrapText="1"/>
    </xf>
    <xf numFmtId="3" fontId="15" fillId="4" borderId="15" xfId="0" applyNumberFormat="1" applyFont="1" applyFill="1" applyBorder="1" applyAlignment="1" applyProtection="1">
      <alignment horizontal="right" vertical="top" wrapText="1"/>
    </xf>
    <xf numFmtId="166" fontId="2" fillId="0" borderId="13" xfId="0" applyNumberFormat="1" applyFont="1" applyFill="1" applyBorder="1" applyAlignment="1" applyProtection="1">
      <alignment horizontal="right" wrapText="1"/>
    </xf>
    <xf numFmtId="3" fontId="1" fillId="0" borderId="0" xfId="0" applyNumberFormat="1" applyFont="1" applyFill="1" applyBorder="1" applyAlignment="1" applyProtection="1">
      <alignment horizontal="left" vertical="center"/>
    </xf>
    <xf numFmtId="3" fontId="1" fillId="2" borderId="20" xfId="0" applyNumberFormat="1" applyFont="1" applyFill="1" applyBorder="1" applyAlignment="1" applyProtection="1">
      <alignment horizontal="center" vertical="top" wrapText="1"/>
    </xf>
    <xf numFmtId="0" fontId="1" fillId="2" borderId="20" xfId="0" applyFont="1" applyFill="1" applyBorder="1" applyAlignment="1" applyProtection="1">
      <alignment horizontal="center" vertical="top" wrapText="1"/>
    </xf>
    <xf numFmtId="0" fontId="2" fillId="2" borderId="12" xfId="0" applyFont="1" applyFill="1" applyBorder="1" applyAlignment="1" applyProtection="1">
      <alignment horizontal="left" vertical="top" wrapText="1"/>
    </xf>
    <xf numFmtId="0" fontId="2" fillId="0" borderId="12" xfId="0" applyFont="1" applyFill="1" applyBorder="1" applyAlignment="1" applyProtection="1">
      <alignment vertical="top" wrapText="1"/>
    </xf>
    <xf numFmtId="0" fontId="0" fillId="0" borderId="0" xfId="0" applyFill="1" applyProtection="1"/>
    <xf numFmtId="3" fontId="2" fillId="0" borderId="5" xfId="0" applyNumberFormat="1" applyFont="1" applyFill="1" applyBorder="1" applyAlignment="1" applyProtection="1">
      <alignment horizontal="left" vertical="top" wrapText="1"/>
    </xf>
    <xf numFmtId="0" fontId="19" fillId="0" borderId="28" xfId="0" applyFont="1" applyFill="1" applyBorder="1"/>
    <xf numFmtId="0" fontId="19" fillId="0" borderId="29" xfId="0" applyFont="1" applyFill="1" applyBorder="1"/>
    <xf numFmtId="0" fontId="19" fillId="0" borderId="30" xfId="0" applyFont="1" applyFill="1" applyBorder="1"/>
    <xf numFmtId="0" fontId="19" fillId="0" borderId="31" xfId="0" applyFont="1" applyFill="1" applyBorder="1"/>
    <xf numFmtId="0" fontId="19" fillId="0" borderId="0" xfId="0" applyFont="1" applyFill="1" applyBorder="1"/>
    <xf numFmtId="0" fontId="20" fillId="0" borderId="33" xfId="0" applyFont="1" applyFill="1" applyBorder="1"/>
    <xf numFmtId="0" fontId="0" fillId="0" borderId="27" xfId="0" applyBorder="1"/>
    <xf numFmtId="0" fontId="21" fillId="0" borderId="16" xfId="0" applyFont="1" applyFill="1" applyBorder="1" applyAlignment="1">
      <alignment horizontal="center" vertical="center"/>
    </xf>
    <xf numFmtId="0" fontId="19" fillId="0" borderId="35" xfId="0" applyFont="1" applyFill="1" applyBorder="1"/>
    <xf numFmtId="0" fontId="21" fillId="0" borderId="32" xfId="0" applyFont="1" applyFill="1" applyBorder="1" applyAlignment="1">
      <alignment horizontal="center" vertical="center"/>
    </xf>
    <xf numFmtId="0" fontId="19" fillId="0" borderId="34" xfId="0" applyFont="1" applyFill="1" applyBorder="1"/>
    <xf numFmtId="0" fontId="22" fillId="0" borderId="0" xfId="0" applyFont="1" applyAlignment="1">
      <alignment vertical="top"/>
    </xf>
    <xf numFmtId="0" fontId="0" fillId="0" borderId="0" xfId="0" applyAlignment="1">
      <alignment vertical="top"/>
    </xf>
    <xf numFmtId="0" fontId="23" fillId="0" borderId="0" xfId="0" applyFont="1" applyAlignment="1">
      <alignment vertical="top"/>
    </xf>
    <xf numFmtId="0" fontId="24" fillId="0" borderId="0" xfId="0" applyFont="1" applyAlignment="1">
      <alignment vertical="top"/>
    </xf>
    <xf numFmtId="0" fontId="24" fillId="0" borderId="0" xfId="0" applyFont="1" applyAlignment="1">
      <alignment vertical="top" wrapText="1"/>
    </xf>
    <xf numFmtId="49" fontId="25" fillId="8" borderId="0" xfId="0" applyNumberFormat="1" applyFont="1" applyFill="1" applyAlignment="1">
      <alignment vertical="top"/>
    </xf>
    <xf numFmtId="49" fontId="25" fillId="8" borderId="0" xfId="0" applyNumberFormat="1" applyFont="1" applyFill="1" applyAlignment="1">
      <alignment vertical="top" wrapText="1"/>
    </xf>
    <xf numFmtId="3" fontId="26" fillId="8" borderId="0" xfId="0" applyNumberFormat="1" applyFont="1" applyFill="1" applyAlignment="1">
      <alignment vertical="top"/>
    </xf>
    <xf numFmtId="4" fontId="26" fillId="8" borderId="0" xfId="0" applyNumberFormat="1" applyFont="1" applyFill="1" applyAlignment="1">
      <alignment vertical="top"/>
    </xf>
    <xf numFmtId="49" fontId="27" fillId="9" borderId="0" xfId="0" applyNumberFormat="1" applyFont="1" applyFill="1" applyAlignment="1">
      <alignment vertical="top"/>
    </xf>
    <xf numFmtId="49" fontId="27" fillId="0" borderId="0" xfId="0" applyNumberFormat="1" applyFont="1" applyAlignment="1">
      <alignment vertical="top"/>
    </xf>
    <xf numFmtId="49" fontId="27" fillId="0" borderId="0" xfId="0" applyNumberFormat="1" applyFont="1" applyAlignment="1">
      <alignment vertical="top" wrapText="1"/>
    </xf>
    <xf numFmtId="4" fontId="28" fillId="0" borderId="0" xfId="0" applyNumberFormat="1" applyFont="1" applyAlignment="1">
      <alignment vertical="top"/>
    </xf>
    <xf numFmtId="0" fontId="27" fillId="0" borderId="0" xfId="0" applyFont="1" applyAlignment="1">
      <alignment vertical="top"/>
    </xf>
    <xf numFmtId="165" fontId="27" fillId="0" borderId="0" xfId="0" applyNumberFormat="1" applyFont="1" applyAlignment="1">
      <alignment vertical="top"/>
    </xf>
    <xf numFmtId="4" fontId="27" fillId="0" borderId="0" xfId="0" applyNumberFormat="1" applyFont="1" applyAlignment="1">
      <alignment vertical="top"/>
    </xf>
    <xf numFmtId="49" fontId="25" fillId="0" borderId="0" xfId="0" applyNumberFormat="1" applyFont="1" applyAlignment="1">
      <alignment vertical="top" wrapText="1"/>
    </xf>
    <xf numFmtId="4" fontId="26" fillId="0" borderId="0" xfId="0" applyNumberFormat="1" applyFont="1" applyAlignment="1">
      <alignment vertical="top"/>
    </xf>
    <xf numFmtId="0" fontId="27" fillId="10" borderId="0" xfId="0" applyFont="1" applyFill="1" applyAlignment="1">
      <alignment vertical="top"/>
    </xf>
    <xf numFmtId="0" fontId="27" fillId="10" borderId="0" xfId="0" applyFont="1" applyFill="1" applyAlignment="1">
      <alignment vertical="top" wrapText="1"/>
    </xf>
    <xf numFmtId="3" fontId="27" fillId="0" borderId="0" xfId="0" applyNumberFormat="1" applyFont="1" applyAlignment="1">
      <alignment vertical="top"/>
    </xf>
    <xf numFmtId="165" fontId="28" fillId="0" borderId="0" xfId="0" applyNumberFormat="1" applyFont="1" applyAlignment="1">
      <alignment vertical="top"/>
    </xf>
    <xf numFmtId="49" fontId="27" fillId="10" borderId="0" xfId="0" applyNumberFormat="1" applyFont="1" applyFill="1" applyAlignment="1">
      <alignment vertical="top"/>
    </xf>
    <xf numFmtId="3" fontId="2" fillId="0" borderId="36" xfId="0" applyNumberFormat="1" applyFont="1" applyFill="1" applyBorder="1" applyAlignment="1" applyProtection="1">
      <alignment horizontal="center" vertical="top" wrapText="1"/>
    </xf>
    <xf numFmtId="3" fontId="2" fillId="2" borderId="39" xfId="0" applyNumberFormat="1" applyFont="1" applyFill="1" applyBorder="1" applyAlignment="1" applyProtection="1">
      <alignment horizontal="left" vertical="top" wrapText="1"/>
    </xf>
    <xf numFmtId="3" fontId="2" fillId="0" borderId="4" xfId="0" applyNumberFormat="1" applyFont="1" applyFill="1" applyBorder="1" applyAlignment="1" applyProtection="1">
      <alignment horizontal="center" vertical="top" wrapText="1"/>
    </xf>
    <xf numFmtId="3" fontId="2" fillId="2" borderId="40" xfId="0" applyNumberFormat="1" applyFont="1" applyFill="1" applyBorder="1" applyAlignment="1" applyProtection="1">
      <alignment horizontal="left" vertical="top" wrapText="1"/>
    </xf>
    <xf numFmtId="44" fontId="14" fillId="0" borderId="16" xfId="1" applyFont="1" applyFill="1" applyBorder="1" applyAlignment="1" applyProtection="1">
      <alignment horizontal="right" vertical="top" wrapText="1"/>
    </xf>
    <xf numFmtId="44" fontId="16" fillId="4" borderId="16" xfId="1" applyFont="1" applyFill="1" applyBorder="1" applyAlignment="1" applyProtection="1">
      <alignment horizontal="right" vertical="top" wrapText="1"/>
    </xf>
    <xf numFmtId="166" fontId="2" fillId="0" borderId="6" xfId="0" applyNumberFormat="1" applyFont="1" applyFill="1" applyBorder="1" applyAlignment="1" applyProtection="1">
      <alignment horizontal="left" vertical="top" wrapText="1"/>
    </xf>
    <xf numFmtId="49" fontId="27" fillId="8" borderId="0" xfId="0" applyNumberFormat="1" applyFont="1" applyFill="1" applyAlignment="1">
      <alignment vertical="top"/>
    </xf>
    <xf numFmtId="49" fontId="27" fillId="0" borderId="0" xfId="0" applyNumberFormat="1" applyFont="1" applyAlignment="1">
      <alignment horizontal="left" vertical="top" wrapText="1"/>
    </xf>
    <xf numFmtId="167" fontId="27" fillId="0" borderId="0" xfId="0" applyNumberFormat="1" applyFont="1" applyAlignment="1">
      <alignment vertical="top"/>
    </xf>
    <xf numFmtId="44" fontId="27" fillId="0" borderId="0" xfId="1" applyFont="1" applyAlignment="1">
      <alignment vertical="top"/>
    </xf>
    <xf numFmtId="44" fontId="26" fillId="0" borderId="0" xfId="1" applyFont="1" applyAlignment="1">
      <alignment vertical="top"/>
    </xf>
    <xf numFmtId="0" fontId="2" fillId="0" borderId="6" xfId="0" applyFont="1" applyFill="1" applyBorder="1" applyAlignment="1" applyProtection="1">
      <alignment vertical="top" wrapText="1"/>
    </xf>
    <xf numFmtId="3" fontId="15" fillId="4" borderId="14" xfId="0" applyNumberFormat="1" applyFont="1" applyFill="1" applyBorder="1" applyAlignment="1" applyProtection="1">
      <alignment horizontal="right" vertical="top" wrapText="1"/>
    </xf>
    <xf numFmtId="3" fontId="15" fillId="4" borderId="1" xfId="0" applyNumberFormat="1" applyFont="1" applyFill="1" applyBorder="1" applyAlignment="1" applyProtection="1">
      <alignment horizontal="right" vertical="top" wrapText="1"/>
    </xf>
    <xf numFmtId="3" fontId="15" fillId="4" borderId="45" xfId="0" applyNumberFormat="1" applyFont="1" applyFill="1" applyBorder="1" applyAlignment="1" applyProtection="1">
      <alignment horizontal="right" vertical="top" wrapText="1"/>
    </xf>
    <xf numFmtId="3" fontId="15" fillId="4" borderId="46" xfId="0" applyNumberFormat="1" applyFont="1" applyFill="1" applyBorder="1" applyAlignment="1" applyProtection="1">
      <alignment horizontal="right" vertical="top" wrapText="1"/>
    </xf>
    <xf numFmtId="3" fontId="15" fillId="4" borderId="2" xfId="0" applyNumberFormat="1" applyFont="1" applyFill="1" applyBorder="1" applyAlignment="1" applyProtection="1">
      <alignment horizontal="right" vertical="top" wrapText="1"/>
    </xf>
    <xf numFmtId="3" fontId="15" fillId="4" borderId="7" xfId="0" applyNumberFormat="1" applyFont="1" applyFill="1" applyBorder="1" applyAlignment="1" applyProtection="1">
      <alignment horizontal="right" vertical="top" wrapText="1"/>
    </xf>
    <xf numFmtId="3" fontId="15" fillId="4" borderId="49" xfId="0" applyNumberFormat="1" applyFont="1" applyFill="1" applyBorder="1" applyAlignment="1" applyProtection="1">
      <alignment horizontal="center" vertical="center" wrapText="1"/>
    </xf>
    <xf numFmtId="44" fontId="14" fillId="0" borderId="35" xfId="1" applyFont="1" applyFill="1" applyBorder="1" applyAlignment="1" applyProtection="1">
      <alignment horizontal="right" vertical="top" wrapText="1"/>
    </xf>
    <xf numFmtId="44" fontId="14" fillId="0" borderId="28" xfId="1" applyFont="1" applyFill="1" applyBorder="1" applyAlignment="1" applyProtection="1">
      <alignment horizontal="right" vertical="top" wrapText="1"/>
    </xf>
    <xf numFmtId="44" fontId="14" fillId="0" borderId="51" xfId="1" applyFont="1" applyFill="1" applyBorder="1" applyAlignment="1" applyProtection="1">
      <alignment horizontal="right" vertical="top" wrapText="1"/>
    </xf>
    <xf numFmtId="44" fontId="14" fillId="0" borderId="50" xfId="1" applyFont="1" applyFill="1" applyBorder="1" applyAlignment="1" applyProtection="1">
      <alignment horizontal="right" vertical="top" wrapText="1"/>
    </xf>
    <xf numFmtId="44" fontId="14" fillId="0" borderId="30" xfId="1" applyFont="1" applyFill="1" applyBorder="1" applyAlignment="1" applyProtection="1">
      <alignment horizontal="right" vertical="top" wrapText="1"/>
    </xf>
    <xf numFmtId="0" fontId="2" fillId="6" borderId="1" xfId="0" applyFont="1" applyFill="1" applyBorder="1" applyAlignment="1" applyProtection="1">
      <alignment horizontal="center" vertical="top" wrapText="1"/>
      <protection locked="0"/>
    </xf>
    <xf numFmtId="44" fontId="0" fillId="0" borderId="50" xfId="1" applyFont="1" applyBorder="1" applyAlignment="1" applyProtection="1">
      <alignment horizontal="right"/>
    </xf>
    <xf numFmtId="44" fontId="0" fillId="0" borderId="35" xfId="1" applyFont="1" applyBorder="1" applyAlignment="1" applyProtection="1">
      <alignment horizontal="right"/>
    </xf>
    <xf numFmtId="44" fontId="0" fillId="0" borderId="28" xfId="1" applyFont="1" applyBorder="1" applyAlignment="1" applyProtection="1">
      <alignment horizontal="right"/>
    </xf>
    <xf numFmtId="44" fontId="0" fillId="0" borderId="0" xfId="0" applyNumberFormat="1" applyProtection="1"/>
    <xf numFmtId="0" fontId="17" fillId="7" borderId="5" xfId="0" applyFont="1" applyFill="1" applyBorder="1" applyAlignment="1" applyProtection="1">
      <alignment vertical="center" wrapText="1"/>
    </xf>
    <xf numFmtId="8" fontId="17" fillId="7" borderId="5" xfId="0" applyNumberFormat="1" applyFont="1" applyFill="1" applyBorder="1" applyAlignment="1" applyProtection="1">
      <alignment horizontal="right" wrapText="1"/>
    </xf>
    <xf numFmtId="0" fontId="17" fillId="7" borderId="18" xfId="0" applyFont="1" applyFill="1" applyBorder="1" applyAlignment="1" applyProtection="1">
      <alignment horizontal="left" vertical="center" wrapText="1"/>
    </xf>
    <xf numFmtId="8" fontId="17" fillId="0" borderId="19" xfId="0" applyNumberFormat="1" applyFont="1" applyFill="1" applyBorder="1" applyAlignment="1" applyProtection="1">
      <alignment horizontal="right" wrapText="1"/>
    </xf>
    <xf numFmtId="3" fontId="15" fillId="4" borderId="42" xfId="0" applyNumberFormat="1" applyFont="1" applyFill="1" applyBorder="1" applyAlignment="1" applyProtection="1">
      <alignment vertical="top" wrapText="1"/>
    </xf>
    <xf numFmtId="3" fontId="15" fillId="4" borderId="47" xfId="0" applyNumberFormat="1" applyFont="1" applyFill="1" applyBorder="1" applyAlignment="1" applyProtection="1">
      <alignment vertical="top" wrapText="1"/>
    </xf>
    <xf numFmtId="0" fontId="17" fillId="7" borderId="21" xfId="0" applyFont="1" applyFill="1" applyBorder="1" applyAlignment="1" applyProtection="1">
      <alignment horizontal="left" vertical="top" wrapText="1"/>
    </xf>
    <xf numFmtId="3" fontId="2" fillId="0" borderId="52" xfId="0" applyNumberFormat="1" applyFont="1" applyFill="1" applyBorder="1" applyAlignment="1" applyProtection="1">
      <alignment horizontal="center" vertical="top" wrapText="1"/>
    </xf>
    <xf numFmtId="3" fontId="2" fillId="2" borderId="53" xfId="0" applyNumberFormat="1" applyFont="1" applyFill="1" applyBorder="1" applyAlignment="1" applyProtection="1">
      <alignment horizontal="left" vertical="top" wrapText="1"/>
    </xf>
    <xf numFmtId="0" fontId="2" fillId="2" borderId="54" xfId="0" applyFont="1" applyFill="1" applyBorder="1" applyAlignment="1" applyProtection="1">
      <alignment vertical="top" wrapText="1"/>
    </xf>
    <xf numFmtId="0" fontId="2" fillId="2" borderId="6" xfId="0" applyFont="1" applyFill="1" applyBorder="1" applyAlignment="1" applyProtection="1">
      <alignment horizontal="left" vertical="top" wrapText="1"/>
    </xf>
    <xf numFmtId="166" fontId="2" fillId="2" borderId="6" xfId="0" applyNumberFormat="1" applyFont="1" applyFill="1" applyBorder="1" applyAlignment="1" applyProtection="1">
      <alignment horizontal="left" wrapText="1"/>
    </xf>
    <xf numFmtId="3" fontId="2" fillId="0" borderId="37" xfId="0" applyNumberFormat="1" applyFont="1" applyFill="1" applyBorder="1" applyAlignment="1" applyProtection="1">
      <alignment horizontal="left" vertical="top" wrapText="1"/>
    </xf>
    <xf numFmtId="166" fontId="2" fillId="2" borderId="0" xfId="0" applyNumberFormat="1" applyFont="1" applyFill="1" applyBorder="1" applyAlignment="1" applyProtection="1">
      <alignment horizontal="left" wrapText="1"/>
    </xf>
    <xf numFmtId="3" fontId="2" fillId="0" borderId="56" xfId="0" applyNumberFormat="1" applyFont="1" applyFill="1" applyBorder="1" applyAlignment="1" applyProtection="1">
      <alignment horizontal="center" vertical="top" wrapText="1"/>
    </xf>
    <xf numFmtId="3" fontId="2" fillId="2" borderId="57" xfId="0" applyNumberFormat="1" applyFont="1" applyFill="1" applyBorder="1" applyAlignment="1" applyProtection="1">
      <alignment horizontal="left" vertical="top" wrapText="1"/>
    </xf>
    <xf numFmtId="3" fontId="2" fillId="0" borderId="38" xfId="0" applyNumberFormat="1" applyFont="1" applyFill="1" applyBorder="1" applyAlignment="1" applyProtection="1">
      <alignment horizontal="left" vertical="center" wrapText="1"/>
    </xf>
    <xf numFmtId="3" fontId="2" fillId="0" borderId="13" xfId="0" applyNumberFormat="1" applyFont="1" applyFill="1" applyBorder="1" applyAlignment="1" applyProtection="1">
      <alignment horizontal="left" vertical="center" wrapText="1"/>
    </xf>
    <xf numFmtId="49" fontId="1" fillId="2" borderId="12" xfId="0" applyNumberFormat="1" applyFont="1" applyFill="1" applyBorder="1" applyAlignment="1" applyProtection="1">
      <alignment horizontal="left" vertical="center" wrapText="1"/>
    </xf>
    <xf numFmtId="3" fontId="1" fillId="0" borderId="38" xfId="0" applyNumberFormat="1" applyFont="1" applyFill="1" applyBorder="1" applyAlignment="1" applyProtection="1">
      <alignment horizontal="left" vertical="center" wrapText="1"/>
    </xf>
    <xf numFmtId="3" fontId="1" fillId="0" borderId="13" xfId="0" applyNumberFormat="1" applyFont="1" applyFill="1" applyBorder="1" applyAlignment="1" applyProtection="1">
      <alignment horizontal="left" vertical="center" wrapText="1"/>
    </xf>
    <xf numFmtId="3" fontId="2" fillId="0" borderId="6" xfId="0" applyNumberFormat="1" applyFont="1" applyFill="1" applyBorder="1" applyAlignment="1" applyProtection="1">
      <alignment horizontal="left" vertical="center" wrapText="1"/>
    </xf>
    <xf numFmtId="3" fontId="15" fillId="4" borderId="42" xfId="0" applyNumberFormat="1" applyFont="1" applyFill="1" applyBorder="1" applyAlignment="1" applyProtection="1">
      <alignment vertical="top" wrapText="1"/>
    </xf>
    <xf numFmtId="3" fontId="15" fillId="4" borderId="47" xfId="0" applyNumberFormat="1" applyFont="1" applyFill="1" applyBorder="1" applyAlignment="1" applyProtection="1">
      <alignment vertical="top" wrapText="1"/>
    </xf>
    <xf numFmtId="3" fontId="3" fillId="4" borderId="44" xfId="0" applyNumberFormat="1" applyFont="1" applyFill="1" applyBorder="1" applyAlignment="1" applyProtection="1">
      <alignment vertical="top" wrapText="1"/>
    </xf>
    <xf numFmtId="3" fontId="3" fillId="4" borderId="29" xfId="0" applyNumberFormat="1" applyFont="1" applyFill="1" applyBorder="1" applyAlignment="1" applyProtection="1">
      <alignment vertical="top" wrapText="1"/>
    </xf>
    <xf numFmtId="3" fontId="3" fillId="4" borderId="17" xfId="0" applyNumberFormat="1" applyFont="1" applyFill="1" applyBorder="1" applyAlignment="1" applyProtection="1">
      <alignment vertical="top" wrapText="1"/>
    </xf>
    <xf numFmtId="3" fontId="3" fillId="4" borderId="31" xfId="0" applyNumberFormat="1" applyFont="1" applyFill="1" applyBorder="1" applyAlignment="1" applyProtection="1">
      <alignment vertical="top" wrapText="1"/>
    </xf>
    <xf numFmtId="0" fontId="13" fillId="4" borderId="0" xfId="0" applyFont="1" applyFill="1" applyBorder="1" applyAlignment="1" applyProtection="1">
      <alignment horizontal="center" vertical="center" wrapText="1"/>
    </xf>
    <xf numFmtId="165" fontId="9" fillId="3" borderId="1" xfId="0" applyNumberFormat="1" applyFont="1" applyFill="1" applyBorder="1" applyAlignment="1" applyProtection="1">
      <alignment horizontal="center" vertical="top" wrapText="1"/>
    </xf>
    <xf numFmtId="165" fontId="9" fillId="3" borderId="2" xfId="0" applyNumberFormat="1" applyFont="1" applyFill="1" applyBorder="1" applyAlignment="1" applyProtection="1">
      <alignment horizontal="center" vertical="top" wrapText="1"/>
    </xf>
    <xf numFmtId="165" fontId="14" fillId="3" borderId="42" xfId="0" applyNumberFormat="1" applyFont="1" applyFill="1" applyBorder="1" applyAlignment="1" applyProtection="1">
      <alignment horizontal="center" vertical="center" wrapText="1"/>
    </xf>
    <xf numFmtId="165" fontId="14" fillId="3" borderId="47" xfId="0" applyNumberFormat="1" applyFont="1" applyFill="1" applyBorder="1" applyAlignment="1" applyProtection="1">
      <alignment horizontal="center" vertical="center" wrapText="1"/>
    </xf>
    <xf numFmtId="3" fontId="3" fillId="4" borderId="43" xfId="0" applyNumberFormat="1" applyFont="1" applyFill="1" applyBorder="1" applyAlignment="1" applyProtection="1">
      <alignment vertical="top" wrapText="1"/>
    </xf>
    <xf numFmtId="3" fontId="3" fillId="4" borderId="55" xfId="0" applyNumberFormat="1" applyFont="1" applyFill="1" applyBorder="1" applyAlignment="1" applyProtection="1">
      <alignment vertical="top" wrapText="1"/>
    </xf>
    <xf numFmtId="3" fontId="3" fillId="4" borderId="2" xfId="0" applyNumberFormat="1" applyFont="1" applyFill="1" applyBorder="1" applyAlignment="1" applyProtection="1">
      <alignment vertical="top" wrapText="1"/>
    </xf>
    <xf numFmtId="3" fontId="3" fillId="4" borderId="48" xfId="0" applyNumberFormat="1" applyFont="1" applyFill="1" applyBorder="1" applyAlignment="1" applyProtection="1">
      <alignment vertical="top" wrapText="1"/>
    </xf>
    <xf numFmtId="3" fontId="3" fillId="4" borderId="41" xfId="0" applyNumberFormat="1" applyFont="1" applyFill="1" applyBorder="1" applyAlignment="1" applyProtection="1">
      <alignment vertical="top" wrapText="1"/>
    </xf>
    <xf numFmtId="0" fontId="10" fillId="4" borderId="8" xfId="0" applyFont="1" applyFill="1" applyBorder="1" applyAlignment="1" applyProtection="1">
      <alignment horizontal="center" vertical="center" wrapText="1"/>
    </xf>
    <xf numFmtId="0" fontId="10" fillId="4" borderId="0" xfId="0" applyFont="1" applyFill="1" applyBorder="1" applyAlignment="1" applyProtection="1">
      <alignment horizontal="center" vertical="center" wrapText="1"/>
    </xf>
    <xf numFmtId="0" fontId="11" fillId="5" borderId="0" xfId="0" applyFont="1" applyFill="1" applyAlignment="1" applyProtection="1">
      <alignment horizontal="center"/>
    </xf>
    <xf numFmtId="3" fontId="1" fillId="3" borderId="9" xfId="0" applyNumberFormat="1" applyFont="1" applyFill="1" applyBorder="1" applyAlignment="1" applyProtection="1">
      <alignment horizontal="center" vertical="top" wrapText="1"/>
    </xf>
    <xf numFmtId="3" fontId="3" fillId="4" borderId="1" xfId="0" applyNumberFormat="1" applyFont="1" applyFill="1" applyBorder="1" applyAlignment="1" applyProtection="1">
      <alignment horizontal="left" vertical="top" wrapText="1"/>
    </xf>
    <xf numFmtId="3" fontId="3" fillId="4" borderId="2" xfId="0" applyNumberFormat="1" applyFont="1" applyFill="1" applyBorder="1" applyAlignment="1" applyProtection="1">
      <alignment horizontal="left" vertical="top" wrapText="1"/>
    </xf>
    <xf numFmtId="3" fontId="3" fillId="4" borderId="3" xfId="0" applyNumberFormat="1" applyFont="1" applyFill="1" applyBorder="1" applyAlignment="1" applyProtection="1">
      <alignment horizontal="left" vertical="top" wrapText="1"/>
    </xf>
    <xf numFmtId="165" fontId="8" fillId="3" borderId="1" xfId="0" applyNumberFormat="1" applyFont="1" applyFill="1" applyBorder="1" applyAlignment="1" applyProtection="1">
      <alignment horizontal="center" vertical="top" wrapText="1"/>
    </xf>
    <xf numFmtId="165" fontId="8" fillId="3" borderId="2" xfId="0" applyNumberFormat="1" applyFont="1" applyFill="1" applyBorder="1" applyAlignment="1" applyProtection="1">
      <alignment horizontal="center" vertical="top" wrapText="1"/>
    </xf>
    <xf numFmtId="0" fontId="3" fillId="4" borderId="1" xfId="0" applyFont="1" applyFill="1" applyBorder="1" applyAlignment="1" applyProtection="1">
      <alignment horizontal="right" vertical="center" wrapText="1"/>
    </xf>
    <xf numFmtId="0" fontId="3" fillId="4" borderId="2" xfId="0" applyFont="1" applyFill="1" applyBorder="1" applyAlignment="1" applyProtection="1">
      <alignment horizontal="right" vertical="center" wrapText="1"/>
    </xf>
    <xf numFmtId="0" fontId="3" fillId="4" borderId="3" xfId="0" applyFont="1" applyFill="1" applyBorder="1" applyAlignment="1" applyProtection="1">
      <alignment horizontal="right" vertical="center" wrapText="1"/>
    </xf>
    <xf numFmtId="0" fontId="18" fillId="0" borderId="22" xfId="0" applyFont="1" applyFill="1" applyBorder="1" applyAlignment="1">
      <alignment horizontal="center" vertical="center"/>
    </xf>
    <xf numFmtId="0" fontId="18" fillId="0" borderId="23" xfId="0" applyFont="1" applyFill="1" applyBorder="1" applyAlignment="1">
      <alignment horizontal="center" vertical="center"/>
    </xf>
    <xf numFmtId="0" fontId="18" fillId="0" borderId="24" xfId="0" applyFont="1" applyFill="1" applyBorder="1" applyAlignment="1">
      <alignment horizontal="center" vertical="center"/>
    </xf>
    <xf numFmtId="0" fontId="18" fillId="0" borderId="25" xfId="0" applyFont="1" applyFill="1" applyBorder="1" applyAlignment="1">
      <alignment horizontal="center" vertical="center"/>
    </xf>
    <xf numFmtId="0" fontId="18" fillId="0" borderId="26" xfId="0" applyFont="1" applyFill="1" applyBorder="1" applyAlignment="1">
      <alignment horizontal="center" vertical="center"/>
    </xf>
    <xf numFmtId="0" fontId="18" fillId="0" borderId="27" xfId="0" applyFont="1" applyFill="1" applyBorder="1" applyAlignment="1">
      <alignment horizontal="center" vertical="center"/>
    </xf>
  </cellXfs>
  <cellStyles count="2">
    <cellStyle name="Moneda" xfId="1" builtinId="4"/>
    <cellStyle name="Normal" xfId="0" builtinId="0"/>
  </cellStyles>
  <dxfs count="0"/>
  <tableStyles count="0" defaultTableStyle="TableStyleMedium9" defaultPivotStyle="PivotStyleLight16"/>
  <colors>
    <mruColors>
      <color rgb="FF0038A8"/>
      <color rgb="FFEAEAEA"/>
      <color rgb="FFE8112D"/>
      <color rgb="FF00112D"/>
      <color rgb="FF50AEE4"/>
      <color rgb="FFFDE5A1"/>
      <color rgb="FFB97206"/>
      <color rgb="FFB96600"/>
      <color rgb="FF276F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9</xdr:col>
      <xdr:colOff>393117</xdr:colOff>
      <xdr:row>0</xdr:row>
      <xdr:rowOff>91808</xdr:rowOff>
    </xdr:from>
    <xdr:to>
      <xdr:col>11</xdr:col>
      <xdr:colOff>676028</xdr:colOff>
      <xdr:row>8</xdr:row>
      <xdr:rowOff>207308</xdr:rowOff>
    </xdr:to>
    <xdr:pic>
      <xdr:nvPicPr>
        <xdr:cNvPr id="2" name="Imagen 1">
          <a:extLst>
            <a:ext uri="{FF2B5EF4-FFF2-40B4-BE49-F238E27FC236}">
              <a16:creationId xmlns:a16="http://schemas.microsoft.com/office/drawing/2014/main" id="{F76F49CE-1AF8-40CA-9026-3D88B7573F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66217" y="91808"/>
          <a:ext cx="1825961" cy="1439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1346006</xdr:colOff>
      <xdr:row>8</xdr:row>
      <xdr:rowOff>32658</xdr:rowOff>
    </xdr:to>
    <xdr:pic>
      <xdr:nvPicPr>
        <xdr:cNvPr id="3" name="Imagen 2">
          <a:extLst>
            <a:ext uri="{FF2B5EF4-FFF2-40B4-BE49-F238E27FC236}">
              <a16:creationId xmlns:a16="http://schemas.microsoft.com/office/drawing/2014/main" id="{E5180627-39C2-4683-9156-41B2EFA182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86857" cy="141514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E9247-01B3-4DCF-BB0B-A562CFCF42BB}">
  <dimension ref="C3:I26"/>
  <sheetViews>
    <sheetView showGridLines="0" showRowColHeaders="0" tabSelected="1" zoomScale="70" zoomScaleNormal="70" workbookViewId="0">
      <selection activeCell="H22" sqref="H22:H23"/>
    </sheetView>
  </sheetViews>
  <sheetFormatPr baseColWidth="10" defaultColWidth="11.54296875" defaultRowHeight="14.5" x14ac:dyDescent="0.35"/>
  <cols>
    <col min="1" max="1" width="2.6328125" style="1" customWidth="1"/>
    <col min="2" max="2" width="21.90625" style="1" customWidth="1"/>
    <col min="3" max="3" width="48.90625" style="1" bestFit="1" customWidth="1"/>
    <col min="4" max="4" width="2.453125" style="1" customWidth="1"/>
    <col min="5" max="5" width="28.6328125" style="1" customWidth="1"/>
    <col min="6" max="6" width="16" style="1" bestFit="1" customWidth="1"/>
    <col min="7" max="7" width="48.90625" style="1" bestFit="1" customWidth="1"/>
    <col min="8" max="8" width="2.453125" style="1" customWidth="1"/>
    <col min="9" max="9" width="28.6328125" style="1" customWidth="1"/>
    <col min="10" max="16384" width="11.54296875" style="1"/>
  </cols>
  <sheetData>
    <row r="3" spans="3:9" ht="14.4" customHeight="1" x14ac:dyDescent="0.35"/>
    <row r="4" spans="3:9" ht="14.4" customHeight="1" x14ac:dyDescent="0.35">
      <c r="C4" s="132" t="s">
        <v>234</v>
      </c>
      <c r="D4" s="132"/>
      <c r="E4" s="132"/>
      <c r="G4" s="132" t="s">
        <v>235</v>
      </c>
      <c r="H4" s="132"/>
      <c r="I4" s="132"/>
    </row>
    <row r="5" spans="3:9" ht="14.4" customHeight="1" x14ac:dyDescent="0.35">
      <c r="C5" s="132"/>
      <c r="D5" s="132"/>
      <c r="E5" s="132"/>
      <c r="G5" s="132"/>
      <c r="H5" s="132"/>
      <c r="I5" s="132"/>
    </row>
    <row r="6" spans="3:9" ht="14.4" customHeight="1" x14ac:dyDescent="0.35">
      <c r="C6" s="132"/>
      <c r="D6" s="132"/>
      <c r="E6" s="132"/>
      <c r="G6" s="132"/>
      <c r="H6" s="132"/>
      <c r="I6" s="132"/>
    </row>
    <row r="7" spans="3:9" ht="2.4" customHeight="1" x14ac:dyDescent="0.35">
      <c r="C7" s="132"/>
      <c r="D7" s="132"/>
      <c r="E7" s="132"/>
      <c r="G7" s="132"/>
      <c r="H7" s="132"/>
      <c r="I7" s="132"/>
    </row>
    <row r="9" spans="3:9" ht="24" customHeight="1" x14ac:dyDescent="0.35">
      <c r="C9" s="133" t="s">
        <v>201</v>
      </c>
      <c r="D9" s="134"/>
      <c r="E9" s="134"/>
      <c r="G9" s="133" t="s">
        <v>201</v>
      </c>
      <c r="H9" s="134"/>
      <c r="I9" s="134"/>
    </row>
    <row r="10" spans="3:9" ht="24" customHeight="1" thickBot="1" x14ac:dyDescent="0.4"/>
    <row r="11" spans="3:9" ht="41" customHeight="1" thickBot="1" x14ac:dyDescent="0.4">
      <c r="C11" s="135" t="s">
        <v>11</v>
      </c>
      <c r="D11" s="136"/>
      <c r="E11" s="93" t="s">
        <v>201</v>
      </c>
      <c r="G11" s="135" t="s">
        <v>11</v>
      </c>
      <c r="H11" s="136"/>
      <c r="I11" s="93" t="s">
        <v>201</v>
      </c>
    </row>
    <row r="12" spans="3:9" x14ac:dyDescent="0.35">
      <c r="C12" s="137" t="str">
        <f>'Presupuesto Ejecucion'!C14</f>
        <v>1.- Puerta de Acceso</v>
      </c>
      <c r="D12" s="141"/>
      <c r="E12" s="100">
        <f>'Presupuesto Ejecucion'!D14</f>
        <v>11369</v>
      </c>
      <c r="G12" s="137" t="s">
        <v>37</v>
      </c>
      <c r="H12" s="138"/>
      <c r="I12" s="100">
        <f>'Presupuesto Ejecucion'!K14</f>
        <v>0</v>
      </c>
    </row>
    <row r="13" spans="3:9" x14ac:dyDescent="0.35">
      <c r="C13" s="128" t="str">
        <f>'Presupuesto Ejecucion'!C15</f>
        <v>2.- CCTV</v>
      </c>
      <c r="D13" s="139"/>
      <c r="E13" s="101">
        <f>'Presupuesto Ejecucion'!D15</f>
        <v>12211.9</v>
      </c>
      <c r="G13" s="128" t="s">
        <v>34</v>
      </c>
      <c r="H13" s="129"/>
      <c r="I13" s="101">
        <f>'Presupuesto Ejecucion'!K15</f>
        <v>0</v>
      </c>
    </row>
    <row r="14" spans="3:9" x14ac:dyDescent="0.35">
      <c r="C14" s="128" t="str">
        <f>'Presupuesto Ejecucion'!C16</f>
        <v>3.- Videoportero IP, CCAA</v>
      </c>
      <c r="D14" s="139"/>
      <c r="E14" s="102">
        <f>'Presupuesto Ejecucion'!D16</f>
        <v>6286.28</v>
      </c>
      <c r="G14" s="128" t="s">
        <v>35</v>
      </c>
      <c r="H14" s="129"/>
      <c r="I14" s="102">
        <f>'Presupuesto Ejecucion'!K16</f>
        <v>0</v>
      </c>
    </row>
    <row r="15" spans="3:9" x14ac:dyDescent="0.35">
      <c r="C15" s="128" t="str">
        <f>'Presupuesto Ejecucion'!C17</f>
        <v>4.- Armarios, cableados y canalizaciones</v>
      </c>
      <c r="D15" s="139"/>
      <c r="E15" s="102">
        <f>'Presupuesto Ejecucion'!D17</f>
        <v>4811.5</v>
      </c>
      <c r="G15" s="128" t="s">
        <v>36</v>
      </c>
      <c r="H15" s="129"/>
      <c r="I15" s="102">
        <f>'Presupuesto Ejecucion'!K17</f>
        <v>0</v>
      </c>
    </row>
    <row r="16" spans="3:9" x14ac:dyDescent="0.35">
      <c r="C16" s="128" t="str">
        <f>'Presupuesto Ejecucion'!C18</f>
        <v>5.- Obra Civil</v>
      </c>
      <c r="D16" s="139"/>
      <c r="E16" s="102">
        <f>'Presupuesto Ejecucion'!D18</f>
        <v>8150</v>
      </c>
      <c r="G16" s="128" t="s">
        <v>33</v>
      </c>
      <c r="H16" s="129"/>
      <c r="I16" s="102">
        <f>'Presupuesto Ejecucion'!K18</f>
        <v>0</v>
      </c>
    </row>
    <row r="17" spans="3:9" x14ac:dyDescent="0.35">
      <c r="C17" s="128" t="str">
        <f>'Presupuesto Ejecucion'!C19</f>
        <v>6.- Mano de Obra, configuración y puesta en marcha</v>
      </c>
      <c r="D17" s="139"/>
      <c r="E17" s="102">
        <f>'Presupuesto Ejecucion'!D19</f>
        <v>4650</v>
      </c>
      <c r="G17" s="128" t="s">
        <v>169</v>
      </c>
      <c r="H17" s="129"/>
      <c r="I17" s="102">
        <f>'Presupuesto Ejecucion'!K19</f>
        <v>0</v>
      </c>
    </row>
    <row r="18" spans="3:9" ht="15" thickBot="1" x14ac:dyDescent="0.4">
      <c r="C18" s="130" t="str">
        <f>'Presupuesto Ejecucion'!C20</f>
        <v>7.- Presupuesto Energía Eléctrica</v>
      </c>
      <c r="D18" s="140"/>
      <c r="E18" s="102">
        <f>'Presupuesto Ejecucion'!D20</f>
        <v>6047</v>
      </c>
      <c r="G18" s="130" t="s">
        <v>168</v>
      </c>
      <c r="H18" s="131"/>
      <c r="I18" s="102">
        <f>'Presupuesto Ejecucion'!K20</f>
        <v>0</v>
      </c>
    </row>
    <row r="19" spans="3:9" ht="15.75" customHeight="1" thickBot="1" x14ac:dyDescent="0.4">
      <c r="C19" s="126" t="s">
        <v>202</v>
      </c>
      <c r="D19" s="127"/>
      <c r="E19" s="78">
        <f>SUM(E12:E18)</f>
        <v>53525.68</v>
      </c>
      <c r="F19" s="103"/>
      <c r="G19" s="126" t="s">
        <v>202</v>
      </c>
      <c r="H19" s="127"/>
      <c r="I19" s="78">
        <f>SUM(I12:I18)</f>
        <v>0</v>
      </c>
    </row>
    <row r="20" spans="3:9" ht="30.75" hidden="1" customHeight="1" thickBot="1" x14ac:dyDescent="0.4">
      <c r="C20" s="31" t="s">
        <v>204</v>
      </c>
      <c r="D20" s="89"/>
      <c r="E20" s="94">
        <f>E19*0.98</f>
        <v>52455.166400000002</v>
      </c>
      <c r="G20" s="31" t="s">
        <v>204</v>
      </c>
      <c r="H20" s="89"/>
      <c r="I20" s="94">
        <f>I19*0.98</f>
        <v>0</v>
      </c>
    </row>
    <row r="21" spans="3:9" ht="45.75" hidden="1" customHeight="1" thickBot="1" x14ac:dyDescent="0.4">
      <c r="C21" s="87" t="s">
        <v>205</v>
      </c>
      <c r="D21" s="90"/>
      <c r="E21" s="96">
        <f>E19*0.02</f>
        <v>1070.5136</v>
      </c>
      <c r="G21" s="87" t="s">
        <v>205</v>
      </c>
      <c r="H21" s="90"/>
      <c r="I21" s="96">
        <f>I19*0.02</f>
        <v>0</v>
      </c>
    </row>
    <row r="22" spans="3:9" x14ac:dyDescent="0.35">
      <c r="C22" s="88" t="s">
        <v>206</v>
      </c>
      <c r="D22" s="99">
        <v>9</v>
      </c>
      <c r="E22" s="97">
        <f>E19*D22/100</f>
        <v>4817.3112000000001</v>
      </c>
      <c r="G22" s="88" t="s">
        <v>206</v>
      </c>
      <c r="H22" s="99">
        <v>9</v>
      </c>
      <c r="I22" s="97">
        <f>I19*H22/100</f>
        <v>0</v>
      </c>
    </row>
    <row r="23" spans="3:9" x14ac:dyDescent="0.35">
      <c r="C23" s="89" t="s">
        <v>207</v>
      </c>
      <c r="D23" s="99">
        <v>6</v>
      </c>
      <c r="E23" s="95">
        <f>E19*D23/100</f>
        <v>3211.5408000000002</v>
      </c>
      <c r="G23" s="89" t="s">
        <v>207</v>
      </c>
      <c r="H23" s="99">
        <v>6</v>
      </c>
      <c r="I23" s="95">
        <f>I19*H23/100</f>
        <v>0</v>
      </c>
    </row>
    <row r="24" spans="3:9" x14ac:dyDescent="0.35">
      <c r="C24" s="88" t="s">
        <v>9</v>
      </c>
      <c r="D24" s="91"/>
      <c r="E24" s="95">
        <f>SUM(E19,E22,E23)</f>
        <v>61554.532000000007</v>
      </c>
      <c r="G24" s="88" t="s">
        <v>9</v>
      </c>
      <c r="H24" s="91"/>
      <c r="I24" s="95">
        <f>SUM(I19,I22,I23)</f>
        <v>0</v>
      </c>
    </row>
    <row r="25" spans="3:9" ht="15" thickBot="1" x14ac:dyDescent="0.4">
      <c r="C25" s="90" t="s">
        <v>8</v>
      </c>
      <c r="D25" s="92"/>
      <c r="E25" s="98">
        <f>E24*0.21</f>
        <v>12926.451720000001</v>
      </c>
      <c r="G25" s="90" t="s">
        <v>8</v>
      </c>
      <c r="H25" s="92"/>
      <c r="I25" s="98">
        <f>I24*0.21</f>
        <v>0</v>
      </c>
    </row>
    <row r="26" spans="3:9" ht="16" thickBot="1" x14ac:dyDescent="0.4">
      <c r="C26" s="108" t="s">
        <v>23</v>
      </c>
      <c r="D26" s="109"/>
      <c r="E26" s="79">
        <f>+E24+E25</f>
        <v>74480.983720000004</v>
      </c>
      <c r="G26" s="108" t="s">
        <v>23</v>
      </c>
      <c r="H26" s="109"/>
      <c r="I26" s="79">
        <f>+I24+I25</f>
        <v>0</v>
      </c>
    </row>
  </sheetData>
  <sheetProtection algorithmName="SHA-512" hashValue="afmr3goCRauTgbZ1/6IA0wKyasb3GbtFJZJfr/lIGuRhL/062w208K4K47prOilmXJ1a863O51kKiCB1llqTVw==" saltValue="poYt3nZYBFOfLbbE1TT0Bw==" spinCount="100000" sheet="1" selectLockedCells="1"/>
  <mergeCells count="22">
    <mergeCell ref="C4:E7"/>
    <mergeCell ref="C9:E9"/>
    <mergeCell ref="C11:D11"/>
    <mergeCell ref="C12:D12"/>
    <mergeCell ref="C13:D13"/>
    <mergeCell ref="C19:D19"/>
    <mergeCell ref="C14:D14"/>
    <mergeCell ref="C15:D15"/>
    <mergeCell ref="C16:D16"/>
    <mergeCell ref="C17:D17"/>
    <mergeCell ref="C18:D18"/>
    <mergeCell ref="G4:I7"/>
    <mergeCell ref="G9:I9"/>
    <mergeCell ref="G11:H11"/>
    <mergeCell ref="G12:H12"/>
    <mergeCell ref="G13:H13"/>
    <mergeCell ref="G19:H19"/>
    <mergeCell ref="G14:H14"/>
    <mergeCell ref="G15:H15"/>
    <mergeCell ref="G16:H16"/>
    <mergeCell ref="G17:H17"/>
    <mergeCell ref="G18:H1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BDA89-8C86-434F-B029-07D4C9FA7D10}">
  <dimension ref="A3:M113"/>
  <sheetViews>
    <sheetView showGridLines="0" showRowColHeaders="0" zoomScale="70" zoomScaleNormal="70" workbookViewId="0">
      <selection activeCell="L110" activeCellId="13" sqref="H26 J26:L26 H31:H41 J31:L41 H46:H52 J46:L52 H57:H60 J57:L60 H65:H70 J65:L70 H76:H78 J76:L78 H83:H110 J83:L110"/>
    </sheetView>
  </sheetViews>
  <sheetFormatPr baseColWidth="10" defaultColWidth="11.54296875" defaultRowHeight="14.5" x14ac:dyDescent="0.35"/>
  <cols>
    <col min="1" max="1" width="4.453125" style="1" bestFit="1" customWidth="1"/>
    <col min="2" max="2" width="4.54296875" style="1" customWidth="1"/>
    <col min="3" max="3" width="51.90625" style="1" bestFit="1" customWidth="1"/>
    <col min="4" max="4" width="20.08984375" style="1" bestFit="1" customWidth="1"/>
    <col min="5" max="5" width="13.36328125" style="1" bestFit="1" customWidth="1"/>
    <col min="6" max="6" width="11.36328125" style="1" bestFit="1" customWidth="1"/>
    <col min="7" max="7" width="11.81640625" style="1" bestFit="1" customWidth="1"/>
    <col min="8" max="8" width="11.54296875" style="1"/>
    <col min="9" max="9" width="3.36328125" style="1" bestFit="1" customWidth="1"/>
    <col min="10" max="10" width="48.90625" style="1" bestFit="1" customWidth="1"/>
    <col min="11" max="11" width="19.453125" style="1" bestFit="1" customWidth="1"/>
    <col min="12" max="12" width="13.6328125" style="1" bestFit="1" customWidth="1"/>
    <col min="13" max="13" width="8.54296875" style="1" bestFit="1" customWidth="1"/>
    <col min="14" max="16384" width="11.54296875" style="1"/>
  </cols>
  <sheetData>
    <row r="3" spans="1:13" ht="14.4" customHeight="1" x14ac:dyDescent="0.35">
      <c r="D3" s="142" t="s">
        <v>200</v>
      </c>
      <c r="E3" s="143"/>
      <c r="F3" s="143"/>
      <c r="G3" s="143"/>
      <c r="H3" s="143"/>
      <c r="I3" s="143"/>
      <c r="J3" s="143"/>
      <c r="L3" s="24"/>
    </row>
    <row r="4" spans="1:13" ht="14.4" customHeight="1" x14ac:dyDescent="0.35">
      <c r="D4" s="142"/>
      <c r="E4" s="143"/>
      <c r="F4" s="143"/>
      <c r="G4" s="143"/>
      <c r="H4" s="143"/>
      <c r="I4" s="143"/>
      <c r="J4" s="143"/>
      <c r="L4" s="24"/>
    </row>
    <row r="5" spans="1:13" ht="14.4" customHeight="1" x14ac:dyDescent="0.35">
      <c r="D5" s="142"/>
      <c r="E5" s="143"/>
      <c r="F5" s="143"/>
      <c r="G5" s="143"/>
      <c r="H5" s="143"/>
      <c r="I5" s="143"/>
      <c r="J5" s="143"/>
      <c r="L5" s="24"/>
    </row>
    <row r="6" spans="1:13" ht="14.4" customHeight="1" x14ac:dyDescent="0.35">
      <c r="D6" s="142"/>
      <c r="E6" s="143"/>
      <c r="F6" s="143"/>
      <c r="G6" s="143"/>
      <c r="H6" s="143"/>
      <c r="I6" s="143"/>
      <c r="J6" s="143"/>
      <c r="L6" s="24"/>
    </row>
    <row r="7" spans="1:13" ht="14.4" customHeight="1" x14ac:dyDescent="0.35">
      <c r="L7" s="24"/>
    </row>
    <row r="8" spans="1:13" ht="14.4" customHeight="1" x14ac:dyDescent="0.35">
      <c r="E8" s="24"/>
      <c r="F8" s="24"/>
      <c r="G8" s="24"/>
      <c r="H8" s="24"/>
      <c r="I8" s="24"/>
      <c r="J8" s="24"/>
      <c r="K8" s="24"/>
      <c r="L8" s="24"/>
    </row>
    <row r="9" spans="1:13" ht="17.5" x14ac:dyDescent="0.35">
      <c r="A9" s="144"/>
      <c r="B9" s="144"/>
      <c r="C9" s="144"/>
      <c r="D9" s="144"/>
      <c r="E9" s="144"/>
      <c r="F9" s="144"/>
      <c r="G9" s="144"/>
      <c r="H9" s="144"/>
      <c r="I9" s="144"/>
      <c r="J9" s="144"/>
      <c r="K9" s="144"/>
      <c r="L9" s="144"/>
      <c r="M9" s="144"/>
    </row>
    <row r="11" spans="1:13" ht="23" customHeight="1" x14ac:dyDescent="0.35">
      <c r="C11" s="149" t="s">
        <v>21</v>
      </c>
      <c r="D11" s="150"/>
      <c r="J11" s="149" t="s">
        <v>20</v>
      </c>
      <c r="K11" s="150"/>
    </row>
    <row r="13" spans="1:13" x14ac:dyDescent="0.35">
      <c r="C13" s="15" t="s">
        <v>201</v>
      </c>
      <c r="D13" s="15" t="s">
        <v>9</v>
      </c>
      <c r="J13" s="15" t="s">
        <v>201</v>
      </c>
      <c r="K13" s="15" t="s">
        <v>22</v>
      </c>
    </row>
    <row r="14" spans="1:13" x14ac:dyDescent="0.35">
      <c r="C14" s="18" t="str">
        <f>A24</f>
        <v>1.- Puerta de Acceso</v>
      </c>
      <c r="D14" s="2">
        <f>F27</f>
        <v>11369</v>
      </c>
      <c r="J14" s="18" t="str">
        <f>H24</f>
        <v>1.- Puerta de Acceso</v>
      </c>
      <c r="K14" s="2">
        <f>M27</f>
        <v>0</v>
      </c>
    </row>
    <row r="15" spans="1:13" x14ac:dyDescent="0.35">
      <c r="C15" s="18" t="str">
        <f>A29</f>
        <v>2.- CCTV</v>
      </c>
      <c r="D15" s="2">
        <f>F42</f>
        <v>12211.9</v>
      </c>
      <c r="J15" s="18" t="str">
        <f>H29</f>
        <v>2.- CCTV</v>
      </c>
      <c r="K15" s="2">
        <f>M42</f>
        <v>0</v>
      </c>
    </row>
    <row r="16" spans="1:13" x14ac:dyDescent="0.35">
      <c r="C16" s="18" t="str">
        <f>A44</f>
        <v>3.- Videoportero IP, CCAA</v>
      </c>
      <c r="D16" s="3">
        <f>F53</f>
        <v>6286.28</v>
      </c>
      <c r="J16" s="18" t="str">
        <f>H44</f>
        <v>3.- Videoportero IP, CCAA</v>
      </c>
      <c r="K16" s="3">
        <f>M53</f>
        <v>0</v>
      </c>
    </row>
    <row r="17" spans="1:13" x14ac:dyDescent="0.35">
      <c r="C17" s="18" t="str">
        <f>A55</f>
        <v>4.- Armarios, cableados y canalizaciones</v>
      </c>
      <c r="D17" s="3">
        <f>F61</f>
        <v>4811.5</v>
      </c>
      <c r="J17" s="18" t="str">
        <f>H55</f>
        <v>4.- Armarios, cableados y canalizaciones</v>
      </c>
      <c r="K17" s="3">
        <f>M61</f>
        <v>0</v>
      </c>
    </row>
    <row r="18" spans="1:13" x14ac:dyDescent="0.35">
      <c r="C18" s="18" t="str">
        <f>A63</f>
        <v>5.- Obra Civil</v>
      </c>
      <c r="D18" s="3">
        <f>F71</f>
        <v>8150</v>
      </c>
      <c r="J18" s="18" t="str">
        <f>H63</f>
        <v>5.- Obra Civil</v>
      </c>
      <c r="K18" s="2">
        <f>M71</f>
        <v>0</v>
      </c>
    </row>
    <row r="19" spans="1:13" ht="15" customHeight="1" x14ac:dyDescent="0.35">
      <c r="C19" s="18" t="str">
        <f>A74</f>
        <v>6.- Mano de Obra, configuración y puesta en marcha</v>
      </c>
      <c r="D19" s="2">
        <f>F79</f>
        <v>4650</v>
      </c>
      <c r="J19" s="18" t="str">
        <f>H74</f>
        <v>6.- Mano de Obra, configuracion y puesta en marcha</v>
      </c>
      <c r="K19" s="2">
        <f>M79</f>
        <v>0</v>
      </c>
    </row>
    <row r="20" spans="1:13" x14ac:dyDescent="0.35">
      <c r="C20" s="18" t="str">
        <f>A81</f>
        <v>7.- Presupuesto Energía Eléctrica</v>
      </c>
      <c r="D20" s="2">
        <f>F111</f>
        <v>6047</v>
      </c>
      <c r="J20" s="18" t="str">
        <f>H81</f>
        <v>7.- Presupuesto Energía Eléctrica</v>
      </c>
      <c r="K20" s="2">
        <f>M111</f>
        <v>0</v>
      </c>
    </row>
    <row r="21" spans="1:13" ht="15.5" x14ac:dyDescent="0.35">
      <c r="C21" s="19" t="s">
        <v>10</v>
      </c>
      <c r="D21" s="22">
        <f>+SUM(D14:D20)</f>
        <v>53525.68</v>
      </c>
      <c r="J21" s="19" t="s">
        <v>10</v>
      </c>
      <c r="K21" s="22">
        <f>+SUM(K14:K20)</f>
        <v>0</v>
      </c>
    </row>
    <row r="23" spans="1:13" x14ac:dyDescent="0.35">
      <c r="A23" s="11"/>
      <c r="B23" s="11"/>
      <c r="C23" s="12"/>
      <c r="D23" s="12"/>
      <c r="E23" s="12"/>
      <c r="F23" s="12"/>
    </row>
    <row r="24" spans="1:13" ht="14.4" customHeight="1" x14ac:dyDescent="0.35">
      <c r="A24" s="146" t="s">
        <v>37</v>
      </c>
      <c r="B24" s="147"/>
      <c r="C24" s="148"/>
      <c r="D24" s="4"/>
      <c r="E24" s="4"/>
      <c r="F24" s="5"/>
      <c r="H24" s="146" t="s">
        <v>37</v>
      </c>
      <c r="I24" s="147"/>
      <c r="J24" s="148"/>
      <c r="K24" s="29"/>
      <c r="L24" s="4"/>
      <c r="M24" s="4"/>
    </row>
    <row r="25" spans="1:13" ht="26.4" customHeight="1" x14ac:dyDescent="0.35">
      <c r="A25" s="145" t="s">
        <v>0</v>
      </c>
      <c r="B25" s="145"/>
      <c r="C25" s="13" t="s">
        <v>1</v>
      </c>
      <c r="D25" s="13" t="s">
        <v>6</v>
      </c>
      <c r="E25" s="14" t="s">
        <v>2</v>
      </c>
      <c r="F25" s="15" t="s">
        <v>3</v>
      </c>
      <c r="H25" s="145" t="s">
        <v>0</v>
      </c>
      <c r="I25" s="145"/>
      <c r="J25" s="13" t="s">
        <v>7</v>
      </c>
      <c r="K25" s="13"/>
      <c r="L25" s="13" t="s">
        <v>2</v>
      </c>
      <c r="M25" s="14" t="s">
        <v>3</v>
      </c>
    </row>
    <row r="26" spans="1:13" ht="75" x14ac:dyDescent="0.35">
      <c r="A26" s="26">
        <v>1</v>
      </c>
      <c r="B26" s="27" t="s">
        <v>4</v>
      </c>
      <c r="C26" s="106" t="s">
        <v>27</v>
      </c>
      <c r="D26" s="110" t="s">
        <v>28</v>
      </c>
      <c r="E26" s="107">
        <v>11369</v>
      </c>
      <c r="F26" s="32">
        <f>E26*A26</f>
        <v>11369</v>
      </c>
      <c r="H26" s="17"/>
      <c r="I26" s="6" t="s">
        <v>4</v>
      </c>
      <c r="J26" s="16"/>
      <c r="K26" s="16"/>
      <c r="L26" s="16"/>
      <c r="M26" s="8">
        <f t="shared" ref="M26" si="0">+L26*H26</f>
        <v>0</v>
      </c>
    </row>
    <row r="27" spans="1:13" x14ac:dyDescent="0.35">
      <c r="A27" s="9"/>
      <c r="B27" s="9"/>
      <c r="C27" s="10"/>
      <c r="D27" s="10"/>
      <c r="E27" s="20" t="s">
        <v>5</v>
      </c>
      <c r="F27" s="21">
        <f>SUM(F26:F26)</f>
        <v>11369</v>
      </c>
      <c r="H27" s="9"/>
      <c r="I27" s="9"/>
      <c r="J27" s="10"/>
      <c r="K27" s="10"/>
      <c r="L27" s="20" t="s">
        <v>5</v>
      </c>
      <c r="M27" s="21">
        <f>SUM(M26:M26)</f>
        <v>0</v>
      </c>
    </row>
    <row r="28" spans="1:13" x14ac:dyDescent="0.35">
      <c r="A28" s="11"/>
      <c r="B28" s="11"/>
      <c r="C28" s="12"/>
      <c r="D28" s="12"/>
      <c r="E28" s="12"/>
      <c r="F28" s="12"/>
      <c r="H28" s="11"/>
      <c r="I28" s="11"/>
      <c r="J28" s="12"/>
      <c r="K28" s="12"/>
      <c r="L28" s="12"/>
      <c r="M28" s="12"/>
    </row>
    <row r="29" spans="1:13" ht="14.4" customHeight="1" x14ac:dyDescent="0.35">
      <c r="A29" s="146" t="s">
        <v>34</v>
      </c>
      <c r="B29" s="147"/>
      <c r="C29" s="148"/>
      <c r="D29" s="4"/>
      <c r="E29" s="4"/>
      <c r="F29" s="5"/>
      <c r="H29" s="146" t="s">
        <v>34</v>
      </c>
      <c r="I29" s="147"/>
      <c r="J29" s="148"/>
      <c r="K29" s="29"/>
      <c r="L29" s="4"/>
      <c r="M29" s="4"/>
    </row>
    <row r="30" spans="1:13" ht="26.4" customHeight="1" x14ac:dyDescent="0.35">
      <c r="A30" s="145" t="s">
        <v>0</v>
      </c>
      <c r="B30" s="145"/>
      <c r="C30" s="13" t="s">
        <v>1</v>
      </c>
      <c r="D30" s="13" t="s">
        <v>6</v>
      </c>
      <c r="E30" s="14" t="s">
        <v>2</v>
      </c>
      <c r="F30" s="15" t="s">
        <v>9</v>
      </c>
      <c r="H30" s="145" t="s">
        <v>0</v>
      </c>
      <c r="I30" s="145"/>
      <c r="J30" s="13" t="s">
        <v>18</v>
      </c>
      <c r="K30" s="13" t="s">
        <v>19</v>
      </c>
      <c r="L30" s="13" t="s">
        <v>2</v>
      </c>
      <c r="M30" s="14" t="s">
        <v>9</v>
      </c>
    </row>
    <row r="31" spans="1:13" x14ac:dyDescent="0.35">
      <c r="A31" s="26">
        <v>8</v>
      </c>
      <c r="B31" s="27" t="s">
        <v>4</v>
      </c>
      <c r="C31" s="36" t="s">
        <v>38</v>
      </c>
      <c r="D31" s="7" t="s">
        <v>225</v>
      </c>
      <c r="E31" s="25">
        <v>160</v>
      </c>
      <c r="F31" s="25">
        <f>A31*E31</f>
        <v>1280</v>
      </c>
      <c r="H31" s="17"/>
      <c r="I31" s="6" t="s">
        <v>4</v>
      </c>
      <c r="J31" s="16"/>
      <c r="K31" s="16"/>
      <c r="L31" s="16"/>
      <c r="M31" s="8">
        <f t="shared" ref="M31:M41" si="1">+L31*H31</f>
        <v>0</v>
      </c>
    </row>
    <row r="32" spans="1:13" ht="37.5" x14ac:dyDescent="0.35">
      <c r="A32" s="26">
        <v>2</v>
      </c>
      <c r="B32" s="27" t="s">
        <v>4</v>
      </c>
      <c r="C32" s="36" t="s">
        <v>226</v>
      </c>
      <c r="D32" s="7" t="s">
        <v>223</v>
      </c>
      <c r="E32" s="25">
        <v>299</v>
      </c>
      <c r="F32" s="25">
        <f>A32*E32</f>
        <v>598</v>
      </c>
      <c r="H32" s="17"/>
      <c r="I32" s="6" t="s">
        <v>4</v>
      </c>
      <c r="J32" s="16"/>
      <c r="K32" s="16"/>
      <c r="L32" s="16"/>
      <c r="M32" s="8">
        <f t="shared" si="1"/>
        <v>0</v>
      </c>
    </row>
    <row r="33" spans="1:13" ht="87.5" x14ac:dyDescent="0.35">
      <c r="A33" s="26">
        <v>2</v>
      </c>
      <c r="B33" s="27" t="s">
        <v>4</v>
      </c>
      <c r="C33" s="36" t="s">
        <v>227</v>
      </c>
      <c r="D33" s="7" t="s">
        <v>224</v>
      </c>
      <c r="E33" s="25">
        <v>392</v>
      </c>
      <c r="F33" s="25">
        <f>A33*E33</f>
        <v>784</v>
      </c>
      <c r="H33" s="17"/>
      <c r="I33" s="6" t="s">
        <v>4</v>
      </c>
      <c r="J33" s="16"/>
      <c r="K33" s="16"/>
      <c r="L33" s="16"/>
      <c r="M33" s="8">
        <f t="shared" si="1"/>
        <v>0</v>
      </c>
    </row>
    <row r="34" spans="1:13" ht="233.25" customHeight="1" x14ac:dyDescent="0.35">
      <c r="A34" s="26">
        <v>7</v>
      </c>
      <c r="B34" s="27" t="s">
        <v>4</v>
      </c>
      <c r="C34" s="28" t="s">
        <v>215</v>
      </c>
      <c r="D34" s="7" t="s">
        <v>208</v>
      </c>
      <c r="E34" s="25">
        <v>749</v>
      </c>
      <c r="F34" s="25">
        <f>A34*E34</f>
        <v>5243</v>
      </c>
      <c r="H34" s="17"/>
      <c r="I34" s="6" t="s">
        <v>4</v>
      </c>
      <c r="J34" s="16"/>
      <c r="K34" s="16"/>
      <c r="L34" s="16"/>
      <c r="M34" s="8">
        <f t="shared" si="1"/>
        <v>0</v>
      </c>
    </row>
    <row r="35" spans="1:13" ht="62.5" x14ac:dyDescent="0.35">
      <c r="A35" s="26">
        <v>6</v>
      </c>
      <c r="B35" s="27" t="s">
        <v>4</v>
      </c>
      <c r="C35" s="28" t="s">
        <v>210</v>
      </c>
      <c r="D35" s="7" t="s">
        <v>209</v>
      </c>
      <c r="E35" s="25">
        <v>89</v>
      </c>
      <c r="F35" s="25">
        <f>A35*E35</f>
        <v>534</v>
      </c>
      <c r="H35" s="17"/>
      <c r="I35" s="6" t="s">
        <v>4</v>
      </c>
      <c r="J35" s="16"/>
      <c r="K35" s="16"/>
      <c r="L35" s="16"/>
      <c r="M35" s="8">
        <f t="shared" si="1"/>
        <v>0</v>
      </c>
    </row>
    <row r="36" spans="1:13" ht="62.5" x14ac:dyDescent="0.35">
      <c r="A36" s="26">
        <v>1</v>
      </c>
      <c r="B36" s="27" t="s">
        <v>4</v>
      </c>
      <c r="C36" s="28" t="s">
        <v>214</v>
      </c>
      <c r="D36" s="7" t="s">
        <v>213</v>
      </c>
      <c r="E36" s="25">
        <v>83</v>
      </c>
      <c r="F36" s="25">
        <v>83</v>
      </c>
      <c r="H36" s="17"/>
      <c r="I36" s="6" t="s">
        <v>4</v>
      </c>
      <c r="J36" s="16"/>
      <c r="K36" s="16"/>
      <c r="L36" s="16"/>
      <c r="M36" s="8">
        <f t="shared" si="1"/>
        <v>0</v>
      </c>
    </row>
    <row r="37" spans="1:13" ht="37.5" x14ac:dyDescent="0.35">
      <c r="A37" s="26">
        <v>1</v>
      </c>
      <c r="B37" s="27"/>
      <c r="C37" s="28" t="s">
        <v>212</v>
      </c>
      <c r="D37" s="7" t="s">
        <v>211</v>
      </c>
      <c r="E37" s="25">
        <v>59.3</v>
      </c>
      <c r="F37" s="25">
        <f>A37*E37</f>
        <v>59.3</v>
      </c>
      <c r="H37" s="17"/>
      <c r="I37" s="6" t="s">
        <v>4</v>
      </c>
      <c r="J37" s="16"/>
      <c r="K37" s="16"/>
      <c r="L37" s="16"/>
      <c r="M37" s="8">
        <f t="shared" si="1"/>
        <v>0</v>
      </c>
    </row>
    <row r="38" spans="1:13" ht="25" x14ac:dyDescent="0.35">
      <c r="A38" s="26">
        <v>3</v>
      </c>
      <c r="B38" s="27" t="s">
        <v>4</v>
      </c>
      <c r="C38" s="37" t="s">
        <v>199</v>
      </c>
      <c r="D38" s="86" t="s">
        <v>198</v>
      </c>
      <c r="E38" s="32">
        <v>741</v>
      </c>
      <c r="F38" s="32">
        <f>A38*E38</f>
        <v>2223</v>
      </c>
      <c r="H38" s="17"/>
      <c r="I38" s="6" t="s">
        <v>4</v>
      </c>
      <c r="J38" s="16"/>
      <c r="K38" s="16"/>
      <c r="L38" s="16"/>
      <c r="M38" s="8">
        <f t="shared" si="1"/>
        <v>0</v>
      </c>
    </row>
    <row r="39" spans="1:13" ht="135.65" customHeight="1" x14ac:dyDescent="0.35">
      <c r="A39" s="26">
        <v>1</v>
      </c>
      <c r="B39" s="27" t="s">
        <v>4</v>
      </c>
      <c r="C39" s="28" t="s">
        <v>217</v>
      </c>
      <c r="D39" s="7" t="s">
        <v>216</v>
      </c>
      <c r="E39" s="25">
        <v>957.6</v>
      </c>
      <c r="F39" s="25">
        <f>A39*E39</f>
        <v>957.6</v>
      </c>
      <c r="H39" s="17"/>
      <c r="I39" s="6" t="s">
        <v>4</v>
      </c>
      <c r="J39" s="16"/>
      <c r="K39" s="16"/>
      <c r="L39" s="16"/>
      <c r="M39" s="8">
        <f t="shared" si="1"/>
        <v>0</v>
      </c>
    </row>
    <row r="40" spans="1:13" ht="25" x14ac:dyDescent="0.35">
      <c r="A40" s="26">
        <v>2</v>
      </c>
      <c r="B40" s="27" t="s">
        <v>4</v>
      </c>
      <c r="C40" s="28" t="s">
        <v>221</v>
      </c>
      <c r="D40" s="7" t="s">
        <v>222</v>
      </c>
      <c r="E40" s="25">
        <v>150</v>
      </c>
      <c r="F40" s="25">
        <f>A40*E40</f>
        <v>300</v>
      </c>
      <c r="H40" s="17"/>
      <c r="I40" s="6" t="s">
        <v>4</v>
      </c>
      <c r="J40" s="16"/>
      <c r="K40" s="16"/>
      <c r="L40" s="16"/>
      <c r="M40" s="8">
        <f t="shared" si="1"/>
        <v>0</v>
      </c>
    </row>
    <row r="41" spans="1:13" ht="37.5" x14ac:dyDescent="0.35">
      <c r="A41" s="26">
        <v>1</v>
      </c>
      <c r="B41" s="27" t="s">
        <v>4</v>
      </c>
      <c r="C41" s="28" t="s">
        <v>220</v>
      </c>
      <c r="D41" s="7" t="s">
        <v>219</v>
      </c>
      <c r="E41" s="25">
        <v>150</v>
      </c>
      <c r="F41" s="25">
        <f>A41*E41</f>
        <v>150</v>
      </c>
      <c r="H41" s="17"/>
      <c r="I41" s="6" t="s">
        <v>4</v>
      </c>
      <c r="J41" s="16"/>
      <c r="K41" s="16"/>
      <c r="L41" s="16"/>
      <c r="M41" s="8">
        <f t="shared" si="1"/>
        <v>0</v>
      </c>
    </row>
    <row r="42" spans="1:13" x14ac:dyDescent="0.35">
      <c r="A42" s="9"/>
      <c r="B42" s="9"/>
      <c r="C42" s="10"/>
      <c r="D42" s="10"/>
      <c r="E42" s="20" t="s">
        <v>5</v>
      </c>
      <c r="F42" s="21">
        <f>SUM(F31:F41)</f>
        <v>12211.9</v>
      </c>
      <c r="H42" s="9"/>
      <c r="I42" s="9"/>
      <c r="J42" s="10"/>
      <c r="K42" s="10"/>
      <c r="L42" s="20" t="s">
        <v>5</v>
      </c>
      <c r="M42" s="21">
        <f>SUM(M31:M41)</f>
        <v>0</v>
      </c>
    </row>
    <row r="43" spans="1:13" x14ac:dyDescent="0.35">
      <c r="A43" s="11"/>
      <c r="B43" s="11"/>
      <c r="C43" s="12"/>
      <c r="D43" s="12"/>
      <c r="E43" s="12"/>
      <c r="F43" s="12"/>
      <c r="H43" s="11"/>
      <c r="I43" s="11"/>
      <c r="J43" s="12"/>
      <c r="K43" s="12"/>
      <c r="L43" s="12"/>
      <c r="M43" s="12"/>
    </row>
    <row r="44" spans="1:13" ht="14.4" customHeight="1" x14ac:dyDescent="0.35">
      <c r="A44" s="146" t="s">
        <v>35</v>
      </c>
      <c r="B44" s="147"/>
      <c r="C44" s="148"/>
      <c r="D44" s="4"/>
      <c r="E44" s="4"/>
      <c r="F44" s="5"/>
      <c r="H44" s="146" t="s">
        <v>35</v>
      </c>
      <c r="I44" s="147"/>
      <c r="J44" s="148"/>
      <c r="K44" s="29"/>
      <c r="L44" s="4"/>
      <c r="M44" s="4"/>
    </row>
    <row r="45" spans="1:13" ht="26.4" customHeight="1" x14ac:dyDescent="0.35">
      <c r="A45" s="145" t="s">
        <v>0</v>
      </c>
      <c r="B45" s="145"/>
      <c r="C45" s="13" t="s">
        <v>1</v>
      </c>
      <c r="D45" s="13" t="s">
        <v>6</v>
      </c>
      <c r="E45" s="14" t="s">
        <v>2</v>
      </c>
      <c r="F45" s="15" t="s">
        <v>3</v>
      </c>
      <c r="H45" s="145" t="s">
        <v>0</v>
      </c>
      <c r="I45" s="145"/>
      <c r="J45" s="13" t="s">
        <v>7</v>
      </c>
      <c r="K45" s="13"/>
      <c r="L45" s="13" t="s">
        <v>2</v>
      </c>
      <c r="M45" s="14" t="s">
        <v>3</v>
      </c>
    </row>
    <row r="46" spans="1:13" ht="50" x14ac:dyDescent="0.35">
      <c r="A46" s="26">
        <v>2</v>
      </c>
      <c r="B46" s="27" t="s">
        <v>4</v>
      </c>
      <c r="C46" s="28" t="s">
        <v>29</v>
      </c>
      <c r="D46" s="7" t="s">
        <v>25</v>
      </c>
      <c r="E46" s="25">
        <v>1360</v>
      </c>
      <c r="F46" s="25">
        <f t="shared" ref="F46:F52" si="2">A46*E46</f>
        <v>2720</v>
      </c>
      <c r="H46" s="17"/>
      <c r="I46" s="6" t="s">
        <v>4</v>
      </c>
      <c r="J46" s="16"/>
      <c r="K46" s="16"/>
      <c r="L46" s="16"/>
      <c r="M46" s="8">
        <f t="shared" ref="M46:M52" si="3">+L46*H46</f>
        <v>0</v>
      </c>
    </row>
    <row r="47" spans="1:13" ht="100" x14ac:dyDescent="0.35">
      <c r="A47" s="26">
        <v>2</v>
      </c>
      <c r="B47" s="27" t="s">
        <v>4</v>
      </c>
      <c r="C47" s="28" t="s">
        <v>240</v>
      </c>
      <c r="D47" s="114">
        <v>9137909</v>
      </c>
      <c r="E47" s="25">
        <v>185</v>
      </c>
      <c r="F47" s="25">
        <f t="shared" si="2"/>
        <v>370</v>
      </c>
      <c r="H47" s="17"/>
      <c r="I47" s="6" t="s">
        <v>4</v>
      </c>
      <c r="J47" s="16"/>
      <c r="K47" s="16"/>
      <c r="L47" s="16"/>
      <c r="M47" s="8">
        <f t="shared" ref="M47" si="4">+L47*H47</f>
        <v>0</v>
      </c>
    </row>
    <row r="48" spans="1:13" ht="75" x14ac:dyDescent="0.35">
      <c r="A48" s="26">
        <v>1</v>
      </c>
      <c r="B48" s="27" t="s">
        <v>4</v>
      </c>
      <c r="C48" s="28" t="s">
        <v>31</v>
      </c>
      <c r="D48" s="7" t="s">
        <v>30</v>
      </c>
      <c r="E48" s="25">
        <v>428.28</v>
      </c>
      <c r="F48" s="25">
        <f t="shared" si="2"/>
        <v>428.28</v>
      </c>
      <c r="H48" s="17"/>
      <c r="I48" s="6" t="s">
        <v>4</v>
      </c>
      <c r="J48" s="16"/>
      <c r="K48" s="16"/>
      <c r="L48" s="16"/>
      <c r="M48" s="8">
        <f t="shared" si="3"/>
        <v>0</v>
      </c>
    </row>
    <row r="49" spans="1:13" ht="50" x14ac:dyDescent="0.35">
      <c r="A49" s="26">
        <v>2</v>
      </c>
      <c r="B49" s="27" t="s">
        <v>4</v>
      </c>
      <c r="C49" s="28" t="s">
        <v>196</v>
      </c>
      <c r="D49" s="104" t="s">
        <v>53</v>
      </c>
      <c r="E49" s="105">
        <v>599</v>
      </c>
      <c r="F49" s="25">
        <f t="shared" si="2"/>
        <v>1198</v>
      </c>
      <c r="H49" s="17"/>
      <c r="I49" s="6" t="s">
        <v>4</v>
      </c>
      <c r="J49" s="16"/>
      <c r="K49" s="16"/>
      <c r="L49" s="16"/>
      <c r="M49" s="8">
        <f t="shared" si="3"/>
        <v>0</v>
      </c>
    </row>
    <row r="50" spans="1:13" ht="62.5" x14ac:dyDescent="0.35">
      <c r="A50" s="26">
        <v>1</v>
      </c>
      <c r="B50" s="27" t="s">
        <v>4</v>
      </c>
      <c r="C50" s="28" t="s">
        <v>237</v>
      </c>
      <c r="D50" s="7" t="s">
        <v>236</v>
      </c>
      <c r="E50" s="25">
        <v>660</v>
      </c>
      <c r="F50" s="25">
        <f t="shared" si="2"/>
        <v>660</v>
      </c>
      <c r="H50" s="17"/>
      <c r="I50" s="6" t="s">
        <v>4</v>
      </c>
      <c r="J50" s="16"/>
      <c r="K50" s="16"/>
      <c r="L50" s="16"/>
      <c r="M50" s="8">
        <f t="shared" si="3"/>
        <v>0</v>
      </c>
    </row>
    <row r="51" spans="1:13" ht="25" x14ac:dyDescent="0.35">
      <c r="A51" s="26">
        <v>1</v>
      </c>
      <c r="B51" s="27" t="s">
        <v>13</v>
      </c>
      <c r="C51" s="28" t="s">
        <v>249</v>
      </c>
      <c r="D51" s="7" t="s">
        <v>248</v>
      </c>
      <c r="E51" s="25">
        <v>230</v>
      </c>
      <c r="F51" s="25">
        <f t="shared" si="2"/>
        <v>230</v>
      </c>
      <c r="H51" s="17"/>
      <c r="I51" s="6" t="s">
        <v>4</v>
      </c>
      <c r="J51" s="16"/>
      <c r="K51" s="16"/>
      <c r="L51" s="16"/>
      <c r="M51" s="8">
        <f t="shared" si="3"/>
        <v>0</v>
      </c>
    </row>
    <row r="52" spans="1:13" ht="37.5" x14ac:dyDescent="0.35">
      <c r="A52" s="26">
        <v>1</v>
      </c>
      <c r="B52" s="27" t="s">
        <v>13</v>
      </c>
      <c r="C52" s="28" t="s">
        <v>238</v>
      </c>
      <c r="D52" s="7" t="s">
        <v>239</v>
      </c>
      <c r="E52" s="25">
        <v>680</v>
      </c>
      <c r="F52" s="25">
        <f t="shared" si="2"/>
        <v>680</v>
      </c>
      <c r="H52" s="17"/>
      <c r="I52" s="6"/>
      <c r="J52" s="16"/>
      <c r="K52" s="16"/>
      <c r="L52" s="16"/>
      <c r="M52" s="8">
        <f t="shared" si="3"/>
        <v>0</v>
      </c>
    </row>
    <row r="53" spans="1:13" x14ac:dyDescent="0.35">
      <c r="A53" s="9"/>
      <c r="B53" s="9"/>
      <c r="C53" s="10"/>
      <c r="D53" s="10"/>
      <c r="E53" s="20" t="s">
        <v>5</v>
      </c>
      <c r="F53" s="21">
        <f>SUM(F46:F52)</f>
        <v>6286.28</v>
      </c>
      <c r="H53" s="9"/>
      <c r="I53" s="9"/>
      <c r="J53" s="10"/>
      <c r="K53" s="10"/>
      <c r="L53" s="20" t="s">
        <v>5</v>
      </c>
      <c r="M53" s="21">
        <f>SUM(M46:M52)</f>
        <v>0</v>
      </c>
    </row>
    <row r="54" spans="1:13" x14ac:dyDescent="0.35">
      <c r="A54" s="11"/>
      <c r="B54" s="11"/>
      <c r="C54" s="12"/>
      <c r="D54" s="12"/>
      <c r="E54" s="12"/>
      <c r="F54" s="12"/>
      <c r="H54" s="11"/>
      <c r="I54" s="11"/>
      <c r="J54" s="12"/>
      <c r="K54" s="12"/>
      <c r="L54" s="12"/>
      <c r="M54" s="12"/>
    </row>
    <row r="55" spans="1:13" ht="14.4" customHeight="1" x14ac:dyDescent="0.35">
      <c r="A55" s="146" t="s">
        <v>36</v>
      </c>
      <c r="B55" s="147"/>
      <c r="C55" s="148"/>
      <c r="D55" s="4"/>
      <c r="E55" s="4"/>
      <c r="F55" s="5"/>
      <c r="H55" s="146" t="s">
        <v>36</v>
      </c>
      <c r="I55" s="147"/>
      <c r="J55" s="148"/>
      <c r="K55" s="29"/>
      <c r="L55" s="4"/>
      <c r="M55" s="4"/>
    </row>
    <row r="56" spans="1:13" ht="26.4" customHeight="1" x14ac:dyDescent="0.35">
      <c r="A56" s="145" t="s">
        <v>0</v>
      </c>
      <c r="B56" s="145"/>
      <c r="C56" s="13" t="s">
        <v>1</v>
      </c>
      <c r="D56" s="13" t="s">
        <v>6</v>
      </c>
      <c r="E56" s="14" t="s">
        <v>2</v>
      </c>
      <c r="F56" s="15" t="s">
        <v>3</v>
      </c>
      <c r="H56" s="145" t="s">
        <v>0</v>
      </c>
      <c r="I56" s="145"/>
      <c r="J56" s="13" t="s">
        <v>7</v>
      </c>
      <c r="K56" s="13"/>
      <c r="L56" s="13" t="s">
        <v>2</v>
      </c>
      <c r="M56" s="14" t="s">
        <v>3</v>
      </c>
    </row>
    <row r="57" spans="1:13" ht="184.5" customHeight="1" x14ac:dyDescent="0.35">
      <c r="A57" s="26">
        <v>2</v>
      </c>
      <c r="B57" s="27" t="s">
        <v>4</v>
      </c>
      <c r="C57" s="37" t="s">
        <v>218</v>
      </c>
      <c r="D57" s="7" t="s">
        <v>189</v>
      </c>
      <c r="E57" s="25">
        <v>840</v>
      </c>
      <c r="F57" s="25">
        <f>E57*A57</f>
        <v>1680</v>
      </c>
      <c r="H57" s="17"/>
      <c r="I57" s="6" t="s">
        <v>4</v>
      </c>
      <c r="J57" s="16"/>
      <c r="K57" s="16"/>
      <c r="L57" s="16"/>
      <c r="M57" s="8">
        <f t="shared" ref="M57:M60" si="5">+L57*H57</f>
        <v>0</v>
      </c>
    </row>
    <row r="58" spans="1:13" ht="76" x14ac:dyDescent="0.35">
      <c r="A58" s="26">
        <v>220</v>
      </c>
      <c r="B58" s="27" t="s">
        <v>12</v>
      </c>
      <c r="C58" s="28" t="s">
        <v>229</v>
      </c>
      <c r="D58" s="7" t="s">
        <v>228</v>
      </c>
      <c r="E58" s="25">
        <v>4.8</v>
      </c>
      <c r="F58" s="25">
        <f>E58*A58</f>
        <v>1056</v>
      </c>
      <c r="H58" s="17"/>
      <c r="I58" s="6" t="s">
        <v>12</v>
      </c>
      <c r="J58" s="16"/>
      <c r="K58" s="16"/>
      <c r="L58" s="16"/>
      <c r="M58" s="8">
        <f t="shared" si="5"/>
        <v>0</v>
      </c>
    </row>
    <row r="59" spans="1:13" ht="50.5" x14ac:dyDescent="0.35">
      <c r="A59" s="26">
        <v>280</v>
      </c>
      <c r="B59" s="27" t="s">
        <v>12</v>
      </c>
      <c r="C59" s="28" t="s">
        <v>230</v>
      </c>
      <c r="D59" s="7" t="s">
        <v>231</v>
      </c>
      <c r="E59" s="25">
        <v>5.2</v>
      </c>
      <c r="F59" s="25">
        <f>E59*A59</f>
        <v>1456</v>
      </c>
      <c r="H59" s="17"/>
      <c r="I59" s="6" t="s">
        <v>12</v>
      </c>
      <c r="J59" s="16"/>
      <c r="K59" s="16"/>
      <c r="L59" s="16"/>
      <c r="M59" s="8">
        <f t="shared" ref="M59" si="6">+L59*H59</f>
        <v>0</v>
      </c>
    </row>
    <row r="60" spans="1:13" ht="29" customHeight="1" x14ac:dyDescent="0.35">
      <c r="A60" s="111">
        <v>25</v>
      </c>
      <c r="B60" s="112" t="s">
        <v>12</v>
      </c>
      <c r="C60" s="113" t="s">
        <v>232</v>
      </c>
      <c r="D60" s="7" t="s">
        <v>233</v>
      </c>
      <c r="E60" s="25">
        <v>24.78</v>
      </c>
      <c r="F60" s="25">
        <f>E60*A60</f>
        <v>619.5</v>
      </c>
      <c r="H60" s="17"/>
      <c r="I60" s="6" t="s">
        <v>12</v>
      </c>
      <c r="J60" s="16"/>
      <c r="K60" s="16"/>
      <c r="L60" s="16"/>
      <c r="M60" s="8">
        <f t="shared" si="5"/>
        <v>0</v>
      </c>
    </row>
    <row r="61" spans="1:13" x14ac:dyDescent="0.35">
      <c r="A61" s="11"/>
      <c r="B61" s="12"/>
      <c r="C61" s="12"/>
      <c r="D61" s="10"/>
      <c r="E61" s="20" t="s">
        <v>5</v>
      </c>
      <c r="F61" s="21">
        <f>SUM(F57:F60)</f>
        <v>4811.5</v>
      </c>
      <c r="H61" s="9"/>
      <c r="I61" s="9"/>
      <c r="J61" s="10"/>
      <c r="K61" s="10"/>
      <c r="L61" s="20" t="s">
        <v>5</v>
      </c>
      <c r="M61" s="21">
        <f>SUM(M57:M60)</f>
        <v>0</v>
      </c>
    </row>
    <row r="62" spans="1:13" x14ac:dyDescent="0.35">
      <c r="A62" s="34"/>
      <c r="B62" s="34"/>
      <c r="C62" s="35"/>
      <c r="D62" s="12"/>
      <c r="E62" s="12"/>
      <c r="F62" s="12"/>
      <c r="H62" s="11"/>
      <c r="I62" s="34"/>
      <c r="J62" s="12"/>
      <c r="K62" s="12"/>
      <c r="L62" s="33"/>
      <c r="M62" s="12"/>
    </row>
    <row r="63" spans="1:13" ht="14.4" customHeight="1" x14ac:dyDescent="0.35">
      <c r="A63" s="146" t="s">
        <v>33</v>
      </c>
      <c r="B63" s="147"/>
      <c r="C63" s="148"/>
      <c r="D63" s="4"/>
      <c r="E63" s="4"/>
      <c r="F63" s="5"/>
      <c r="H63" s="146" t="s">
        <v>33</v>
      </c>
      <c r="I63" s="147"/>
      <c r="J63" s="148"/>
      <c r="K63" s="29"/>
      <c r="L63" s="4"/>
      <c r="M63" s="4"/>
    </row>
    <row r="64" spans="1:13" ht="26.4" customHeight="1" x14ac:dyDescent="0.35">
      <c r="A64" s="145" t="s">
        <v>0</v>
      </c>
      <c r="B64" s="145"/>
      <c r="C64" s="13" t="s">
        <v>1</v>
      </c>
      <c r="D64" s="13" t="s">
        <v>6</v>
      </c>
      <c r="E64" s="14" t="s">
        <v>2</v>
      </c>
      <c r="F64" s="15" t="s">
        <v>3</v>
      </c>
      <c r="H64" s="145" t="s">
        <v>0</v>
      </c>
      <c r="I64" s="145"/>
      <c r="J64" s="13" t="s">
        <v>7</v>
      </c>
      <c r="K64" s="13"/>
      <c r="L64" s="13" t="s">
        <v>2</v>
      </c>
      <c r="M64" s="14" t="s">
        <v>3</v>
      </c>
    </row>
    <row r="65" spans="1:13" s="38" customFormat="1" ht="67.25" customHeight="1" x14ac:dyDescent="0.35">
      <c r="A65" s="26">
        <v>1</v>
      </c>
      <c r="B65" s="27" t="s">
        <v>4</v>
      </c>
      <c r="C65" s="28" t="s">
        <v>170</v>
      </c>
      <c r="D65" s="80" t="s">
        <v>176</v>
      </c>
      <c r="E65" s="32">
        <v>2000</v>
      </c>
      <c r="F65" s="32">
        <f t="shared" ref="F65:F70" si="7">E65*A65</f>
        <v>2000</v>
      </c>
      <c r="H65" s="17"/>
      <c r="I65" s="39" t="s">
        <v>4</v>
      </c>
      <c r="J65" s="16"/>
      <c r="K65" s="16"/>
      <c r="L65" s="16"/>
      <c r="M65" s="8">
        <f t="shared" ref="M65:M70" si="8">+L65*H65</f>
        <v>0</v>
      </c>
    </row>
    <row r="66" spans="1:13" s="38" customFormat="1" ht="37.5" x14ac:dyDescent="0.35">
      <c r="A66" s="26">
        <v>1</v>
      </c>
      <c r="B66" s="27" t="s">
        <v>4</v>
      </c>
      <c r="C66" s="37" t="s">
        <v>171</v>
      </c>
      <c r="D66" s="80" t="s">
        <v>177</v>
      </c>
      <c r="E66" s="32">
        <v>1300</v>
      </c>
      <c r="F66" s="32">
        <f t="shared" si="7"/>
        <v>1300</v>
      </c>
      <c r="H66" s="17"/>
      <c r="I66" s="39" t="s">
        <v>4</v>
      </c>
      <c r="J66" s="16"/>
      <c r="K66" s="16"/>
      <c r="L66" s="16"/>
      <c r="M66" s="8">
        <f t="shared" si="8"/>
        <v>0</v>
      </c>
    </row>
    <row r="67" spans="1:13" s="38" customFormat="1" ht="37.5" x14ac:dyDescent="0.35">
      <c r="A67" s="26">
        <v>1</v>
      </c>
      <c r="B67" s="27" t="s">
        <v>4</v>
      </c>
      <c r="C67" s="37" t="s">
        <v>172</v>
      </c>
      <c r="D67" s="80" t="s">
        <v>178</v>
      </c>
      <c r="E67" s="32">
        <v>2500</v>
      </c>
      <c r="F67" s="32">
        <f t="shared" si="7"/>
        <v>2500</v>
      </c>
      <c r="H67" s="17"/>
      <c r="I67" s="39" t="s">
        <v>4</v>
      </c>
      <c r="J67" s="16"/>
      <c r="K67" s="16"/>
      <c r="L67" s="16"/>
      <c r="M67" s="8">
        <f t="shared" si="8"/>
        <v>0</v>
      </c>
    </row>
    <row r="68" spans="1:13" s="38" customFormat="1" ht="25" x14ac:dyDescent="0.35">
      <c r="A68" s="26">
        <v>1</v>
      </c>
      <c r="B68" s="27" t="s">
        <v>4</v>
      </c>
      <c r="C68" s="37" t="s">
        <v>173</v>
      </c>
      <c r="D68" s="80" t="s">
        <v>179</v>
      </c>
      <c r="E68" s="32">
        <v>850</v>
      </c>
      <c r="F68" s="32">
        <f t="shared" si="7"/>
        <v>850</v>
      </c>
      <c r="H68" s="17"/>
      <c r="I68" s="39" t="s">
        <v>4</v>
      </c>
      <c r="J68" s="16"/>
      <c r="K68" s="16"/>
      <c r="L68" s="16"/>
      <c r="M68" s="8">
        <f t="shared" si="8"/>
        <v>0</v>
      </c>
    </row>
    <row r="69" spans="1:13" s="38" customFormat="1" ht="25" x14ac:dyDescent="0.35">
      <c r="A69" s="26">
        <v>1</v>
      </c>
      <c r="B69" s="27" t="s">
        <v>4</v>
      </c>
      <c r="C69" s="37" t="s">
        <v>174</v>
      </c>
      <c r="D69" s="80" t="s">
        <v>180</v>
      </c>
      <c r="E69" s="32">
        <v>750</v>
      </c>
      <c r="F69" s="32">
        <f t="shared" si="7"/>
        <v>750</v>
      </c>
      <c r="H69" s="17"/>
      <c r="I69" s="39" t="s">
        <v>4</v>
      </c>
      <c r="J69" s="16"/>
      <c r="K69" s="16"/>
      <c r="L69" s="16"/>
      <c r="M69" s="8">
        <f t="shared" si="8"/>
        <v>0</v>
      </c>
    </row>
    <row r="70" spans="1:13" s="38" customFormat="1" ht="37.5" x14ac:dyDescent="0.35">
      <c r="A70" s="26">
        <v>1</v>
      </c>
      <c r="B70" s="27" t="s">
        <v>4</v>
      </c>
      <c r="C70" s="37" t="s">
        <v>175</v>
      </c>
      <c r="D70" s="80" t="s">
        <v>181</v>
      </c>
      <c r="E70" s="32">
        <v>750</v>
      </c>
      <c r="F70" s="32">
        <f t="shared" si="7"/>
        <v>750</v>
      </c>
      <c r="H70" s="17"/>
      <c r="I70" s="39" t="s">
        <v>4</v>
      </c>
      <c r="J70" s="16"/>
      <c r="K70" s="16"/>
      <c r="L70" s="16"/>
      <c r="M70" s="8">
        <f t="shared" si="8"/>
        <v>0</v>
      </c>
    </row>
    <row r="71" spans="1:13" x14ac:dyDescent="0.35">
      <c r="A71" s="9"/>
      <c r="B71" s="9"/>
      <c r="C71" s="10"/>
      <c r="D71" s="10"/>
      <c r="E71" s="20" t="s">
        <v>5</v>
      </c>
      <c r="F71" s="21">
        <f>SUM(F65:F70)</f>
        <v>8150</v>
      </c>
      <c r="H71" s="9"/>
      <c r="I71" s="9"/>
      <c r="J71" s="10"/>
      <c r="K71" s="10"/>
      <c r="L71" s="20" t="s">
        <v>5</v>
      </c>
      <c r="M71" s="21">
        <f>SUM(M65:M70)</f>
        <v>0</v>
      </c>
    </row>
    <row r="72" spans="1:13" x14ac:dyDescent="0.35">
      <c r="A72" s="11"/>
      <c r="B72" s="11"/>
      <c r="C72" s="12"/>
      <c r="D72" s="12"/>
      <c r="E72" s="12"/>
      <c r="F72" s="12"/>
      <c r="H72" s="11"/>
      <c r="I72" s="11"/>
      <c r="J72" s="12"/>
      <c r="K72" s="12"/>
      <c r="L72" s="12"/>
      <c r="M72" s="12"/>
    </row>
    <row r="73" spans="1:13" x14ac:dyDescent="0.35">
      <c r="A73" s="11"/>
      <c r="B73" s="11"/>
      <c r="C73" s="12"/>
      <c r="D73" s="12"/>
      <c r="E73" s="12"/>
      <c r="F73" s="12"/>
      <c r="H73" s="11"/>
      <c r="I73" s="11"/>
      <c r="J73" s="12"/>
      <c r="K73" s="12"/>
      <c r="L73" s="12"/>
      <c r="M73" s="12"/>
    </row>
    <row r="74" spans="1:13" ht="14.4" customHeight="1" x14ac:dyDescent="0.35">
      <c r="A74" s="146" t="s">
        <v>169</v>
      </c>
      <c r="B74" s="147"/>
      <c r="C74" s="148"/>
      <c r="D74" s="4"/>
      <c r="E74" s="4"/>
      <c r="F74" s="5"/>
      <c r="H74" s="146" t="s">
        <v>32</v>
      </c>
      <c r="I74" s="147"/>
      <c r="J74" s="148"/>
      <c r="K74" s="29"/>
      <c r="L74" s="4"/>
      <c r="M74" s="4"/>
    </row>
    <row r="75" spans="1:13" ht="26.4" customHeight="1" x14ac:dyDescent="0.35">
      <c r="A75" s="145" t="s">
        <v>0</v>
      </c>
      <c r="B75" s="145"/>
      <c r="C75" s="13" t="s">
        <v>1</v>
      </c>
      <c r="D75" s="13" t="s">
        <v>6</v>
      </c>
      <c r="E75" s="14" t="s">
        <v>2</v>
      </c>
      <c r="F75" s="15" t="s">
        <v>3</v>
      </c>
      <c r="H75" s="145" t="s">
        <v>0</v>
      </c>
      <c r="I75" s="145"/>
      <c r="J75" s="13" t="s">
        <v>7</v>
      </c>
      <c r="K75" s="13"/>
      <c r="L75" s="13" t="s">
        <v>2</v>
      </c>
      <c r="M75" s="14" t="s">
        <v>3</v>
      </c>
    </row>
    <row r="76" spans="1:13" ht="37.5" x14ac:dyDescent="0.35">
      <c r="A76" s="26">
        <v>1</v>
      </c>
      <c r="B76" s="27" t="s">
        <v>13</v>
      </c>
      <c r="C76" s="28" t="s">
        <v>197</v>
      </c>
      <c r="D76" s="115" t="s">
        <v>24</v>
      </c>
      <c r="E76" s="25">
        <v>3500</v>
      </c>
      <c r="F76" s="25">
        <f>E76*A76</f>
        <v>3500</v>
      </c>
      <c r="H76" s="17"/>
      <c r="I76" s="6" t="s">
        <v>13</v>
      </c>
      <c r="J76" s="16"/>
      <c r="K76" s="16"/>
      <c r="L76" s="16"/>
      <c r="M76" s="8">
        <f>+L76*H76</f>
        <v>0</v>
      </c>
    </row>
    <row r="77" spans="1:13" x14ac:dyDescent="0.35">
      <c r="A77" s="26">
        <v>1</v>
      </c>
      <c r="B77" s="27" t="s">
        <v>13</v>
      </c>
      <c r="C77" s="28" t="s">
        <v>14</v>
      </c>
      <c r="D77" s="115" t="s">
        <v>16</v>
      </c>
      <c r="E77" s="25">
        <v>650</v>
      </c>
      <c r="F77" s="25">
        <f>E77*A77</f>
        <v>650</v>
      </c>
      <c r="H77" s="17"/>
      <c r="I77" s="6" t="s">
        <v>13</v>
      </c>
      <c r="J77" s="16"/>
      <c r="K77" s="16"/>
      <c r="L77" s="16"/>
      <c r="M77" s="8">
        <f>+L77*H77</f>
        <v>0</v>
      </c>
    </row>
    <row r="78" spans="1:13" x14ac:dyDescent="0.35">
      <c r="A78" s="26">
        <v>1</v>
      </c>
      <c r="B78" s="27" t="s">
        <v>13</v>
      </c>
      <c r="C78" s="28" t="s">
        <v>15</v>
      </c>
      <c r="D78" s="115" t="s">
        <v>17</v>
      </c>
      <c r="E78" s="25">
        <v>500</v>
      </c>
      <c r="F78" s="25">
        <f>E78*A78</f>
        <v>500</v>
      </c>
      <c r="H78" s="17"/>
      <c r="I78" s="6" t="s">
        <v>13</v>
      </c>
      <c r="J78" s="16"/>
      <c r="K78" s="16"/>
      <c r="L78" s="16"/>
      <c r="M78" s="8">
        <f>+L78*H78</f>
        <v>0</v>
      </c>
    </row>
    <row r="79" spans="1:13" x14ac:dyDescent="0.35">
      <c r="A79" s="9"/>
      <c r="B79" s="9"/>
      <c r="C79" s="10"/>
      <c r="D79" s="10"/>
      <c r="E79" s="20" t="s">
        <v>5</v>
      </c>
      <c r="F79" s="21">
        <f>SUM(F76:F78)</f>
        <v>4650</v>
      </c>
      <c r="H79" s="9"/>
      <c r="I79" s="9"/>
      <c r="J79" s="10"/>
      <c r="K79" s="10"/>
      <c r="L79" s="20" t="s">
        <v>5</v>
      </c>
      <c r="M79" s="21">
        <f>SUM(M76:M78)</f>
        <v>0</v>
      </c>
    </row>
    <row r="80" spans="1:13" x14ac:dyDescent="0.35">
      <c r="A80" s="11"/>
      <c r="B80" s="11"/>
      <c r="C80" s="12"/>
      <c r="D80" s="12"/>
      <c r="E80" s="12"/>
      <c r="F80" s="12"/>
      <c r="H80" s="11"/>
      <c r="I80" s="11"/>
      <c r="J80" s="12"/>
      <c r="K80" s="12"/>
      <c r="L80" s="12"/>
      <c r="M80" s="12"/>
    </row>
    <row r="81" spans="1:13" ht="14.4" customHeight="1" x14ac:dyDescent="0.35">
      <c r="A81" s="146" t="s">
        <v>168</v>
      </c>
      <c r="B81" s="147"/>
      <c r="C81" s="148"/>
      <c r="D81" s="4"/>
      <c r="E81" s="4"/>
      <c r="F81" s="5"/>
      <c r="H81" s="146" t="s">
        <v>168</v>
      </c>
      <c r="I81" s="147"/>
      <c r="J81" s="148"/>
      <c r="K81" s="29"/>
      <c r="L81" s="4"/>
      <c r="M81" s="4"/>
    </row>
    <row r="82" spans="1:13" ht="26.4" customHeight="1" x14ac:dyDescent="0.35">
      <c r="A82" s="145" t="s">
        <v>0</v>
      </c>
      <c r="B82" s="145"/>
      <c r="C82" s="13" t="s">
        <v>1</v>
      </c>
      <c r="D82" s="13" t="s">
        <v>6</v>
      </c>
      <c r="E82" s="14" t="s">
        <v>2</v>
      </c>
      <c r="F82" s="15" t="s">
        <v>3</v>
      </c>
      <c r="H82" s="145" t="s">
        <v>0</v>
      </c>
      <c r="I82" s="145"/>
      <c r="J82" s="13" t="s">
        <v>7</v>
      </c>
      <c r="K82" s="13"/>
      <c r="L82" s="13" t="s">
        <v>2</v>
      </c>
      <c r="M82" s="14" t="s">
        <v>3</v>
      </c>
    </row>
    <row r="83" spans="1:13" x14ac:dyDescent="0.35">
      <c r="A83" s="74"/>
      <c r="B83" s="75"/>
      <c r="C83" s="122" t="str">
        <f>'Presupuesto Energía'!D4</f>
        <v>ALIMENTACIÓN PROVISIONAL DE OBRA</v>
      </c>
      <c r="D83" s="124" t="s">
        <v>182</v>
      </c>
      <c r="E83" s="25"/>
      <c r="F83" s="25"/>
      <c r="H83" s="17"/>
      <c r="I83" s="6" t="s">
        <v>13</v>
      </c>
      <c r="J83" s="16"/>
      <c r="K83" s="16"/>
      <c r="L83" s="17"/>
      <c r="M83" s="8">
        <f>+L83*H83</f>
        <v>0</v>
      </c>
    </row>
    <row r="84" spans="1:13" ht="63.5" x14ac:dyDescent="0.35">
      <c r="A84" s="26">
        <v>1</v>
      </c>
      <c r="B84" s="27" t="s">
        <v>13</v>
      </c>
      <c r="C84" s="115" t="str">
        <f>'Presupuesto Energía'!D6</f>
        <v>Instalación provisional de alumbrado de obra durante la realización de la misma. en el caso que la instalación existente de alumbrado quedara fuera de servicio, incluido material y las protecciones correspondientes y el posterior desmontaje una vez finalizadas las obras.</v>
      </c>
      <c r="D84" s="25"/>
      <c r="E84" s="25">
        <v>300</v>
      </c>
      <c r="F84" s="25">
        <f t="shared" ref="F84:F86" si="9">E84*A84</f>
        <v>300</v>
      </c>
      <c r="H84" s="17"/>
      <c r="I84" s="6" t="s">
        <v>13</v>
      </c>
      <c r="J84" s="16"/>
      <c r="K84" s="16"/>
      <c r="L84" s="17"/>
      <c r="M84" s="8">
        <f t="shared" ref="M84:M110" si="10">+L84*H84</f>
        <v>0</v>
      </c>
    </row>
    <row r="85" spans="1:13" ht="38.5" x14ac:dyDescent="0.35">
      <c r="A85" s="26">
        <v>1</v>
      </c>
      <c r="B85" s="27" t="s">
        <v>13</v>
      </c>
      <c r="C85" s="115" t="str">
        <f>'Presupuesto Energía'!D8</f>
        <v>Material para la instalación provisional de alumbrado y fuerza en la zona de obra durante la realización de la misma, incluidas las protecciones correspondientes</v>
      </c>
      <c r="D85" s="25"/>
      <c r="E85" s="25">
        <v>200</v>
      </c>
      <c r="F85" s="25">
        <f t="shared" si="9"/>
        <v>200</v>
      </c>
      <c r="H85" s="17"/>
      <c r="I85" s="6" t="s">
        <v>13</v>
      </c>
      <c r="J85" s="16"/>
      <c r="K85" s="16"/>
      <c r="L85" s="17"/>
      <c r="M85" s="8">
        <f t="shared" si="10"/>
        <v>0</v>
      </c>
    </row>
    <row r="86" spans="1:13" x14ac:dyDescent="0.35">
      <c r="A86" s="26">
        <v>1</v>
      </c>
      <c r="B86" s="27" t="s">
        <v>13</v>
      </c>
      <c r="C86" s="115" t="s">
        <v>243</v>
      </c>
      <c r="D86" s="117"/>
      <c r="E86" s="25">
        <v>250</v>
      </c>
      <c r="F86" s="25">
        <f t="shared" si="9"/>
        <v>250</v>
      </c>
      <c r="H86" s="17"/>
      <c r="I86" s="6"/>
      <c r="J86" s="16"/>
      <c r="K86" s="16"/>
      <c r="L86" s="17"/>
      <c r="M86" s="8">
        <f t="shared" si="10"/>
        <v>0</v>
      </c>
    </row>
    <row r="87" spans="1:13" ht="17" customHeight="1" x14ac:dyDescent="0.35">
      <c r="A87" s="26"/>
      <c r="B87" s="27" t="str">
        <f>'Presupuesto Energía'!C15</f>
        <v/>
      </c>
      <c r="C87" s="123" t="str">
        <f>'Presupuesto Energía'!D15</f>
        <v>AMPLIACIÓN CUADRO PUESTO DE CONTROL</v>
      </c>
      <c r="D87" s="124" t="s">
        <v>183</v>
      </c>
      <c r="E87" s="25"/>
      <c r="F87" s="25"/>
      <c r="H87" s="17"/>
      <c r="I87" s="6" t="s">
        <v>13</v>
      </c>
      <c r="J87" s="16"/>
      <c r="K87" s="16"/>
      <c r="L87" s="17"/>
      <c r="M87" s="8">
        <f t="shared" si="10"/>
        <v>0</v>
      </c>
    </row>
    <row r="88" spans="1:13" ht="50" x14ac:dyDescent="0.35">
      <c r="A88" s="26">
        <v>1</v>
      </c>
      <c r="B88" s="27"/>
      <c r="C88" s="120" t="str">
        <f>'Presupuesto Energía'!D19</f>
        <v>Cofret de superficie estanco IP65-IK09 con puerta transparente, clase II de doble aislamiento, de 1 fila con capacidad para 12 módulos. Tipo Kaedra de Schneider o similar aprobado.</v>
      </c>
      <c r="D88" s="116"/>
      <c r="E88" s="25">
        <v>150</v>
      </c>
      <c r="F88" s="25">
        <f t="shared" ref="F88:F91" si="11">E88*A88</f>
        <v>150</v>
      </c>
      <c r="H88" s="17"/>
      <c r="I88" s="6" t="s">
        <v>13</v>
      </c>
      <c r="J88" s="16"/>
      <c r="K88" s="16"/>
      <c r="L88" s="17"/>
      <c r="M88" s="8">
        <f t="shared" si="10"/>
        <v>0</v>
      </c>
    </row>
    <row r="89" spans="1:13" ht="40" customHeight="1" x14ac:dyDescent="0.35">
      <c r="A89" s="26">
        <v>1</v>
      </c>
      <c r="B89" s="27"/>
      <c r="C89" s="120" t="str">
        <f>'Presupuesto Energía'!D21</f>
        <v>Suministro e instalación de Interruptor automático magnetotérmico de 4 x 25 A tipo C60N, de Schneider ó similar aprobado. Totalmente cableado y en funcionamiento.</v>
      </c>
      <c r="D89" s="116"/>
      <c r="E89" s="25">
        <v>75</v>
      </c>
      <c r="F89" s="25">
        <f t="shared" si="11"/>
        <v>75</v>
      </c>
      <c r="H89" s="17"/>
      <c r="I89" s="6" t="s">
        <v>13</v>
      </c>
      <c r="J89" s="16"/>
      <c r="K89" s="16"/>
      <c r="L89" s="17"/>
      <c r="M89" s="8">
        <f t="shared" si="10"/>
        <v>0</v>
      </c>
    </row>
    <row r="90" spans="1:13" ht="25" x14ac:dyDescent="0.35">
      <c r="A90" s="26">
        <v>1</v>
      </c>
      <c r="B90" s="27"/>
      <c r="C90" s="120" t="str">
        <f>'Presupuesto Energía'!D29</f>
        <v>Interruptor diferencial de 4x25 A, 300 mA. Clase AC, tipo iID de Schndeider o similar aprobado.</v>
      </c>
      <c r="D90" s="116"/>
      <c r="E90" s="25">
        <v>110</v>
      </c>
      <c r="F90" s="25">
        <f t="shared" si="11"/>
        <v>110</v>
      </c>
      <c r="H90" s="17"/>
      <c r="I90" s="6" t="s">
        <v>13</v>
      </c>
      <c r="J90" s="16"/>
      <c r="K90" s="16"/>
      <c r="L90" s="17"/>
      <c r="M90" s="8">
        <f t="shared" si="10"/>
        <v>0</v>
      </c>
    </row>
    <row r="91" spans="1:13" x14ac:dyDescent="0.35">
      <c r="A91" s="26">
        <v>1</v>
      </c>
      <c r="B91" s="27" t="s">
        <v>13</v>
      </c>
      <c r="C91" s="115" t="s">
        <v>243</v>
      </c>
      <c r="D91" s="116"/>
      <c r="E91" s="25">
        <v>214.3</v>
      </c>
      <c r="F91" s="25">
        <f t="shared" si="11"/>
        <v>214.3</v>
      </c>
      <c r="H91" s="17"/>
      <c r="I91" s="6"/>
      <c r="J91" s="16"/>
      <c r="K91" s="16"/>
      <c r="L91" s="17"/>
      <c r="M91" s="8">
        <f t="shared" si="10"/>
        <v>0</v>
      </c>
    </row>
    <row r="92" spans="1:13" ht="17" customHeight="1" x14ac:dyDescent="0.35">
      <c r="A92" s="26"/>
      <c r="B92" s="27" t="str">
        <f>'Presupuesto Energía'!C38</f>
        <v/>
      </c>
      <c r="C92" s="123" t="str">
        <f>'Presupuesto Energía'!D38</f>
        <v>CABLEADO</v>
      </c>
      <c r="D92" s="124" t="s">
        <v>184</v>
      </c>
      <c r="E92" s="25"/>
      <c r="F92" s="25"/>
      <c r="H92" s="17"/>
      <c r="I92" s="6" t="s">
        <v>13</v>
      </c>
      <c r="J92" s="16"/>
      <c r="K92" s="16"/>
      <c r="L92" s="17"/>
      <c r="M92" s="8">
        <f t="shared" si="10"/>
        <v>0</v>
      </c>
    </row>
    <row r="93" spans="1:13" ht="87.5" x14ac:dyDescent="0.35">
      <c r="A93" s="26">
        <v>280</v>
      </c>
      <c r="B93" s="27" t="s">
        <v>12</v>
      </c>
      <c r="C93" s="120" t="str">
        <f>'Presupuesto Energía'!D40</f>
        <v>Suministro e instalación de cable de cobre multipolar de 5G6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v>
      </c>
      <c r="D93" s="115"/>
      <c r="E93" s="25">
        <v>6.49</v>
      </c>
      <c r="F93" s="25">
        <f>E93*A93</f>
        <v>1817.2</v>
      </c>
      <c r="H93" s="17"/>
      <c r="I93" s="6" t="s">
        <v>13</v>
      </c>
      <c r="J93" s="16"/>
      <c r="K93" s="16"/>
      <c r="L93" s="17"/>
      <c r="M93" s="8">
        <f t="shared" si="10"/>
        <v>0</v>
      </c>
    </row>
    <row r="94" spans="1:13" ht="87.5" x14ac:dyDescent="0.35">
      <c r="A94" s="26">
        <v>70</v>
      </c>
      <c r="B94" s="27" t="s">
        <v>12</v>
      </c>
      <c r="C94" s="120" t="str">
        <f>'Presupuesto Energía'!D48</f>
        <v>Suministro e instalación de cable de cobre multipolar de 3x2,5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v>
      </c>
      <c r="D94" s="115"/>
      <c r="E94" s="25">
        <v>1.95</v>
      </c>
      <c r="F94" s="25">
        <f>E94*A94</f>
        <v>136.5</v>
      </c>
      <c r="H94" s="17"/>
      <c r="I94" s="6" t="s">
        <v>13</v>
      </c>
      <c r="J94" s="16"/>
      <c r="K94" s="16"/>
      <c r="L94" s="17"/>
      <c r="M94" s="8">
        <f t="shared" si="10"/>
        <v>0</v>
      </c>
    </row>
    <row r="95" spans="1:13" ht="17.399999999999999" customHeight="1" x14ac:dyDescent="0.35">
      <c r="A95" s="26"/>
      <c r="B95" s="27" t="str">
        <f>'Presupuesto Energía'!C84</f>
        <v/>
      </c>
      <c r="C95" s="123" t="str">
        <f>'Presupuesto Energía'!D84</f>
        <v>ILUMINACIÓN</v>
      </c>
      <c r="D95" s="124" t="s">
        <v>185</v>
      </c>
      <c r="E95" s="25"/>
      <c r="F95" s="25"/>
      <c r="H95" s="17"/>
      <c r="I95" s="6" t="s">
        <v>13</v>
      </c>
      <c r="J95" s="16"/>
      <c r="K95" s="16"/>
      <c r="L95" s="17"/>
      <c r="M95" s="8">
        <f t="shared" si="10"/>
        <v>0</v>
      </c>
    </row>
    <row r="96" spans="1:13" ht="339.5" customHeight="1" x14ac:dyDescent="0.35">
      <c r="A96" s="26">
        <v>2</v>
      </c>
      <c r="B96" s="27" t="s">
        <v>4</v>
      </c>
      <c r="C96" s="120" t="s">
        <v>246</v>
      </c>
      <c r="D96" s="115"/>
      <c r="E96" s="25">
        <v>385</v>
      </c>
      <c r="F96" s="25">
        <f t="shared" ref="F96:F97" si="12">E96*A96</f>
        <v>770</v>
      </c>
      <c r="H96" s="17"/>
      <c r="I96" s="6" t="s">
        <v>13</v>
      </c>
      <c r="J96" s="16"/>
      <c r="K96" s="16"/>
      <c r="L96" s="17"/>
      <c r="M96" s="8">
        <f t="shared" si="10"/>
        <v>0</v>
      </c>
    </row>
    <row r="97" spans="1:13" x14ac:dyDescent="0.35">
      <c r="A97" s="26">
        <v>1</v>
      </c>
      <c r="B97" s="27" t="s">
        <v>4</v>
      </c>
      <c r="C97" s="125" t="s">
        <v>247</v>
      </c>
      <c r="D97" s="115"/>
      <c r="E97" s="25">
        <v>60</v>
      </c>
      <c r="F97" s="25">
        <f t="shared" si="12"/>
        <v>60</v>
      </c>
      <c r="H97" s="17"/>
      <c r="I97" s="6"/>
      <c r="J97" s="16"/>
      <c r="K97" s="16"/>
      <c r="L97" s="17"/>
      <c r="M97" s="8">
        <f t="shared" si="10"/>
        <v>0</v>
      </c>
    </row>
    <row r="98" spans="1:13" x14ac:dyDescent="0.35">
      <c r="A98" s="26">
        <v>1</v>
      </c>
      <c r="B98" s="27" t="s">
        <v>13</v>
      </c>
      <c r="C98" s="115" t="s">
        <v>243</v>
      </c>
      <c r="D98" s="115"/>
      <c r="E98" s="25">
        <v>209</v>
      </c>
      <c r="F98" s="25">
        <f t="shared" ref="F98" si="13">E98*A98</f>
        <v>209</v>
      </c>
      <c r="H98" s="17"/>
      <c r="I98" s="6"/>
      <c r="J98" s="16"/>
      <c r="K98" s="16"/>
      <c r="L98" s="17"/>
      <c r="M98" s="8">
        <f t="shared" si="10"/>
        <v>0</v>
      </c>
    </row>
    <row r="99" spans="1:13" x14ac:dyDescent="0.35">
      <c r="A99" s="26"/>
      <c r="B99" s="27"/>
      <c r="C99" s="124" t="str">
        <f>'Presupuesto Energía'!D57</f>
        <v>SUBCUADRO ZONA NUEVA PUERTA</v>
      </c>
      <c r="D99" s="124" t="s">
        <v>186</v>
      </c>
      <c r="E99" s="25"/>
      <c r="F99" s="25"/>
      <c r="H99" s="17"/>
      <c r="I99" s="6" t="s">
        <v>13</v>
      </c>
      <c r="J99" s="16"/>
      <c r="K99" s="16"/>
      <c r="L99" s="17"/>
      <c r="M99" s="8">
        <f t="shared" si="10"/>
        <v>0</v>
      </c>
    </row>
    <row r="100" spans="1:13" ht="46" customHeight="1" x14ac:dyDescent="0.35">
      <c r="A100" s="118">
        <v>1</v>
      </c>
      <c r="B100" s="119" t="s">
        <v>4</v>
      </c>
      <c r="C100" s="121" t="s">
        <v>244</v>
      </c>
      <c r="D100" s="115"/>
      <c r="E100" s="25">
        <v>240</v>
      </c>
      <c r="F100" s="25">
        <f>E100*A100</f>
        <v>240</v>
      </c>
      <c r="H100" s="17"/>
      <c r="I100" s="6" t="s">
        <v>13</v>
      </c>
      <c r="J100" s="16"/>
      <c r="K100" s="16"/>
      <c r="L100" s="17"/>
      <c r="M100" s="8">
        <f t="shared" si="10"/>
        <v>0</v>
      </c>
    </row>
    <row r="101" spans="1:13" ht="25" x14ac:dyDescent="0.35">
      <c r="A101" s="118">
        <v>4</v>
      </c>
      <c r="B101" s="119" t="s">
        <v>4</v>
      </c>
      <c r="C101" s="120" t="str">
        <f>'Presupuesto Energía'!D65</f>
        <v>Interruptor automático magnetotérmico de 2 x 10 A tipo C60N, de Schneider ó similar aprobado.</v>
      </c>
      <c r="D101" s="115"/>
      <c r="E101" s="25">
        <v>35</v>
      </c>
      <c r="F101" s="25">
        <f t="shared" ref="F101:F105" si="14">E101*A101</f>
        <v>140</v>
      </c>
      <c r="H101" s="17"/>
      <c r="I101" s="6" t="s">
        <v>13</v>
      </c>
      <c r="J101" s="16"/>
      <c r="K101" s="16"/>
      <c r="L101" s="17"/>
      <c r="M101" s="8">
        <f t="shared" si="10"/>
        <v>0</v>
      </c>
    </row>
    <row r="102" spans="1:13" ht="37.5" x14ac:dyDescent="0.35">
      <c r="A102" s="118">
        <v>1</v>
      </c>
      <c r="B102" s="119" t="s">
        <v>4</v>
      </c>
      <c r="C102" s="120" t="str">
        <f>'Presupuesto Energía'!D67</f>
        <v>Suministro e instalación de Interruptor diferencial de 2x25 A, 30 mA. Clase AC, tipo iID de Schndeider o similar aprobado. Totalmente cableado y funcionando.</v>
      </c>
      <c r="D102" s="115"/>
      <c r="E102" s="25">
        <v>40</v>
      </c>
      <c r="F102" s="25">
        <f t="shared" si="14"/>
        <v>40</v>
      </c>
      <c r="H102" s="17"/>
      <c r="I102" s="6" t="s">
        <v>13</v>
      </c>
      <c r="J102" s="16"/>
      <c r="K102" s="16"/>
      <c r="L102" s="17"/>
      <c r="M102" s="8">
        <f t="shared" si="10"/>
        <v>0</v>
      </c>
    </row>
    <row r="103" spans="1:13" ht="25" x14ac:dyDescent="0.35">
      <c r="A103" s="118">
        <v>1</v>
      </c>
      <c r="B103" s="119" t="s">
        <v>4</v>
      </c>
      <c r="C103" s="120" t="str">
        <f>'Presupuesto Energía'!D75</f>
        <v>Base de enchufe bipolar 10/16 A. 250V. con toma de tierra lateral Schuko,  carril DIN</v>
      </c>
      <c r="D103" s="115"/>
      <c r="E103" s="25">
        <v>30</v>
      </c>
      <c r="F103" s="25">
        <f t="shared" si="14"/>
        <v>30</v>
      </c>
      <c r="H103" s="17"/>
      <c r="I103" s="6" t="s">
        <v>13</v>
      </c>
      <c r="J103" s="16"/>
      <c r="K103" s="16"/>
      <c r="L103" s="17"/>
      <c r="M103" s="8">
        <f t="shared" si="10"/>
        <v>0</v>
      </c>
    </row>
    <row r="104" spans="1:13" ht="37.5" x14ac:dyDescent="0.35">
      <c r="A104" s="118">
        <v>1</v>
      </c>
      <c r="B104" s="119" t="s">
        <v>4</v>
      </c>
      <c r="C104" s="125" t="s">
        <v>245</v>
      </c>
      <c r="D104" s="115"/>
      <c r="E104" s="25">
        <v>120</v>
      </c>
      <c r="F104" s="25">
        <f t="shared" si="14"/>
        <v>120</v>
      </c>
      <c r="H104" s="17"/>
      <c r="I104" s="6"/>
      <c r="J104" s="16"/>
      <c r="K104" s="16"/>
      <c r="L104" s="17"/>
      <c r="M104" s="8">
        <f t="shared" si="10"/>
        <v>0</v>
      </c>
    </row>
    <row r="105" spans="1:13" x14ac:dyDescent="0.35">
      <c r="A105" s="26">
        <v>1</v>
      </c>
      <c r="B105" s="27" t="s">
        <v>13</v>
      </c>
      <c r="C105" s="115" t="s">
        <v>243</v>
      </c>
      <c r="D105" s="115"/>
      <c r="E105" s="25">
        <v>230</v>
      </c>
      <c r="F105" s="25">
        <f t="shared" si="14"/>
        <v>230</v>
      </c>
      <c r="H105" s="17"/>
      <c r="I105" s="6" t="s">
        <v>13</v>
      </c>
      <c r="J105" s="16"/>
      <c r="K105" s="16"/>
      <c r="L105" s="17"/>
      <c r="M105" s="8">
        <f t="shared" si="10"/>
        <v>0</v>
      </c>
    </row>
    <row r="106" spans="1:13" ht="26" x14ac:dyDescent="0.35">
      <c r="A106" s="26"/>
      <c r="B106" s="27" t="str">
        <f>'Presupuesto Energía'!C97</f>
        <v/>
      </c>
      <c r="C106" s="124" t="str">
        <f>'Presupuesto Energía'!D97</f>
        <v>TOMAS DE CORRIENTE PARA ALIMENTADOR DE VIDEOPORTERO NUEVO</v>
      </c>
      <c r="D106" s="124" t="s">
        <v>187</v>
      </c>
      <c r="E106" s="25"/>
      <c r="F106" s="25"/>
      <c r="H106" s="17"/>
      <c r="I106" s="6" t="s">
        <v>13</v>
      </c>
      <c r="J106" s="16"/>
      <c r="K106" s="16"/>
      <c r="L106" s="17"/>
      <c r="M106" s="8">
        <f t="shared" si="10"/>
        <v>0</v>
      </c>
    </row>
    <row r="107" spans="1:13" ht="37.5" x14ac:dyDescent="0.35">
      <c r="A107" s="118">
        <v>1</v>
      </c>
      <c r="B107" s="119" t="s">
        <v>4</v>
      </c>
      <c r="C107" s="120" t="str">
        <f>'Presupuesto Energía'!D99</f>
        <v>Regleta eléctrica con 5 tomas de corriente Schuko 2P+T (230V) tomas con interruptor ON/OFF con indicador luminoso, cable de alimentación de 1,5m de 3x1,5 mm2.</v>
      </c>
      <c r="D107" s="115"/>
      <c r="E107" s="25">
        <v>55</v>
      </c>
      <c r="F107" s="25">
        <f>E107*A107</f>
        <v>55</v>
      </c>
      <c r="H107" s="17"/>
      <c r="I107" s="6" t="s">
        <v>13</v>
      </c>
      <c r="J107" s="16"/>
      <c r="K107" s="16"/>
      <c r="L107" s="17"/>
      <c r="M107" s="8">
        <f t="shared" si="10"/>
        <v>0</v>
      </c>
    </row>
    <row r="108" spans="1:13" ht="17.399999999999999" customHeight="1" x14ac:dyDescent="0.35">
      <c r="A108" s="76"/>
      <c r="B108" s="77" t="str">
        <f>'Presupuesto Energía'!C102</f>
        <v/>
      </c>
      <c r="C108" s="124" t="str">
        <f>'Presupuesto Energía'!D102</f>
        <v>DOCUMENTACIÓN FINAL DE OBRA Y LEGALIZACIÓN</v>
      </c>
      <c r="D108" s="124" t="s">
        <v>188</v>
      </c>
      <c r="E108" s="25"/>
      <c r="F108" s="25"/>
      <c r="H108" s="17"/>
      <c r="I108" s="6" t="s">
        <v>13</v>
      </c>
      <c r="J108" s="16"/>
      <c r="K108" s="16"/>
      <c r="L108" s="17"/>
      <c r="M108" s="8">
        <f t="shared" si="10"/>
        <v>0</v>
      </c>
    </row>
    <row r="109" spans="1:13" ht="62.5" customHeight="1" x14ac:dyDescent="0.35">
      <c r="A109" s="76">
        <v>1</v>
      </c>
      <c r="B109" s="77" t="s">
        <v>13</v>
      </c>
      <c r="C109" s="121" t="str">
        <f>'Presupuesto Energía'!D104</f>
        <v>Legalización de la modificacion realizada en la instalación eléctrica, incluyendo Memoria Técnica de Diseño, verificaciones necesarias, tasas, impuestos y cualquier otro gasto necesario hasta la obtención del Certificado de Instalación eléctrica en Baja Tensión, así como la tramitación del expediente por la DGIEM.</v>
      </c>
      <c r="D109" s="115"/>
      <c r="E109" s="25">
        <v>500</v>
      </c>
      <c r="F109" s="25">
        <f>E109*A109</f>
        <v>500</v>
      </c>
      <c r="H109" s="17"/>
      <c r="I109" s="6" t="s">
        <v>13</v>
      </c>
      <c r="J109" s="16"/>
      <c r="K109" s="16"/>
      <c r="L109" s="17"/>
      <c r="M109" s="8">
        <f t="shared" si="10"/>
        <v>0</v>
      </c>
    </row>
    <row r="110" spans="1:13" ht="62.5" x14ac:dyDescent="0.35">
      <c r="A110" s="76">
        <v>1</v>
      </c>
      <c r="B110" s="77" t="s">
        <v>13</v>
      </c>
      <c r="C110" s="121" t="str">
        <f>'Presupuesto Energía'!D112</f>
        <v>Entrega de la documentación final de la obra de las instalaciones de distribución de energía afectadas debido a modificación, que incluyan situación real y descripción del equipamiento de distribución de energía, así como los estudios eléctricos y lumínicos de la instalación final.</v>
      </c>
      <c r="D110" s="115"/>
      <c r="E110" s="25">
        <v>400</v>
      </c>
      <c r="F110" s="25">
        <f>E110*A110</f>
        <v>400</v>
      </c>
      <c r="H110" s="17"/>
      <c r="I110" s="6" t="s">
        <v>13</v>
      </c>
      <c r="J110" s="16"/>
      <c r="K110" s="16"/>
      <c r="L110" s="17"/>
      <c r="M110" s="8">
        <f t="shared" si="10"/>
        <v>0</v>
      </c>
    </row>
    <row r="111" spans="1:13" x14ac:dyDescent="0.35">
      <c r="A111" s="9"/>
      <c r="B111" s="9"/>
      <c r="C111" s="10"/>
      <c r="D111" s="10"/>
      <c r="E111" s="20" t="s">
        <v>5</v>
      </c>
      <c r="F111" s="21">
        <f>SUM(F83:F110)</f>
        <v>6047</v>
      </c>
      <c r="H111" s="9"/>
      <c r="I111" s="9"/>
      <c r="J111" s="10"/>
      <c r="K111" s="10"/>
      <c r="L111" s="20" t="s">
        <v>5</v>
      </c>
      <c r="M111" s="21">
        <f>SUM(M83:M110)</f>
        <v>0</v>
      </c>
    </row>
    <row r="112" spans="1:13" x14ac:dyDescent="0.35">
      <c r="A112" s="11"/>
      <c r="B112" s="11"/>
      <c r="C112" s="12"/>
      <c r="D112" s="12"/>
      <c r="E112" s="12"/>
      <c r="F112" s="12"/>
      <c r="H112" s="11"/>
      <c r="I112" s="11"/>
      <c r="J112" s="12"/>
      <c r="K112" s="12"/>
      <c r="L112" s="12"/>
      <c r="M112" s="12"/>
    </row>
    <row r="113" spans="1:13" ht="27" customHeight="1" x14ac:dyDescent="0.35">
      <c r="A113" s="151" t="s">
        <v>203</v>
      </c>
      <c r="B113" s="152"/>
      <c r="C113" s="152"/>
      <c r="D113" s="152"/>
      <c r="E113" s="153"/>
      <c r="F113" s="23">
        <f>F42+F53+F61+F27+F71+F79+F111</f>
        <v>53525.68</v>
      </c>
      <c r="H113" s="151" t="s">
        <v>203</v>
      </c>
      <c r="I113" s="152"/>
      <c r="J113" s="152"/>
      <c r="K113" s="152"/>
      <c r="L113" s="153"/>
      <c r="M113" s="30">
        <f>M79+M71+M61+M53+M42+M27+M111</f>
        <v>0</v>
      </c>
    </row>
  </sheetData>
  <sheetProtection algorithmName="SHA-512" hashValue="9dUlBBfVcNQPwDjA+ewYfZZTkD8MQp84161hs3BUh/nIzQ5G2TNxWhYGOmUyNyC2d9zFvNrt3z6f1zRy/LliJA==" saltValue="XYzqrjywCbqKC71A54C1Uw==" spinCount="100000" sheet="1" selectLockedCells="1"/>
  <mergeCells count="34">
    <mergeCell ref="H24:J24"/>
    <mergeCell ref="H25:I25"/>
    <mergeCell ref="H63:J63"/>
    <mergeCell ref="H55:J55"/>
    <mergeCell ref="A56:B56"/>
    <mergeCell ref="H56:I56"/>
    <mergeCell ref="H113:L113"/>
    <mergeCell ref="A113:E113"/>
    <mergeCell ref="A75:B75"/>
    <mergeCell ref="H75:I75"/>
    <mergeCell ref="H45:I45"/>
    <mergeCell ref="A74:C74"/>
    <mergeCell ref="H74:J74"/>
    <mergeCell ref="H64:I64"/>
    <mergeCell ref="A81:C81"/>
    <mergeCell ref="H81:J81"/>
    <mergeCell ref="A82:B82"/>
    <mergeCell ref="H82:I82"/>
    <mergeCell ref="D3:J6"/>
    <mergeCell ref="A9:M9"/>
    <mergeCell ref="A25:B25"/>
    <mergeCell ref="A63:C63"/>
    <mergeCell ref="A64:B64"/>
    <mergeCell ref="A24:C24"/>
    <mergeCell ref="A29:C29"/>
    <mergeCell ref="A30:B30"/>
    <mergeCell ref="A44:C44"/>
    <mergeCell ref="A45:B45"/>
    <mergeCell ref="H29:J29"/>
    <mergeCell ref="H30:I30"/>
    <mergeCell ref="C11:D11"/>
    <mergeCell ref="J11:K11"/>
    <mergeCell ref="A55:C55"/>
    <mergeCell ref="H44:J44"/>
  </mergeCells>
  <dataValidations count="3">
    <dataValidation type="whole" allowBlank="1" showInputMessage="1" showErrorMessage="1" error="Introducir Unidades" sqref="H25 H45 H27:H28 H64 H75 H56 H61:H62 H73 H82 H30:H43 H48:H52" xr:uid="{B9846008-80B2-4BB4-90E8-5BBCF4746350}">
      <formula1>1</formula1>
      <formula2>1000</formula2>
    </dataValidation>
    <dataValidation type="decimal" allowBlank="1" showInputMessage="1" showErrorMessage="1" error="Introducir Precio Unitario" sqref="L30 L48 L25 L27 L56 L61:L62" xr:uid="{9B866E5C-BCD4-4B37-820B-6B7D64760A67}">
      <formula1>1</formula1>
      <formula2>100000</formula2>
    </dataValidation>
    <dataValidation type="decimal" allowBlank="1" showErrorMessage="1" error="Introducir Precio Unitario" sqref="L73:L75 L63:L64 L28 L81:L82 L31:L45 L49:L52" xr:uid="{29E37F51-4589-4944-9C9E-C799ACD3CCDB}">
      <formula1>1</formula1>
      <formula2>100000</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885B6-A1B5-4EEA-ADE9-86860958ED43}">
  <dimension ref="A1:G120"/>
  <sheetViews>
    <sheetView zoomScale="85" zoomScaleNormal="85" workbookViewId="0">
      <pane xSplit="4" ySplit="3" topLeftCell="E70" activePane="bottomRight" state="frozen"/>
      <selection pane="topRight" activeCell="E1" sqref="E1"/>
      <selection pane="bottomLeft" activeCell="A4" sqref="A4"/>
      <selection pane="bottomRight" activeCell="D57" sqref="D57"/>
    </sheetView>
  </sheetViews>
  <sheetFormatPr baseColWidth="10" defaultRowHeight="14.5" x14ac:dyDescent="0.35"/>
  <cols>
    <col min="1" max="1" width="14.453125" bestFit="1" customWidth="1"/>
    <col min="2" max="2" width="10.36328125" bestFit="1" customWidth="1"/>
    <col min="3" max="3" width="3.6328125" bestFit="1" customWidth="1"/>
    <col min="4" max="4" width="39.90625" customWidth="1"/>
    <col min="5" max="5" width="7.90625" bestFit="1" customWidth="1"/>
    <col min="6" max="6" width="7" bestFit="1" customWidth="1"/>
    <col min="7" max="7" width="7.6328125" bestFit="1" customWidth="1"/>
  </cols>
  <sheetData>
    <row r="1" spans="1:7" x14ac:dyDescent="0.35">
      <c r="A1" s="51" t="s">
        <v>54</v>
      </c>
      <c r="B1" s="52"/>
      <c r="C1" s="52"/>
      <c r="D1" s="52"/>
      <c r="E1" s="52"/>
      <c r="F1" s="52"/>
      <c r="G1" s="52"/>
    </row>
    <row r="2" spans="1:7" ht="18.5" x14ac:dyDescent="0.35">
      <c r="A2" s="53" t="s">
        <v>55</v>
      </c>
      <c r="B2" s="52"/>
      <c r="C2" s="52"/>
      <c r="D2" s="52"/>
      <c r="E2" s="52"/>
      <c r="F2" s="52"/>
      <c r="G2" s="52"/>
    </row>
    <row r="3" spans="1:7" x14ac:dyDescent="0.35">
      <c r="A3" s="54" t="s">
        <v>56</v>
      </c>
      <c r="B3" s="54" t="s">
        <v>57</v>
      </c>
      <c r="C3" s="54" t="s">
        <v>58</v>
      </c>
      <c r="D3" s="55" t="s">
        <v>59</v>
      </c>
      <c r="E3" s="54" t="s">
        <v>60</v>
      </c>
      <c r="F3" s="54" t="s">
        <v>61</v>
      </c>
      <c r="G3" s="54" t="s">
        <v>62</v>
      </c>
    </row>
    <row r="4" spans="1:7" x14ac:dyDescent="0.35">
      <c r="A4" s="81" t="s">
        <v>182</v>
      </c>
      <c r="B4" s="56" t="s">
        <v>63</v>
      </c>
      <c r="C4" s="56" t="s">
        <v>64</v>
      </c>
      <c r="D4" s="57" t="s">
        <v>65</v>
      </c>
      <c r="E4" s="58">
        <f>E13</f>
        <v>1</v>
      </c>
      <c r="F4" s="59">
        <f>F13</f>
        <v>749.38</v>
      </c>
      <c r="G4" s="59">
        <f>G13</f>
        <v>749.38</v>
      </c>
    </row>
    <row r="5" spans="1:7" ht="21" x14ac:dyDescent="0.35">
      <c r="A5" s="60" t="s">
        <v>66</v>
      </c>
      <c r="B5" s="61" t="s">
        <v>67</v>
      </c>
      <c r="C5" s="61" t="s">
        <v>68</v>
      </c>
      <c r="D5" s="62" t="s">
        <v>69</v>
      </c>
      <c r="E5" s="63">
        <f>E11</f>
        <v>1</v>
      </c>
      <c r="F5" s="63">
        <f>F11</f>
        <v>749.38</v>
      </c>
      <c r="G5" s="63">
        <f>G11</f>
        <v>749.38</v>
      </c>
    </row>
    <row r="6" spans="1:7" ht="52.5" x14ac:dyDescent="0.35">
      <c r="A6" s="64"/>
      <c r="B6" s="64"/>
      <c r="C6" s="64"/>
      <c r="D6" s="62" t="s">
        <v>70</v>
      </c>
      <c r="E6" s="64"/>
      <c r="F6" s="64"/>
      <c r="G6" s="64"/>
    </row>
    <row r="7" spans="1:7" x14ac:dyDescent="0.35">
      <c r="A7" s="61" t="s">
        <v>71</v>
      </c>
      <c r="B7" s="61" t="s">
        <v>72</v>
      </c>
      <c r="C7" s="61" t="s">
        <v>68</v>
      </c>
      <c r="D7" s="62" t="s">
        <v>73</v>
      </c>
      <c r="E7" s="65">
        <v>1</v>
      </c>
      <c r="F7" s="66">
        <v>657.66</v>
      </c>
      <c r="G7" s="63">
        <f>ROUND(E7*F7,2)</f>
        <v>657.66</v>
      </c>
    </row>
    <row r="8" spans="1:7" ht="31.5" x14ac:dyDescent="0.35">
      <c r="A8" s="64"/>
      <c r="B8" s="64"/>
      <c r="C8" s="64"/>
      <c r="D8" s="62" t="s">
        <v>74</v>
      </c>
      <c r="E8" s="64"/>
      <c r="F8" s="64"/>
      <c r="G8" s="64"/>
    </row>
    <row r="9" spans="1:7" x14ac:dyDescent="0.35">
      <c r="A9" s="61" t="s">
        <v>75</v>
      </c>
      <c r="B9" s="61" t="s">
        <v>76</v>
      </c>
      <c r="C9" s="61" t="s">
        <v>77</v>
      </c>
      <c r="D9" s="62" t="s">
        <v>78</v>
      </c>
      <c r="E9" s="65">
        <v>4</v>
      </c>
      <c r="F9" s="66">
        <v>22.93</v>
      </c>
      <c r="G9" s="63">
        <f>ROUND(E9*F9,2)</f>
        <v>91.72</v>
      </c>
    </row>
    <row r="10" spans="1:7" hidden="1" x14ac:dyDescent="0.35">
      <c r="A10" s="64"/>
      <c r="B10" s="64"/>
      <c r="C10" s="64"/>
      <c r="D10" s="62" t="s">
        <v>78</v>
      </c>
      <c r="E10" s="64"/>
      <c r="F10" s="64"/>
      <c r="G10" s="64"/>
    </row>
    <row r="11" spans="1:7" x14ac:dyDescent="0.35">
      <c r="A11" s="64"/>
      <c r="B11" s="64"/>
      <c r="C11" s="64"/>
      <c r="D11" s="67" t="s">
        <v>79</v>
      </c>
      <c r="E11" s="66">
        <v>1</v>
      </c>
      <c r="F11" s="68">
        <f>G7+G9</f>
        <v>749.38</v>
      </c>
      <c r="G11" s="68">
        <f>ROUND(E11*F11,2)</f>
        <v>749.38</v>
      </c>
    </row>
    <row r="12" spans="1:7" ht="0.9" customHeight="1" x14ac:dyDescent="0.35">
      <c r="A12" s="69"/>
      <c r="B12" s="69"/>
      <c r="C12" s="69"/>
      <c r="D12" s="70"/>
      <c r="E12" s="69"/>
      <c r="F12" s="69"/>
      <c r="G12" s="69"/>
    </row>
    <row r="13" spans="1:7" x14ac:dyDescent="0.35">
      <c r="A13" s="64"/>
      <c r="B13" s="64"/>
      <c r="C13" s="64"/>
      <c r="D13" s="67" t="s">
        <v>80</v>
      </c>
      <c r="E13" s="71">
        <v>1</v>
      </c>
      <c r="F13" s="68">
        <f>G5</f>
        <v>749.38</v>
      </c>
      <c r="G13" s="68">
        <f>ROUND(E13*F13,2)</f>
        <v>749.38</v>
      </c>
    </row>
    <row r="14" spans="1:7" ht="0.9" customHeight="1" x14ac:dyDescent="0.35">
      <c r="A14" s="69"/>
      <c r="B14" s="69"/>
      <c r="C14" s="69"/>
      <c r="D14" s="70"/>
      <c r="E14" s="69"/>
      <c r="F14" s="69"/>
      <c r="G14" s="69"/>
    </row>
    <row r="15" spans="1:7" x14ac:dyDescent="0.35">
      <c r="A15" s="81" t="s">
        <v>183</v>
      </c>
      <c r="B15" s="56" t="s">
        <v>63</v>
      </c>
      <c r="C15" s="56" t="s">
        <v>64</v>
      </c>
      <c r="D15" s="57" t="s">
        <v>81</v>
      </c>
      <c r="E15" s="58">
        <f>E36</f>
        <v>1</v>
      </c>
      <c r="F15" s="59">
        <f>F36</f>
        <v>395.79</v>
      </c>
      <c r="G15" s="59">
        <f>G36</f>
        <v>395.79</v>
      </c>
    </row>
    <row r="16" spans="1:7" ht="21" x14ac:dyDescent="0.35">
      <c r="A16" s="60" t="s">
        <v>82</v>
      </c>
      <c r="B16" s="61" t="s">
        <v>67</v>
      </c>
      <c r="C16" s="61" t="s">
        <v>83</v>
      </c>
      <c r="D16" s="62" t="s">
        <v>84</v>
      </c>
      <c r="E16" s="63">
        <f>E34</f>
        <v>1</v>
      </c>
      <c r="F16" s="63">
        <f>F34</f>
        <v>395.79</v>
      </c>
      <c r="G16" s="63">
        <f>G34</f>
        <v>395.79</v>
      </c>
    </row>
    <row r="17" spans="1:7" ht="63" x14ac:dyDescent="0.35">
      <c r="A17" s="64"/>
      <c r="B17" s="64"/>
      <c r="C17" s="64"/>
      <c r="D17" s="62" t="s">
        <v>85</v>
      </c>
      <c r="E17" s="64"/>
      <c r="F17" s="64"/>
      <c r="G17" s="64"/>
    </row>
    <row r="18" spans="1:7" x14ac:dyDescent="0.35">
      <c r="A18" s="61" t="s">
        <v>86</v>
      </c>
      <c r="B18" s="61" t="s">
        <v>72</v>
      </c>
      <c r="C18" s="61" t="s">
        <v>83</v>
      </c>
      <c r="D18" s="62" t="s">
        <v>87</v>
      </c>
      <c r="E18" s="65">
        <v>1</v>
      </c>
      <c r="F18" s="66">
        <v>56.41</v>
      </c>
      <c r="G18" s="63">
        <f>ROUND(E18*F18,2)</f>
        <v>56.41</v>
      </c>
    </row>
    <row r="19" spans="1:7" ht="31.5" x14ac:dyDescent="0.35">
      <c r="A19" s="64"/>
      <c r="B19" s="64"/>
      <c r="C19" s="64"/>
      <c r="D19" s="62" t="s">
        <v>88</v>
      </c>
      <c r="E19" s="64"/>
      <c r="F19" s="64"/>
      <c r="G19" s="64"/>
    </row>
    <row r="20" spans="1:7" x14ac:dyDescent="0.35">
      <c r="A20" s="61" t="s">
        <v>89</v>
      </c>
      <c r="B20" s="61" t="s">
        <v>67</v>
      </c>
      <c r="C20" s="61" t="s">
        <v>83</v>
      </c>
      <c r="D20" s="62" t="s">
        <v>90</v>
      </c>
      <c r="E20" s="72">
        <f>E26</f>
        <v>1</v>
      </c>
      <c r="F20" s="63">
        <f>F26</f>
        <v>74.47</v>
      </c>
      <c r="G20" s="63">
        <f>G26</f>
        <v>74.47</v>
      </c>
    </row>
    <row r="21" spans="1:7" ht="31.5" x14ac:dyDescent="0.35">
      <c r="A21" s="64"/>
      <c r="B21" s="64"/>
      <c r="C21" s="64"/>
      <c r="D21" s="62" t="s">
        <v>91</v>
      </c>
      <c r="E21" s="64"/>
      <c r="F21" s="64"/>
      <c r="G21" s="64"/>
    </row>
    <row r="22" spans="1:7" x14ac:dyDescent="0.35">
      <c r="A22" s="61" t="s">
        <v>92</v>
      </c>
      <c r="B22" s="61" t="s">
        <v>72</v>
      </c>
      <c r="C22" s="61" t="s">
        <v>83</v>
      </c>
      <c r="D22" s="62" t="s">
        <v>90</v>
      </c>
      <c r="E22" s="65">
        <v>1</v>
      </c>
      <c r="F22" s="66">
        <v>67.59</v>
      </c>
      <c r="G22" s="63">
        <f>ROUND(E22*F22,2)</f>
        <v>67.59</v>
      </c>
    </row>
    <row r="23" spans="1:7" ht="21" x14ac:dyDescent="0.35">
      <c r="A23" s="64"/>
      <c r="B23" s="64"/>
      <c r="C23" s="64"/>
      <c r="D23" s="62" t="s">
        <v>93</v>
      </c>
      <c r="E23" s="64"/>
      <c r="F23" s="64"/>
      <c r="G23" s="64"/>
    </row>
    <row r="24" spans="1:7" x14ac:dyDescent="0.35">
      <c r="A24" s="61" t="s">
        <v>75</v>
      </c>
      <c r="B24" s="61" t="s">
        <v>76</v>
      </c>
      <c r="C24" s="61" t="s">
        <v>77</v>
      </c>
      <c r="D24" s="62" t="s">
        <v>78</v>
      </c>
      <c r="E24" s="65">
        <v>0.3</v>
      </c>
      <c r="F24" s="66">
        <v>22.93</v>
      </c>
      <c r="G24" s="63">
        <f>ROUND(E24*F24,2)</f>
        <v>6.88</v>
      </c>
    </row>
    <row r="25" spans="1:7" x14ac:dyDescent="0.35">
      <c r="A25" s="64"/>
      <c r="B25" s="64"/>
      <c r="C25" s="64"/>
      <c r="D25" s="62" t="s">
        <v>78</v>
      </c>
      <c r="E25" s="64"/>
      <c r="F25" s="64"/>
      <c r="G25" s="64"/>
    </row>
    <row r="26" spans="1:7" x14ac:dyDescent="0.35">
      <c r="A26" s="64"/>
      <c r="B26" s="64"/>
      <c r="C26" s="64"/>
      <c r="D26" s="67" t="s">
        <v>94</v>
      </c>
      <c r="E26" s="65">
        <v>1</v>
      </c>
      <c r="F26" s="68">
        <f>G22+G24</f>
        <v>74.47</v>
      </c>
      <c r="G26" s="68">
        <f>ROUND(E26*F26,2)</f>
        <v>74.47</v>
      </c>
    </row>
    <row r="27" spans="1:7" ht="0.9" customHeight="1" x14ac:dyDescent="0.35">
      <c r="A27" s="69"/>
      <c r="B27" s="69"/>
      <c r="C27" s="69"/>
      <c r="D27" s="70"/>
      <c r="E27" s="69"/>
      <c r="F27" s="69"/>
      <c r="G27" s="69"/>
    </row>
    <row r="28" spans="1:7" x14ac:dyDescent="0.35">
      <c r="A28" s="61" t="s">
        <v>95</v>
      </c>
      <c r="B28" s="61" t="s">
        <v>72</v>
      </c>
      <c r="C28" s="61" t="s">
        <v>4</v>
      </c>
      <c r="D28" s="62" t="s">
        <v>96</v>
      </c>
      <c r="E28" s="65">
        <v>1</v>
      </c>
      <c r="F28" s="66">
        <v>131.88999999999999</v>
      </c>
      <c r="G28" s="63">
        <f>ROUND(E28*F28,2)</f>
        <v>131.88999999999999</v>
      </c>
    </row>
    <row r="29" spans="1:7" ht="21" x14ac:dyDescent="0.35">
      <c r="A29" s="64"/>
      <c r="B29" s="64"/>
      <c r="C29" s="64"/>
      <c r="D29" s="62" t="s">
        <v>97</v>
      </c>
      <c r="E29" s="64"/>
      <c r="F29" s="64"/>
      <c r="G29" s="64"/>
    </row>
    <row r="30" spans="1:7" x14ac:dyDescent="0.35">
      <c r="A30" s="61" t="s">
        <v>75</v>
      </c>
      <c r="B30" s="61" t="s">
        <v>76</v>
      </c>
      <c r="C30" s="61" t="s">
        <v>77</v>
      </c>
      <c r="D30" s="62" t="s">
        <v>78</v>
      </c>
      <c r="E30" s="65">
        <v>3</v>
      </c>
      <c r="F30" s="66">
        <v>22.93</v>
      </c>
      <c r="G30" s="63">
        <f>ROUND(E30*F30,2)</f>
        <v>68.790000000000006</v>
      </c>
    </row>
    <row r="31" spans="1:7" x14ac:dyDescent="0.35">
      <c r="A31" s="64"/>
      <c r="B31" s="64"/>
      <c r="C31" s="64"/>
      <c r="D31" s="62" t="s">
        <v>78</v>
      </c>
      <c r="E31" s="64"/>
      <c r="F31" s="64"/>
      <c r="G31" s="64"/>
    </row>
    <row r="32" spans="1:7" x14ac:dyDescent="0.35">
      <c r="A32" s="73" t="s">
        <v>98</v>
      </c>
      <c r="B32" s="61" t="s">
        <v>76</v>
      </c>
      <c r="C32" s="61" t="s">
        <v>77</v>
      </c>
      <c r="D32" s="62" t="s">
        <v>99</v>
      </c>
      <c r="E32" s="65">
        <v>3</v>
      </c>
      <c r="F32" s="66">
        <v>21.41</v>
      </c>
      <c r="G32" s="63">
        <f>ROUND(E32*F32,2)</f>
        <v>64.23</v>
      </c>
    </row>
    <row r="33" spans="1:7" x14ac:dyDescent="0.35">
      <c r="A33" s="64"/>
      <c r="B33" s="64"/>
      <c r="C33" s="64"/>
      <c r="D33" s="62" t="s">
        <v>99</v>
      </c>
      <c r="E33" s="64"/>
      <c r="F33" s="64"/>
      <c r="G33" s="64"/>
    </row>
    <row r="34" spans="1:7" x14ac:dyDescent="0.35">
      <c r="A34" s="64"/>
      <c r="B34" s="64"/>
      <c r="C34" s="64"/>
      <c r="D34" s="67" t="s">
        <v>100</v>
      </c>
      <c r="E34" s="66">
        <v>1</v>
      </c>
      <c r="F34" s="68">
        <f>G18+G20+G28+G30+G32</f>
        <v>395.79</v>
      </c>
      <c r="G34" s="68">
        <f>ROUND(E34*F34,2)</f>
        <v>395.79</v>
      </c>
    </row>
    <row r="35" spans="1:7" ht="0.9" customHeight="1" x14ac:dyDescent="0.35">
      <c r="A35" s="69"/>
      <c r="B35" s="69"/>
      <c r="C35" s="69"/>
      <c r="D35" s="70"/>
      <c r="E35" s="69"/>
      <c r="F35" s="69"/>
      <c r="G35" s="69"/>
    </row>
    <row r="36" spans="1:7" x14ac:dyDescent="0.35">
      <c r="A36" s="64"/>
      <c r="B36" s="64"/>
      <c r="C36" s="64"/>
      <c r="D36" s="67" t="s">
        <v>101</v>
      </c>
      <c r="E36" s="71">
        <v>1</v>
      </c>
      <c r="F36" s="68">
        <f>G16</f>
        <v>395.79</v>
      </c>
      <c r="G36" s="68">
        <f>ROUND(E36*F36,2)</f>
        <v>395.79</v>
      </c>
    </row>
    <row r="37" spans="1:7" ht="0.9" customHeight="1" x14ac:dyDescent="0.35">
      <c r="A37" s="69"/>
      <c r="B37" s="69"/>
      <c r="C37" s="69"/>
      <c r="D37" s="70"/>
      <c r="E37" s="69"/>
      <c r="F37" s="69"/>
      <c r="G37" s="69"/>
    </row>
    <row r="38" spans="1:7" x14ac:dyDescent="0.35">
      <c r="A38" s="81" t="s">
        <v>184</v>
      </c>
      <c r="B38" s="56" t="s">
        <v>63</v>
      </c>
      <c r="C38" s="56" t="s">
        <v>64</v>
      </c>
      <c r="D38" s="57" t="s">
        <v>102</v>
      </c>
      <c r="E38" s="58">
        <f>E55</f>
        <v>1</v>
      </c>
      <c r="F38" s="59">
        <f>F55</f>
        <v>1628.8999999999999</v>
      </c>
      <c r="G38" s="59">
        <f>G55</f>
        <v>1628.9</v>
      </c>
    </row>
    <row r="39" spans="1:7" x14ac:dyDescent="0.35">
      <c r="A39" s="60" t="s">
        <v>103</v>
      </c>
      <c r="B39" s="61" t="s">
        <v>67</v>
      </c>
      <c r="C39" s="61" t="s">
        <v>12</v>
      </c>
      <c r="D39" s="62" t="s">
        <v>104</v>
      </c>
      <c r="E39" s="63">
        <f>E45</f>
        <v>280</v>
      </c>
      <c r="F39" s="63">
        <f>F45</f>
        <v>5.36</v>
      </c>
      <c r="G39" s="63">
        <f>G45</f>
        <v>1500.8</v>
      </c>
    </row>
    <row r="40" spans="1:7" ht="73.5" x14ac:dyDescent="0.35">
      <c r="A40" s="64"/>
      <c r="B40" s="64"/>
      <c r="C40" s="64"/>
      <c r="D40" s="62" t="s">
        <v>105</v>
      </c>
      <c r="E40" s="64"/>
      <c r="F40" s="64"/>
      <c r="G40" s="64"/>
    </row>
    <row r="41" spans="1:7" x14ac:dyDescent="0.35">
      <c r="A41" s="61" t="s">
        <v>106</v>
      </c>
      <c r="B41" s="61" t="s">
        <v>72</v>
      </c>
      <c r="C41" s="61" t="s">
        <v>12</v>
      </c>
      <c r="D41" s="62" t="s">
        <v>104</v>
      </c>
      <c r="E41" s="65">
        <v>1</v>
      </c>
      <c r="F41" s="66">
        <v>4.03</v>
      </c>
      <c r="G41" s="63">
        <f>ROUND(E41*F41,2)</f>
        <v>4.03</v>
      </c>
    </row>
    <row r="42" spans="1:7" ht="63" x14ac:dyDescent="0.35">
      <c r="A42" s="64"/>
      <c r="B42" s="64"/>
      <c r="C42" s="64"/>
      <c r="D42" s="62" t="s">
        <v>107</v>
      </c>
      <c r="E42" s="64"/>
      <c r="F42" s="64"/>
      <c r="G42" s="64"/>
    </row>
    <row r="43" spans="1:7" x14ac:dyDescent="0.35">
      <c r="A43" s="73" t="s">
        <v>98</v>
      </c>
      <c r="B43" s="61" t="s">
        <v>76</v>
      </c>
      <c r="C43" s="61" t="s">
        <v>77</v>
      </c>
      <c r="D43" s="62" t="s">
        <v>99</v>
      </c>
      <c r="E43" s="65">
        <v>6.2E-2</v>
      </c>
      <c r="F43" s="66">
        <v>21.41</v>
      </c>
      <c r="G43" s="63">
        <f>ROUND(E43*F43,2)</f>
        <v>1.33</v>
      </c>
    </row>
    <row r="44" spans="1:7" x14ac:dyDescent="0.35">
      <c r="A44" s="64"/>
      <c r="B44" s="64"/>
      <c r="C44" s="64"/>
      <c r="D44" s="62" t="s">
        <v>99</v>
      </c>
      <c r="E44" s="64"/>
      <c r="F44" s="64"/>
      <c r="G44" s="64"/>
    </row>
    <row r="45" spans="1:7" x14ac:dyDescent="0.35">
      <c r="A45" s="64"/>
      <c r="B45" s="64"/>
      <c r="C45" s="64"/>
      <c r="D45" s="67" t="s">
        <v>108</v>
      </c>
      <c r="E45" s="66">
        <v>280</v>
      </c>
      <c r="F45" s="68">
        <f>G41+G43</f>
        <v>5.36</v>
      </c>
      <c r="G45" s="68">
        <f>ROUND(E45*F45,2)</f>
        <v>1500.8</v>
      </c>
    </row>
    <row r="46" spans="1:7" ht="0.9" customHeight="1" x14ac:dyDescent="0.35">
      <c r="A46" s="69"/>
      <c r="B46" s="69"/>
      <c r="C46" s="69"/>
      <c r="D46" s="70"/>
      <c r="E46" s="69"/>
      <c r="F46" s="69"/>
      <c r="G46" s="69"/>
    </row>
    <row r="47" spans="1:7" x14ac:dyDescent="0.35">
      <c r="A47" s="60" t="s">
        <v>109</v>
      </c>
      <c r="B47" s="61" t="s">
        <v>67</v>
      </c>
      <c r="C47" s="61" t="s">
        <v>12</v>
      </c>
      <c r="D47" s="62" t="s">
        <v>110</v>
      </c>
      <c r="E47" s="63">
        <f>E53</f>
        <v>70</v>
      </c>
      <c r="F47" s="63">
        <f>F53</f>
        <v>1.83</v>
      </c>
      <c r="G47" s="63">
        <f>G53</f>
        <v>128.1</v>
      </c>
    </row>
    <row r="48" spans="1:7" ht="73.5" x14ac:dyDescent="0.35">
      <c r="A48" s="64"/>
      <c r="B48" s="64"/>
      <c r="C48" s="64"/>
      <c r="D48" s="62" t="s">
        <v>111</v>
      </c>
      <c r="E48" s="64"/>
      <c r="F48" s="64"/>
      <c r="G48" s="64"/>
    </row>
    <row r="49" spans="1:7" x14ac:dyDescent="0.35">
      <c r="A49" s="61" t="s">
        <v>112</v>
      </c>
      <c r="B49" s="61" t="s">
        <v>72</v>
      </c>
      <c r="C49" s="61" t="s">
        <v>12</v>
      </c>
      <c r="D49" s="62" t="s">
        <v>110</v>
      </c>
      <c r="E49" s="65">
        <v>1</v>
      </c>
      <c r="F49" s="66">
        <v>1.25</v>
      </c>
      <c r="G49" s="63">
        <f>ROUND(E49*F49,2)</f>
        <v>1.25</v>
      </c>
    </row>
    <row r="50" spans="1:7" ht="63" x14ac:dyDescent="0.35">
      <c r="A50" s="64"/>
      <c r="B50" s="64"/>
      <c r="C50" s="64"/>
      <c r="D50" s="62" t="s">
        <v>113</v>
      </c>
      <c r="E50" s="64"/>
      <c r="F50" s="64"/>
      <c r="G50" s="64"/>
    </row>
    <row r="51" spans="1:7" x14ac:dyDescent="0.35">
      <c r="A51" s="73" t="s">
        <v>98</v>
      </c>
      <c r="B51" s="61" t="s">
        <v>76</v>
      </c>
      <c r="C51" s="61" t="s">
        <v>77</v>
      </c>
      <c r="D51" s="62" t="s">
        <v>99</v>
      </c>
      <c r="E51" s="65">
        <v>2.7E-2</v>
      </c>
      <c r="F51" s="66">
        <v>21.41</v>
      </c>
      <c r="G51" s="63">
        <f>ROUND(E51*F51,2)</f>
        <v>0.57999999999999996</v>
      </c>
    </row>
    <row r="52" spans="1:7" x14ac:dyDescent="0.35">
      <c r="A52" s="64"/>
      <c r="B52" s="64"/>
      <c r="C52" s="64"/>
      <c r="D52" s="62" t="s">
        <v>99</v>
      </c>
      <c r="E52" s="64"/>
      <c r="F52" s="64"/>
      <c r="G52" s="64"/>
    </row>
    <row r="53" spans="1:7" x14ac:dyDescent="0.35">
      <c r="A53" s="64"/>
      <c r="B53" s="64"/>
      <c r="C53" s="64"/>
      <c r="D53" s="67" t="s">
        <v>114</v>
      </c>
      <c r="E53" s="66">
        <v>70</v>
      </c>
      <c r="F53" s="68">
        <f>G49+G51</f>
        <v>1.83</v>
      </c>
      <c r="G53" s="68">
        <f>ROUND(E53*F53,2)</f>
        <v>128.1</v>
      </c>
    </row>
    <row r="54" spans="1:7" ht="0.9" customHeight="1" x14ac:dyDescent="0.35">
      <c r="A54" s="69"/>
      <c r="B54" s="69"/>
      <c r="C54" s="69"/>
      <c r="D54" s="70"/>
      <c r="E54" s="69"/>
      <c r="F54" s="69"/>
      <c r="G54" s="69"/>
    </row>
    <row r="55" spans="1:7" x14ac:dyDescent="0.35">
      <c r="A55" s="64"/>
      <c r="B55" s="64"/>
      <c r="C55" s="64"/>
      <c r="D55" s="67" t="s">
        <v>115</v>
      </c>
      <c r="E55" s="71">
        <v>1</v>
      </c>
      <c r="F55" s="68">
        <f>G39+G47</f>
        <v>1628.8999999999999</v>
      </c>
      <c r="G55" s="68">
        <f>ROUND(E55*F55,2)</f>
        <v>1628.9</v>
      </c>
    </row>
    <row r="56" spans="1:7" ht="0.9" customHeight="1" x14ac:dyDescent="0.35">
      <c r="A56" s="69"/>
      <c r="B56" s="69"/>
      <c r="C56" s="69"/>
      <c r="D56" s="70"/>
      <c r="E56" s="69"/>
      <c r="F56" s="69"/>
      <c r="G56" s="69"/>
    </row>
    <row r="57" spans="1:7" x14ac:dyDescent="0.35">
      <c r="A57" s="81" t="s">
        <v>185</v>
      </c>
      <c r="B57" s="56" t="s">
        <v>63</v>
      </c>
      <c r="C57" s="56" t="s">
        <v>64</v>
      </c>
      <c r="D57" s="57" t="s">
        <v>116</v>
      </c>
      <c r="E57" s="58">
        <f>E82</f>
        <v>1</v>
      </c>
      <c r="F57" s="59">
        <f>F82</f>
        <v>542.91</v>
      </c>
      <c r="G57" s="59">
        <f>G82</f>
        <v>542.91</v>
      </c>
    </row>
    <row r="58" spans="1:7" x14ac:dyDescent="0.35">
      <c r="A58" s="60" t="s">
        <v>117</v>
      </c>
      <c r="B58" s="61" t="s">
        <v>67</v>
      </c>
      <c r="C58" s="61" t="s">
        <v>83</v>
      </c>
      <c r="D58" s="62" t="s">
        <v>118</v>
      </c>
      <c r="E58" s="63">
        <f>E80</f>
        <v>1</v>
      </c>
      <c r="F58" s="63">
        <f>F80</f>
        <v>542.91</v>
      </c>
      <c r="G58" s="63">
        <f>G80</f>
        <v>542.91</v>
      </c>
    </row>
    <row r="59" spans="1:7" ht="63" x14ac:dyDescent="0.35">
      <c r="A59" s="64"/>
      <c r="B59" s="64"/>
      <c r="C59" s="64"/>
      <c r="D59" s="62" t="s">
        <v>85</v>
      </c>
      <c r="E59" s="64"/>
      <c r="F59" s="64"/>
      <c r="G59" s="64"/>
    </row>
    <row r="60" spans="1:7" x14ac:dyDescent="0.35">
      <c r="A60" s="61" t="s">
        <v>119</v>
      </c>
      <c r="B60" s="61" t="s">
        <v>72</v>
      </c>
      <c r="C60" s="61" t="s">
        <v>83</v>
      </c>
      <c r="D60" s="62" t="s">
        <v>120</v>
      </c>
      <c r="E60" s="65">
        <v>1</v>
      </c>
      <c r="F60" s="66">
        <v>96.2</v>
      </c>
      <c r="G60" s="63">
        <f>ROUND(E60*F60,2)</f>
        <v>96.2</v>
      </c>
    </row>
    <row r="61" spans="1:7" ht="42" x14ac:dyDescent="0.35">
      <c r="A61" s="64"/>
      <c r="B61" s="64"/>
      <c r="C61" s="64"/>
      <c r="D61" s="62" t="s">
        <v>121</v>
      </c>
      <c r="E61" s="64"/>
      <c r="F61" s="64"/>
      <c r="G61" s="64"/>
    </row>
    <row r="62" spans="1:7" x14ac:dyDescent="0.35">
      <c r="A62" s="61" t="s">
        <v>122</v>
      </c>
      <c r="B62" s="61" t="s">
        <v>72</v>
      </c>
      <c r="C62" s="61" t="s">
        <v>83</v>
      </c>
      <c r="D62" s="62" t="s">
        <v>123</v>
      </c>
      <c r="E62" s="65">
        <v>1</v>
      </c>
      <c r="F62" s="66">
        <v>30.97</v>
      </c>
      <c r="G62" s="63">
        <f>ROUND(E62*F62,2)</f>
        <v>30.97</v>
      </c>
    </row>
    <row r="63" spans="1:7" ht="21" x14ac:dyDescent="0.35">
      <c r="A63" s="64"/>
      <c r="B63" s="64"/>
      <c r="C63" s="64"/>
      <c r="D63" s="62" t="s">
        <v>124</v>
      </c>
      <c r="E63" s="64"/>
      <c r="F63" s="64"/>
      <c r="G63" s="64"/>
    </row>
    <row r="64" spans="1:7" x14ac:dyDescent="0.35">
      <c r="A64" s="61" t="s">
        <v>125</v>
      </c>
      <c r="B64" s="61" t="s">
        <v>72</v>
      </c>
      <c r="C64" s="61" t="s">
        <v>83</v>
      </c>
      <c r="D64" s="62" t="s">
        <v>126</v>
      </c>
      <c r="E64" s="65">
        <v>2</v>
      </c>
      <c r="F64" s="66">
        <v>30.42</v>
      </c>
      <c r="G64" s="63">
        <f>ROUND(E64*F64,2)</f>
        <v>60.84</v>
      </c>
    </row>
    <row r="65" spans="1:7" ht="21" x14ac:dyDescent="0.35">
      <c r="A65" s="64"/>
      <c r="B65" s="64"/>
      <c r="C65" s="64"/>
      <c r="D65" s="62" t="s">
        <v>127</v>
      </c>
      <c r="E65" s="64"/>
      <c r="F65" s="64"/>
      <c r="G65" s="64"/>
    </row>
    <row r="66" spans="1:7" x14ac:dyDescent="0.35">
      <c r="A66" s="61" t="s">
        <v>128</v>
      </c>
      <c r="B66" s="61" t="s">
        <v>67</v>
      </c>
      <c r="C66" s="61" t="s">
        <v>64</v>
      </c>
      <c r="D66" s="62" t="s">
        <v>129</v>
      </c>
      <c r="E66" s="72">
        <f>E72</f>
        <v>3</v>
      </c>
      <c r="F66" s="63">
        <f>F72</f>
        <v>94.1</v>
      </c>
      <c r="G66" s="63">
        <f>G72</f>
        <v>282.3</v>
      </c>
    </row>
    <row r="67" spans="1:7" ht="31.5" x14ac:dyDescent="0.35">
      <c r="A67" s="64"/>
      <c r="B67" s="64"/>
      <c r="C67" s="64"/>
      <c r="D67" s="62" t="s">
        <v>130</v>
      </c>
      <c r="E67" s="64"/>
      <c r="F67" s="64"/>
      <c r="G67" s="64"/>
    </row>
    <row r="68" spans="1:7" x14ac:dyDescent="0.35">
      <c r="A68" s="61" t="s">
        <v>131</v>
      </c>
      <c r="B68" s="61" t="s">
        <v>72</v>
      </c>
      <c r="C68" s="61" t="s">
        <v>4</v>
      </c>
      <c r="D68" s="62" t="s">
        <v>129</v>
      </c>
      <c r="E68" s="65">
        <v>1</v>
      </c>
      <c r="F68" s="66">
        <v>87.22</v>
      </c>
      <c r="G68" s="63">
        <f>ROUND(E68*F68,2)</f>
        <v>87.22</v>
      </c>
    </row>
    <row r="69" spans="1:7" ht="21" x14ac:dyDescent="0.35">
      <c r="A69" s="64"/>
      <c r="B69" s="64"/>
      <c r="C69" s="64"/>
      <c r="D69" s="62" t="s">
        <v>132</v>
      </c>
      <c r="E69" s="64"/>
      <c r="F69" s="64"/>
      <c r="G69" s="64"/>
    </row>
    <row r="70" spans="1:7" x14ac:dyDescent="0.35">
      <c r="A70" s="61" t="s">
        <v>75</v>
      </c>
      <c r="B70" s="61" t="s">
        <v>76</v>
      </c>
      <c r="C70" s="61" t="s">
        <v>77</v>
      </c>
      <c r="D70" s="62" t="s">
        <v>78</v>
      </c>
      <c r="E70" s="65">
        <v>0.3</v>
      </c>
      <c r="F70" s="66">
        <v>22.93</v>
      </c>
      <c r="G70" s="63">
        <f>ROUND(E70*F70,2)</f>
        <v>6.88</v>
      </c>
    </row>
    <row r="71" spans="1:7" x14ac:dyDescent="0.35">
      <c r="A71" s="64"/>
      <c r="B71" s="64"/>
      <c r="C71" s="64"/>
      <c r="D71" s="62" t="s">
        <v>78</v>
      </c>
      <c r="E71" s="64"/>
      <c r="F71" s="64"/>
      <c r="G71" s="64"/>
    </row>
    <row r="72" spans="1:7" x14ac:dyDescent="0.35">
      <c r="A72" s="64"/>
      <c r="B72" s="64"/>
      <c r="C72" s="64"/>
      <c r="D72" s="67" t="s">
        <v>133</v>
      </c>
      <c r="E72" s="65">
        <v>3</v>
      </c>
      <c r="F72" s="68">
        <f>G68+G70</f>
        <v>94.1</v>
      </c>
      <c r="G72" s="68">
        <f>ROUND(E72*F72,2)</f>
        <v>282.3</v>
      </c>
    </row>
    <row r="73" spans="1:7" ht="0.9" customHeight="1" x14ac:dyDescent="0.35">
      <c r="A73" s="69"/>
      <c r="B73" s="69"/>
      <c r="C73" s="69"/>
      <c r="D73" s="70"/>
      <c r="E73" s="69"/>
      <c r="F73" s="69"/>
      <c r="G73" s="69"/>
    </row>
    <row r="74" spans="1:7" x14ac:dyDescent="0.35">
      <c r="A74" s="61" t="s">
        <v>134</v>
      </c>
      <c r="B74" s="61" t="s">
        <v>72</v>
      </c>
      <c r="C74" s="61" t="s">
        <v>83</v>
      </c>
      <c r="D74" s="62" t="s">
        <v>135</v>
      </c>
      <c r="E74" s="65">
        <v>1</v>
      </c>
      <c r="F74" s="66">
        <v>6.08</v>
      </c>
      <c r="G74" s="63">
        <f>ROUND(E74*F74,2)</f>
        <v>6.08</v>
      </c>
    </row>
    <row r="75" spans="1:7" ht="21" x14ac:dyDescent="0.35">
      <c r="A75" s="64"/>
      <c r="B75" s="64"/>
      <c r="C75" s="64"/>
      <c r="D75" s="62" t="s">
        <v>136</v>
      </c>
      <c r="E75" s="64"/>
      <c r="F75" s="64"/>
      <c r="G75" s="64"/>
    </row>
    <row r="76" spans="1:7" x14ac:dyDescent="0.35">
      <c r="A76" s="61" t="s">
        <v>75</v>
      </c>
      <c r="B76" s="61" t="s">
        <v>76</v>
      </c>
      <c r="C76" s="61" t="s">
        <v>77</v>
      </c>
      <c r="D76" s="62" t="s">
        <v>78</v>
      </c>
      <c r="E76" s="65">
        <v>1.5</v>
      </c>
      <c r="F76" s="66">
        <v>22.93</v>
      </c>
      <c r="G76" s="63">
        <f>ROUND(E76*F76,2)</f>
        <v>34.4</v>
      </c>
    </row>
    <row r="77" spans="1:7" x14ac:dyDescent="0.35">
      <c r="A77" s="64"/>
      <c r="B77" s="64"/>
      <c r="C77" s="64"/>
      <c r="D77" s="62" t="s">
        <v>78</v>
      </c>
      <c r="E77" s="64"/>
      <c r="F77" s="64"/>
      <c r="G77" s="64"/>
    </row>
    <row r="78" spans="1:7" x14ac:dyDescent="0.35">
      <c r="A78" s="73" t="s">
        <v>98</v>
      </c>
      <c r="B78" s="61" t="s">
        <v>76</v>
      </c>
      <c r="C78" s="61" t="s">
        <v>77</v>
      </c>
      <c r="D78" s="62" t="s">
        <v>99</v>
      </c>
      <c r="E78" s="65">
        <v>1.5</v>
      </c>
      <c r="F78" s="66">
        <v>21.41</v>
      </c>
      <c r="G78" s="63">
        <f>ROUND(E78*F78,2)</f>
        <v>32.119999999999997</v>
      </c>
    </row>
    <row r="79" spans="1:7" x14ac:dyDescent="0.35">
      <c r="A79" s="64"/>
      <c r="B79" s="64"/>
      <c r="C79" s="64"/>
      <c r="D79" s="62" t="s">
        <v>99</v>
      </c>
      <c r="E79" s="64"/>
      <c r="F79" s="64"/>
      <c r="G79" s="64"/>
    </row>
    <row r="80" spans="1:7" x14ac:dyDescent="0.35">
      <c r="A80" s="64"/>
      <c r="B80" s="64"/>
      <c r="C80" s="64"/>
      <c r="D80" s="67" t="s">
        <v>137</v>
      </c>
      <c r="E80" s="66">
        <v>1</v>
      </c>
      <c r="F80" s="68">
        <f>G60+G62+G64+G66+G74+G76+G78</f>
        <v>542.91</v>
      </c>
      <c r="G80" s="68">
        <f>ROUND(E80*F80,2)</f>
        <v>542.91</v>
      </c>
    </row>
    <row r="81" spans="1:7" ht="0.9" customHeight="1" x14ac:dyDescent="0.35">
      <c r="A81" s="69"/>
      <c r="B81" s="69"/>
      <c r="C81" s="69"/>
      <c r="D81" s="70"/>
      <c r="E81" s="69"/>
      <c r="F81" s="69"/>
      <c r="G81" s="69"/>
    </row>
    <row r="82" spans="1:7" x14ac:dyDescent="0.35">
      <c r="A82" s="64"/>
      <c r="B82" s="64"/>
      <c r="C82" s="64"/>
      <c r="D82" s="67" t="s">
        <v>138</v>
      </c>
      <c r="E82" s="71">
        <v>1</v>
      </c>
      <c r="F82" s="68">
        <f>G58</f>
        <v>542.91</v>
      </c>
      <c r="G82" s="68">
        <f>ROUND(E82*F82,2)</f>
        <v>542.91</v>
      </c>
    </row>
    <row r="83" spans="1:7" ht="0.9" customHeight="1" x14ac:dyDescent="0.35">
      <c r="A83" s="69"/>
      <c r="B83" s="69"/>
      <c r="C83" s="69"/>
      <c r="D83" s="70"/>
      <c r="E83" s="69"/>
      <c r="F83" s="69"/>
      <c r="G83" s="69"/>
    </row>
    <row r="84" spans="1:7" x14ac:dyDescent="0.35">
      <c r="A84" s="81" t="s">
        <v>186</v>
      </c>
      <c r="B84" s="56" t="s">
        <v>63</v>
      </c>
      <c r="C84" s="56" t="s">
        <v>64</v>
      </c>
      <c r="D84" s="57" t="s">
        <v>139</v>
      </c>
      <c r="E84" s="58">
        <f>E95</f>
        <v>1</v>
      </c>
      <c r="F84" s="59">
        <f>F95</f>
        <v>866.04</v>
      </c>
      <c r="G84" s="59">
        <f>G95</f>
        <v>866.04</v>
      </c>
    </row>
    <row r="85" spans="1:7" x14ac:dyDescent="0.35">
      <c r="A85" s="60" t="s">
        <v>140</v>
      </c>
      <c r="B85" s="61" t="s">
        <v>67</v>
      </c>
      <c r="C85" s="61" t="s">
        <v>83</v>
      </c>
      <c r="D85" s="62" t="s">
        <v>141</v>
      </c>
      <c r="E85" s="63">
        <f>E93</f>
        <v>2</v>
      </c>
      <c r="F85" s="63">
        <f>F93</f>
        <v>433.02000000000004</v>
      </c>
      <c r="G85" s="63">
        <f>G93</f>
        <v>866.04</v>
      </c>
    </row>
    <row r="86" spans="1:7" ht="262.5" x14ac:dyDescent="0.35">
      <c r="A86" s="64"/>
      <c r="B86" s="64"/>
      <c r="C86" s="64"/>
      <c r="D86" s="62" t="s">
        <v>242</v>
      </c>
      <c r="E86" s="64"/>
      <c r="F86" s="64"/>
      <c r="G86" s="64"/>
    </row>
    <row r="87" spans="1:7" x14ac:dyDescent="0.35">
      <c r="A87" s="61" t="s">
        <v>142</v>
      </c>
      <c r="B87" s="61" t="s">
        <v>72</v>
      </c>
      <c r="C87" s="61" t="s">
        <v>83</v>
      </c>
      <c r="D87" s="62" t="s">
        <v>141</v>
      </c>
      <c r="E87" s="65">
        <v>1</v>
      </c>
      <c r="F87" s="66">
        <v>300</v>
      </c>
      <c r="G87" s="63">
        <f>ROUND(E87*F87,2)</f>
        <v>300</v>
      </c>
    </row>
    <row r="88" spans="1:7" ht="262.5" x14ac:dyDescent="0.35">
      <c r="A88" s="64"/>
      <c r="B88" s="64"/>
      <c r="C88" s="64"/>
      <c r="D88" s="62" t="s">
        <v>241</v>
      </c>
      <c r="E88" s="64"/>
      <c r="F88" s="64"/>
      <c r="G88" s="64"/>
    </row>
    <row r="89" spans="1:7" x14ac:dyDescent="0.35">
      <c r="A89" s="61" t="s">
        <v>75</v>
      </c>
      <c r="B89" s="61" t="s">
        <v>76</v>
      </c>
      <c r="C89" s="61" t="s">
        <v>77</v>
      </c>
      <c r="D89" s="62" t="s">
        <v>78</v>
      </c>
      <c r="E89" s="65">
        <v>3</v>
      </c>
      <c r="F89" s="66">
        <v>22.93</v>
      </c>
      <c r="G89" s="63">
        <f>ROUND(E89*F89,2)</f>
        <v>68.790000000000006</v>
      </c>
    </row>
    <row r="90" spans="1:7" x14ac:dyDescent="0.35">
      <c r="A90" s="64"/>
      <c r="B90" s="64"/>
      <c r="C90" s="64"/>
      <c r="D90" s="62" t="s">
        <v>78</v>
      </c>
      <c r="E90" s="64"/>
      <c r="F90" s="64"/>
      <c r="G90" s="64"/>
    </row>
    <row r="91" spans="1:7" x14ac:dyDescent="0.35">
      <c r="A91" s="73" t="s">
        <v>98</v>
      </c>
      <c r="B91" s="61" t="s">
        <v>76</v>
      </c>
      <c r="C91" s="61" t="s">
        <v>77</v>
      </c>
      <c r="D91" s="62" t="s">
        <v>99</v>
      </c>
      <c r="E91" s="65">
        <v>3</v>
      </c>
      <c r="F91" s="66">
        <v>21.41</v>
      </c>
      <c r="G91" s="63">
        <f>ROUND(E91*F91,2)</f>
        <v>64.23</v>
      </c>
    </row>
    <row r="92" spans="1:7" x14ac:dyDescent="0.35">
      <c r="A92" s="64"/>
      <c r="B92" s="64"/>
      <c r="C92" s="64"/>
      <c r="D92" s="62" t="s">
        <v>99</v>
      </c>
      <c r="E92" s="64"/>
      <c r="F92" s="64"/>
      <c r="G92" s="64"/>
    </row>
    <row r="93" spans="1:7" x14ac:dyDescent="0.35">
      <c r="A93" s="64"/>
      <c r="B93" s="64"/>
      <c r="C93" s="64"/>
      <c r="D93" s="67" t="s">
        <v>143</v>
      </c>
      <c r="E93" s="66">
        <v>2</v>
      </c>
      <c r="F93" s="68">
        <f>G87+G89+G91</f>
        <v>433.02000000000004</v>
      </c>
      <c r="G93" s="68">
        <f>ROUND(E93*F93,2)</f>
        <v>866.04</v>
      </c>
    </row>
    <row r="94" spans="1:7" ht="0.9" customHeight="1" x14ac:dyDescent="0.35">
      <c r="A94" s="69"/>
      <c r="B94" s="69"/>
      <c r="C94" s="69"/>
      <c r="D94" s="70"/>
      <c r="E94" s="69"/>
      <c r="F94" s="69"/>
      <c r="G94" s="69"/>
    </row>
    <row r="95" spans="1:7" x14ac:dyDescent="0.35">
      <c r="A95" s="64"/>
      <c r="B95" s="64"/>
      <c r="C95" s="64"/>
      <c r="D95" s="67" t="s">
        <v>144</v>
      </c>
      <c r="E95" s="71">
        <v>1</v>
      </c>
      <c r="F95" s="68">
        <f>G85</f>
        <v>866.04</v>
      </c>
      <c r="G95" s="68">
        <f>ROUND(E95*F95,2)</f>
        <v>866.04</v>
      </c>
    </row>
    <row r="96" spans="1:7" ht="0.9" customHeight="1" x14ac:dyDescent="0.35">
      <c r="A96" s="69"/>
      <c r="B96" s="69"/>
      <c r="C96" s="69"/>
      <c r="D96" s="70"/>
      <c r="E96" s="69"/>
      <c r="F96" s="69"/>
      <c r="G96" s="69"/>
    </row>
    <row r="97" spans="1:7" ht="21" x14ac:dyDescent="0.35">
      <c r="A97" s="81" t="s">
        <v>187</v>
      </c>
      <c r="B97" s="56" t="s">
        <v>63</v>
      </c>
      <c r="C97" s="56" t="s">
        <v>64</v>
      </c>
      <c r="D97" s="57" t="s">
        <v>145</v>
      </c>
      <c r="E97" s="58">
        <f>E100</f>
        <v>1</v>
      </c>
      <c r="F97" s="59">
        <f>F100</f>
        <v>41.77</v>
      </c>
      <c r="G97" s="59">
        <f>G100</f>
        <v>41.77</v>
      </c>
    </row>
    <row r="98" spans="1:7" x14ac:dyDescent="0.35">
      <c r="A98" s="61" t="s">
        <v>146</v>
      </c>
      <c r="B98" s="61" t="s">
        <v>72</v>
      </c>
      <c r="C98" s="61" t="s">
        <v>83</v>
      </c>
      <c r="D98" s="62" t="s">
        <v>147</v>
      </c>
      <c r="E98" s="66">
        <v>1</v>
      </c>
      <c r="F98" s="66">
        <v>41.77</v>
      </c>
      <c r="G98" s="63">
        <f>ROUND(E98*F98,2)</f>
        <v>41.77</v>
      </c>
    </row>
    <row r="99" spans="1:7" ht="31.5" x14ac:dyDescent="0.35">
      <c r="A99" s="64"/>
      <c r="B99" s="64"/>
      <c r="C99" s="64"/>
      <c r="D99" s="62" t="s">
        <v>148</v>
      </c>
      <c r="E99" s="64"/>
      <c r="F99" s="64"/>
      <c r="G99" s="64"/>
    </row>
    <row r="100" spans="1:7" x14ac:dyDescent="0.35">
      <c r="A100" s="64"/>
      <c r="B100" s="64"/>
      <c r="C100" s="64"/>
      <c r="D100" s="67" t="s">
        <v>149</v>
      </c>
      <c r="E100" s="71">
        <v>1</v>
      </c>
      <c r="F100" s="68">
        <f>G98</f>
        <v>41.77</v>
      </c>
      <c r="G100" s="68">
        <f>ROUND(E100*F100,2)</f>
        <v>41.77</v>
      </c>
    </row>
    <row r="101" spans="1:7" ht="0.9" customHeight="1" x14ac:dyDescent="0.35">
      <c r="A101" s="69"/>
      <c r="B101" s="69"/>
      <c r="C101" s="69"/>
      <c r="D101" s="70"/>
      <c r="E101" s="69"/>
      <c r="F101" s="69"/>
      <c r="G101" s="69"/>
    </row>
    <row r="102" spans="1:7" x14ac:dyDescent="0.35">
      <c r="A102" s="81" t="s">
        <v>188</v>
      </c>
      <c r="B102" s="56" t="s">
        <v>63</v>
      </c>
      <c r="C102" s="56" t="s">
        <v>64</v>
      </c>
      <c r="D102" s="57" t="s">
        <v>150</v>
      </c>
      <c r="E102" s="58">
        <f>E117</f>
        <v>1</v>
      </c>
      <c r="F102" s="59">
        <f>F117</f>
        <v>780.25</v>
      </c>
      <c r="G102" s="59">
        <f>G117</f>
        <v>780.25</v>
      </c>
    </row>
    <row r="103" spans="1:7" x14ac:dyDescent="0.35">
      <c r="A103" s="60" t="s">
        <v>151</v>
      </c>
      <c r="B103" s="61" t="s">
        <v>67</v>
      </c>
      <c r="C103" s="61" t="s">
        <v>83</v>
      </c>
      <c r="D103" s="62" t="s">
        <v>152</v>
      </c>
      <c r="E103" s="63">
        <f>E109</f>
        <v>1</v>
      </c>
      <c r="F103" s="63">
        <f>F109</f>
        <v>460.12</v>
      </c>
      <c r="G103" s="63">
        <f>G109</f>
        <v>460.12</v>
      </c>
    </row>
    <row r="104" spans="1:7" ht="52.5" x14ac:dyDescent="0.35">
      <c r="A104" s="64"/>
      <c r="B104" s="64"/>
      <c r="C104" s="64"/>
      <c r="D104" s="62" t="s">
        <v>153</v>
      </c>
      <c r="E104" s="64"/>
      <c r="F104" s="64"/>
      <c r="G104" s="64"/>
    </row>
    <row r="105" spans="1:7" x14ac:dyDescent="0.35">
      <c r="A105" s="61" t="s">
        <v>154</v>
      </c>
      <c r="B105" s="61" t="s">
        <v>76</v>
      </c>
      <c r="C105" s="61" t="s">
        <v>77</v>
      </c>
      <c r="D105" s="62" t="s">
        <v>155</v>
      </c>
      <c r="E105" s="65">
        <v>10</v>
      </c>
      <c r="F105" s="66">
        <v>30.1</v>
      </c>
      <c r="G105" s="63">
        <f>ROUND(E105*F105,2)</f>
        <v>301</v>
      </c>
    </row>
    <row r="106" spans="1:7" x14ac:dyDescent="0.35">
      <c r="A106" s="64"/>
      <c r="B106" s="64"/>
      <c r="C106" s="64"/>
      <c r="D106" s="62" t="s">
        <v>155</v>
      </c>
      <c r="E106" s="64"/>
      <c r="F106" s="64"/>
      <c r="G106" s="64"/>
    </row>
    <row r="107" spans="1:7" x14ac:dyDescent="0.35">
      <c r="A107" s="61" t="s">
        <v>156</v>
      </c>
      <c r="B107" s="61" t="s">
        <v>72</v>
      </c>
      <c r="C107" s="61" t="s">
        <v>4</v>
      </c>
      <c r="D107" s="62" t="s">
        <v>157</v>
      </c>
      <c r="E107" s="65">
        <v>2</v>
      </c>
      <c r="F107" s="66">
        <v>79.56</v>
      </c>
      <c r="G107" s="63">
        <f>ROUND(E107*F107,2)</f>
        <v>159.12</v>
      </c>
    </row>
    <row r="108" spans="1:7" ht="42" x14ac:dyDescent="0.35">
      <c r="A108" s="64"/>
      <c r="B108" s="64"/>
      <c r="C108" s="64"/>
      <c r="D108" s="62" t="s">
        <v>158</v>
      </c>
      <c r="E108" s="64"/>
      <c r="F108" s="64"/>
      <c r="G108" s="64"/>
    </row>
    <row r="109" spans="1:7" x14ac:dyDescent="0.35">
      <c r="A109" s="64"/>
      <c r="B109" s="64"/>
      <c r="C109" s="64"/>
      <c r="D109" s="67" t="s">
        <v>159</v>
      </c>
      <c r="E109" s="66">
        <v>1</v>
      </c>
      <c r="F109" s="68">
        <f>G105+G107</f>
        <v>460.12</v>
      </c>
      <c r="G109" s="68">
        <f>ROUND(E109*F109,2)</f>
        <v>460.12</v>
      </c>
    </row>
    <row r="110" spans="1:7" ht="0.9" customHeight="1" x14ac:dyDescent="0.35">
      <c r="A110" s="69"/>
      <c r="B110" s="69"/>
      <c r="C110" s="69"/>
      <c r="D110" s="70"/>
      <c r="E110" s="69"/>
      <c r="F110" s="69"/>
      <c r="G110" s="69"/>
    </row>
    <row r="111" spans="1:7" x14ac:dyDescent="0.35">
      <c r="A111" s="60" t="s">
        <v>160</v>
      </c>
      <c r="B111" s="61" t="s">
        <v>67</v>
      </c>
      <c r="C111" s="61" t="s">
        <v>83</v>
      </c>
      <c r="D111" s="62" t="s">
        <v>161</v>
      </c>
      <c r="E111" s="63">
        <f>E115</f>
        <v>1</v>
      </c>
      <c r="F111" s="63">
        <f>F115</f>
        <v>320.13</v>
      </c>
      <c r="G111" s="63">
        <f>G115</f>
        <v>320.13</v>
      </c>
    </row>
    <row r="112" spans="1:7" ht="52.5" x14ac:dyDescent="0.35">
      <c r="A112" s="64"/>
      <c r="B112" s="64"/>
      <c r="C112" s="64"/>
      <c r="D112" s="62" t="s">
        <v>162</v>
      </c>
      <c r="E112" s="64"/>
      <c r="F112" s="64"/>
      <c r="G112" s="64"/>
    </row>
    <row r="113" spans="1:7" x14ac:dyDescent="0.35">
      <c r="A113" s="61" t="s">
        <v>163</v>
      </c>
      <c r="B113" s="61" t="s">
        <v>76</v>
      </c>
      <c r="C113" s="61" t="s">
        <v>77</v>
      </c>
      <c r="D113" s="62" t="s">
        <v>164</v>
      </c>
      <c r="E113" s="65">
        <v>9</v>
      </c>
      <c r="F113" s="66">
        <v>35.57</v>
      </c>
      <c r="G113" s="63">
        <f>ROUND(E113*F113,2)</f>
        <v>320.13</v>
      </c>
    </row>
    <row r="114" spans="1:7" x14ac:dyDescent="0.35">
      <c r="A114" s="64"/>
      <c r="B114" s="64"/>
      <c r="C114" s="64"/>
      <c r="D114" s="62" t="s">
        <v>164</v>
      </c>
      <c r="E114" s="64"/>
      <c r="F114" s="64"/>
      <c r="G114" s="64"/>
    </row>
    <row r="115" spans="1:7" x14ac:dyDescent="0.35">
      <c r="A115" s="64"/>
      <c r="B115" s="64"/>
      <c r="C115" s="64"/>
      <c r="D115" s="67" t="s">
        <v>165</v>
      </c>
      <c r="E115" s="66">
        <v>1</v>
      </c>
      <c r="F115" s="68">
        <f>G113</f>
        <v>320.13</v>
      </c>
      <c r="G115" s="68">
        <f>ROUND(E115*F115,2)</f>
        <v>320.13</v>
      </c>
    </row>
    <row r="116" spans="1:7" ht="0.9" customHeight="1" x14ac:dyDescent="0.35">
      <c r="A116" s="69"/>
      <c r="B116" s="69"/>
      <c r="C116" s="69"/>
      <c r="D116" s="70"/>
      <c r="E116" s="69"/>
      <c r="F116" s="69"/>
      <c r="G116" s="69"/>
    </row>
    <row r="117" spans="1:7" x14ac:dyDescent="0.35">
      <c r="A117" s="64"/>
      <c r="B117" s="64"/>
      <c r="C117" s="64"/>
      <c r="D117" s="67" t="s">
        <v>166</v>
      </c>
      <c r="E117" s="71">
        <v>1</v>
      </c>
      <c r="F117" s="68">
        <f>G103+G111</f>
        <v>780.25</v>
      </c>
      <c r="G117" s="68">
        <f>ROUND(E117*F117,2)</f>
        <v>780.25</v>
      </c>
    </row>
    <row r="118" spans="1:7" ht="0.9" customHeight="1" x14ac:dyDescent="0.35">
      <c r="A118" s="69"/>
      <c r="B118" s="69"/>
      <c r="C118" s="69"/>
      <c r="D118" s="70"/>
      <c r="E118" s="69"/>
      <c r="F118" s="69"/>
      <c r="G118" s="69"/>
    </row>
    <row r="119" spans="1:7" x14ac:dyDescent="0.35">
      <c r="A119" s="64"/>
      <c r="B119" s="64"/>
      <c r="C119" s="64"/>
      <c r="D119" s="67" t="s">
        <v>167</v>
      </c>
      <c r="E119" s="71">
        <v>1</v>
      </c>
      <c r="F119" s="68">
        <f>G4+G15+G38+G57+G84+G97+G102</f>
        <v>5005.0400000000009</v>
      </c>
      <c r="G119" s="68">
        <f>ROUND(E119*F119,2)</f>
        <v>5005.04</v>
      </c>
    </row>
    <row r="120" spans="1:7" ht="0.9" customHeight="1" x14ac:dyDescent="0.35">
      <c r="A120" s="69"/>
      <c r="B120" s="69"/>
      <c r="C120" s="69"/>
      <c r="D120" s="70"/>
      <c r="E120" s="69"/>
      <c r="F120" s="69"/>
      <c r="G120" s="69"/>
    </row>
  </sheetData>
  <dataValidations disablePrompts="1" count="1">
    <dataValidation type="list" allowBlank="1" showInputMessage="1" showErrorMessage="1" sqref="B4:B120" xr:uid="{1817BEF7-4322-4891-B878-FCA117C2CD1B}">
      <formula1>"Capítulo,Partida,Mano de obra,Maquinaria,Material,Otros,Tarea,"</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B859C-6182-453C-87BA-6AA98DF02AA4}">
  <dimension ref="A1:G14"/>
  <sheetViews>
    <sheetView zoomScale="145" zoomScaleNormal="145" workbookViewId="0">
      <selection activeCell="D11" sqref="D11"/>
    </sheetView>
  </sheetViews>
  <sheetFormatPr baseColWidth="10" defaultRowHeight="14.5" x14ac:dyDescent="0.35"/>
  <cols>
    <col min="1" max="1" width="7.36328125" customWidth="1"/>
    <col min="2" max="2" width="10.36328125" bestFit="1" customWidth="1"/>
    <col min="3" max="3" width="3.6328125" bestFit="1" customWidth="1"/>
    <col min="4" max="4" width="37.36328125" bestFit="1" customWidth="1"/>
    <col min="5" max="5" width="7.90625" bestFit="1" customWidth="1"/>
    <col min="6" max="7" width="8.08984375" bestFit="1" customWidth="1"/>
  </cols>
  <sheetData>
    <row r="1" spans="1:7" x14ac:dyDescent="0.35">
      <c r="A1" s="51" t="s">
        <v>54</v>
      </c>
      <c r="B1" s="52"/>
      <c r="C1" s="52"/>
      <c r="D1" s="52"/>
      <c r="E1" s="52"/>
      <c r="F1" s="52"/>
      <c r="G1" s="52"/>
    </row>
    <row r="2" spans="1:7" ht="18.5" x14ac:dyDescent="0.35">
      <c r="A2" s="53" t="s">
        <v>55</v>
      </c>
      <c r="B2" s="52"/>
      <c r="C2" s="52"/>
      <c r="D2" s="52"/>
      <c r="E2" s="52"/>
      <c r="F2" s="52"/>
      <c r="G2" s="52"/>
    </row>
    <row r="3" spans="1:7" x14ac:dyDescent="0.35">
      <c r="A3" s="54" t="s">
        <v>56</v>
      </c>
      <c r="B3" s="54" t="s">
        <v>57</v>
      </c>
      <c r="C3" s="54" t="s">
        <v>58</v>
      </c>
      <c r="D3" s="55" t="s">
        <v>59</v>
      </c>
      <c r="E3" s="54" t="s">
        <v>60</v>
      </c>
      <c r="F3" s="54" t="s">
        <v>61</v>
      </c>
      <c r="G3" s="54" t="s">
        <v>62</v>
      </c>
    </row>
    <row r="4" spans="1:7" x14ac:dyDescent="0.35">
      <c r="A4" s="81" t="s">
        <v>190</v>
      </c>
      <c r="B4" s="56" t="s">
        <v>63</v>
      </c>
      <c r="C4" s="56" t="s">
        <v>64</v>
      </c>
      <c r="D4" s="56" t="s">
        <v>192</v>
      </c>
      <c r="E4" s="58"/>
      <c r="F4" s="59"/>
      <c r="G4" s="59"/>
    </row>
    <row r="5" spans="1:7" ht="31.5" x14ac:dyDescent="0.35">
      <c r="A5" s="60" t="s">
        <v>176</v>
      </c>
      <c r="B5" s="61" t="s">
        <v>67</v>
      </c>
      <c r="C5" s="61" t="s">
        <v>68</v>
      </c>
      <c r="D5" s="82" t="s">
        <v>191</v>
      </c>
      <c r="E5" s="64">
        <v>1</v>
      </c>
      <c r="F5" s="84">
        <v>400</v>
      </c>
      <c r="G5" s="83">
        <f>F5*E5</f>
        <v>400</v>
      </c>
    </row>
    <row r="6" spans="1:7" ht="52.5" x14ac:dyDescent="0.35">
      <c r="A6" s="60" t="s">
        <v>177</v>
      </c>
      <c r="B6" s="61" t="s">
        <v>67</v>
      </c>
      <c r="C6" s="61" t="s">
        <v>68</v>
      </c>
      <c r="D6" s="82" t="s">
        <v>170</v>
      </c>
      <c r="E6" s="64">
        <v>1</v>
      </c>
      <c r="F6" s="84">
        <v>1500</v>
      </c>
      <c r="G6" s="83">
        <f t="shared" ref="G6:G11" si="0">F6*E6</f>
        <v>1500</v>
      </c>
    </row>
    <row r="7" spans="1:7" ht="31.5" x14ac:dyDescent="0.35">
      <c r="A7" s="60" t="s">
        <v>178</v>
      </c>
      <c r="B7" s="61" t="s">
        <v>67</v>
      </c>
      <c r="C7" s="61" t="s">
        <v>68</v>
      </c>
      <c r="D7" s="82" t="s">
        <v>171</v>
      </c>
      <c r="E7" s="64">
        <v>1</v>
      </c>
      <c r="F7" s="84">
        <v>1000</v>
      </c>
      <c r="G7" s="83">
        <f t="shared" si="0"/>
        <v>1000</v>
      </c>
    </row>
    <row r="8" spans="1:7" ht="31.5" x14ac:dyDescent="0.35">
      <c r="A8" s="60" t="s">
        <v>179</v>
      </c>
      <c r="B8" s="61" t="s">
        <v>67</v>
      </c>
      <c r="C8" s="61" t="s">
        <v>68</v>
      </c>
      <c r="D8" s="82" t="s">
        <v>172</v>
      </c>
      <c r="E8" s="64">
        <v>1</v>
      </c>
      <c r="F8" s="84">
        <v>2000</v>
      </c>
      <c r="G8" s="83">
        <f t="shared" si="0"/>
        <v>2000</v>
      </c>
    </row>
    <row r="9" spans="1:7" ht="21" x14ac:dyDescent="0.35">
      <c r="A9" s="60" t="s">
        <v>180</v>
      </c>
      <c r="B9" s="61" t="s">
        <v>67</v>
      </c>
      <c r="C9" s="61" t="s">
        <v>68</v>
      </c>
      <c r="D9" s="62" t="s">
        <v>173</v>
      </c>
      <c r="E9" s="64">
        <v>1</v>
      </c>
      <c r="F9" s="84">
        <v>750</v>
      </c>
      <c r="G9" s="83">
        <f t="shared" si="0"/>
        <v>750</v>
      </c>
    </row>
    <row r="10" spans="1:7" ht="21" customHeight="1" x14ac:dyDescent="0.35">
      <c r="A10" s="60" t="s">
        <v>181</v>
      </c>
      <c r="B10" s="61" t="s">
        <v>67</v>
      </c>
      <c r="C10" s="61" t="s">
        <v>68</v>
      </c>
      <c r="D10" s="62" t="s">
        <v>195</v>
      </c>
      <c r="E10" s="64">
        <v>1</v>
      </c>
      <c r="F10" s="84">
        <v>500</v>
      </c>
      <c r="G10" s="83">
        <f t="shared" si="0"/>
        <v>500</v>
      </c>
    </row>
    <row r="11" spans="1:7" ht="31.5" x14ac:dyDescent="0.35">
      <c r="A11" s="60" t="s">
        <v>193</v>
      </c>
      <c r="B11" s="61" t="s">
        <v>67</v>
      </c>
      <c r="C11" s="61" t="s">
        <v>68</v>
      </c>
      <c r="D11" s="62" t="s">
        <v>175</v>
      </c>
      <c r="E11" s="64">
        <v>1</v>
      </c>
      <c r="F11" s="84">
        <v>500</v>
      </c>
      <c r="G11" s="83">
        <f t="shared" si="0"/>
        <v>500</v>
      </c>
    </row>
    <row r="12" spans="1:7" x14ac:dyDescent="0.35">
      <c r="A12" s="64"/>
      <c r="B12" s="64"/>
      <c r="C12" s="64"/>
      <c r="D12" s="67"/>
      <c r="E12" s="66"/>
      <c r="F12" s="68"/>
      <c r="G12" s="68"/>
    </row>
    <row r="13" spans="1:7" x14ac:dyDescent="0.35">
      <c r="A13" s="69"/>
      <c r="B13" s="69"/>
      <c r="C13" s="69"/>
      <c r="D13" s="70"/>
      <c r="E13" s="69"/>
      <c r="F13" s="69"/>
      <c r="G13" s="69"/>
    </row>
    <row r="14" spans="1:7" x14ac:dyDescent="0.35">
      <c r="A14" s="64"/>
      <c r="B14" s="64"/>
      <c r="C14" s="64"/>
      <c r="D14" s="67" t="s">
        <v>194</v>
      </c>
      <c r="E14" s="71"/>
      <c r="F14" s="85">
        <f>SUM(F5:F11)</f>
        <v>6650</v>
      </c>
      <c r="G14" s="85">
        <f>ROUND(SUM(G5:G11),2)</f>
        <v>6650</v>
      </c>
    </row>
  </sheetData>
  <dataValidations count="1">
    <dataValidation type="list" allowBlank="1" showInputMessage="1" showErrorMessage="1" sqref="B4:B14" xr:uid="{B9F5A972-7E27-49B3-A8A0-F637395AD53A}">
      <formula1>"Capítulo,Partida,Mano de obra,Maquinaria,Material,Otros,Tarea,"</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52CA2-C2C8-45DA-B2F0-3D93457F5413}">
  <dimension ref="A1:D8"/>
  <sheetViews>
    <sheetView zoomScale="150" zoomScaleNormal="150" workbookViewId="0">
      <selection activeCell="D8" sqref="D8"/>
    </sheetView>
  </sheetViews>
  <sheetFormatPr baseColWidth="10" defaultRowHeight="14.5" x14ac:dyDescent="0.35"/>
  <cols>
    <col min="1" max="1" width="33.08984375" bestFit="1" customWidth="1"/>
    <col min="2" max="2" width="12.08984375" bestFit="1" customWidth="1"/>
    <col min="3" max="3" width="19.36328125" bestFit="1" customWidth="1"/>
    <col min="4" max="4" width="11.54296875" bestFit="1" customWidth="1"/>
  </cols>
  <sheetData>
    <row r="1" spans="1:4" ht="14.4" customHeight="1" x14ac:dyDescent="0.35">
      <c r="A1" s="154" t="s">
        <v>44</v>
      </c>
      <c r="B1" s="155"/>
      <c r="C1" s="155"/>
      <c r="D1" s="156"/>
    </row>
    <row r="2" spans="1:4" ht="15" thickBot="1" x14ac:dyDescent="0.4">
      <c r="A2" s="157"/>
      <c r="B2" s="158"/>
      <c r="C2" s="158"/>
      <c r="D2" s="159"/>
    </row>
    <row r="3" spans="1:4" ht="15" thickBot="1" x14ac:dyDescent="0.4">
      <c r="A3" s="47" t="s">
        <v>1</v>
      </c>
      <c r="B3" s="49" t="s">
        <v>41</v>
      </c>
      <c r="C3" s="49" t="s">
        <v>42</v>
      </c>
      <c r="D3" s="49" t="s">
        <v>43</v>
      </c>
    </row>
    <row r="4" spans="1:4" x14ac:dyDescent="0.35">
      <c r="A4" s="48" t="s">
        <v>40</v>
      </c>
      <c r="B4" s="50" t="s">
        <v>45</v>
      </c>
      <c r="C4" s="50" t="s">
        <v>52</v>
      </c>
      <c r="D4" s="50">
        <v>30</v>
      </c>
    </row>
    <row r="5" spans="1:4" x14ac:dyDescent="0.35">
      <c r="A5" s="40" t="s">
        <v>39</v>
      </c>
      <c r="B5" s="41" t="s">
        <v>46</v>
      </c>
      <c r="C5" s="41" t="s">
        <v>49</v>
      </c>
      <c r="D5" s="41">
        <v>316</v>
      </c>
    </row>
    <row r="6" spans="1:4" x14ac:dyDescent="0.35">
      <c r="A6" s="40" t="s">
        <v>47</v>
      </c>
      <c r="B6" s="41" t="s">
        <v>48</v>
      </c>
      <c r="C6" s="41" t="s">
        <v>26</v>
      </c>
      <c r="D6" s="41">
        <v>50</v>
      </c>
    </row>
    <row r="7" spans="1:4" ht="15" thickBot="1" x14ac:dyDescent="0.4">
      <c r="A7" s="42" t="s">
        <v>50</v>
      </c>
      <c r="B7" s="43" t="s">
        <v>50</v>
      </c>
      <c r="C7" s="43" t="s">
        <v>51</v>
      </c>
      <c r="D7" s="43">
        <v>18</v>
      </c>
    </row>
    <row r="8" spans="1:4" ht="15" thickBot="1" x14ac:dyDescent="0.4">
      <c r="A8" s="44"/>
      <c r="B8" s="44"/>
      <c r="C8" s="45" t="s">
        <v>9</v>
      </c>
      <c r="D8" s="46">
        <f>SUM(D4:D7)</f>
        <v>414</v>
      </c>
    </row>
  </sheetData>
  <mergeCells count="1">
    <mergeCell ref="A1:D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Presupuesto Total</vt:lpstr>
      <vt:lpstr>Presupuesto Ejecucion</vt:lpstr>
      <vt:lpstr>Presupuesto Energía</vt:lpstr>
      <vt:lpstr>Obra Civil</vt:lpstr>
      <vt:lpstr>Consumo Pw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Acceso Maquinistas Depósito 9.4 - Hortaleza</dc:title>
  <dc:creator>García García, Julio</dc:creator>
  <cp:lastModifiedBy>García García, Julio</cp:lastModifiedBy>
  <dcterms:created xsi:type="dcterms:W3CDTF">2006-09-12T12:46:56Z</dcterms:created>
  <dcterms:modified xsi:type="dcterms:W3CDTF">2023-07-21T07:00:24Z</dcterms:modified>
</cp:coreProperties>
</file>