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omp\Subdirecciones\Contratacion\00. EXPEDIENTES_REVISION_PUBLICADO\SGT - 2023 - 112 - AB -MANTENIMIENTO ZONAS VERDES ZONA D  - SER\"/>
    </mc:Choice>
  </mc:AlternateContent>
  <xr:revisionPtr revIDLastSave="0" documentId="8_{4AAAC686-B374-4AA4-90A9-E0DF044A17B9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Anexo memoria económica" sheetId="1" r:id="rId1"/>
  </sheets>
  <externalReferences>
    <externalReference r:id="rId2"/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2" i="1" l="1"/>
  <c r="C22" i="1"/>
  <c r="B22" i="1"/>
  <c r="K19" i="1"/>
  <c r="I19" i="1"/>
  <c r="C18" i="1"/>
  <c r="D18" i="1" s="1"/>
  <c r="C17" i="1"/>
  <c r="C16" i="1"/>
  <c r="H18" i="1"/>
  <c r="I18" i="1" s="1"/>
  <c r="H17" i="1" l="1"/>
  <c r="I17" i="1" s="1"/>
  <c r="C23" i="1" l="1"/>
  <c r="C24" i="1" s="1"/>
  <c r="H19" i="1"/>
  <c r="G10" i="1" l="1"/>
  <c r="E11" i="1"/>
  <c r="E10" i="1"/>
  <c r="C10" i="1" s="1"/>
  <c r="I10" i="1"/>
  <c r="E9" i="1" l="1"/>
  <c r="H16" i="1" l="1"/>
  <c r="H22" i="1" l="1"/>
  <c r="B16" i="1"/>
  <c r="E22" i="1" s="1"/>
  <c r="I22" i="1" l="1"/>
  <c r="I16" i="1"/>
  <c r="J16" i="1"/>
  <c r="B23" i="1" l="1"/>
  <c r="B24" i="1" l="1"/>
  <c r="J18" i="1" l="1"/>
  <c r="J17" i="1"/>
  <c r="M19" i="1" l="1"/>
  <c r="M22" i="1" s="1"/>
  <c r="M23" i="1" l="1"/>
  <c r="M24" i="1" s="1"/>
  <c r="H23" i="1"/>
  <c r="H24" i="1" s="1"/>
  <c r="I24" i="1" s="1"/>
  <c r="J22" i="1"/>
  <c r="J23" i="1" l="1"/>
  <c r="I23" i="1"/>
  <c r="J24" i="1" l="1"/>
  <c r="K10" i="1" l="1"/>
  <c r="K17" i="1" l="1"/>
  <c r="L22" i="1"/>
  <c r="K22" i="1"/>
  <c r="L18" i="1"/>
  <c r="L17" i="1" l="1"/>
  <c r="E16" i="1"/>
  <c r="D16" i="1"/>
  <c r="K16" i="1"/>
  <c r="L16" i="1"/>
  <c r="K18" i="1"/>
  <c r="E17" i="1"/>
  <c r="E23" i="1"/>
  <c r="E18" i="1"/>
  <c r="D17" i="1"/>
  <c r="L23" i="1"/>
  <c r="K23" i="1"/>
  <c r="D23" i="1" l="1"/>
  <c r="D24" i="1" s="1"/>
  <c r="K24" i="1"/>
  <c r="L24" i="1"/>
  <c r="E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Frutos Rupérez, José</author>
  </authors>
  <commentList>
    <comment ref="A9" authorId="0" shapeId="0" xr:uid="{80FF750D-C5DD-42C8-BB66-D7B23A6AA7AC}">
      <text>
        <r>
          <rPr>
            <b/>
            <sz val="9"/>
            <color indexed="81"/>
            <rFont val="Tahoma"/>
            <family val="2"/>
          </rPr>
          <t>Frutos Rupérez, José:</t>
        </r>
        <r>
          <rPr>
            <sz val="9"/>
            <color indexed="81"/>
            <rFont val="Tahoma"/>
            <family val="2"/>
          </rPr>
          <t xml:space="preserve">
VALOR ESTIMADO DEL CONTRATO 
(con IVA y con prórroga) </t>
        </r>
      </text>
    </comment>
    <comment ref="B10" authorId="0" shapeId="0" xr:uid="{9E60E403-8A6A-4105-8FC3-0154741726C7}">
      <text>
        <r>
          <rPr>
            <b/>
            <sz val="9"/>
            <color indexed="81"/>
            <rFont val="Tahoma"/>
            <family val="2"/>
          </rPr>
          <t>Frutos Rupérez, José:</t>
        </r>
        <r>
          <rPr>
            <sz val="9"/>
            <color indexed="81"/>
            <rFont val="Tahoma"/>
            <family val="2"/>
          </rPr>
          <t xml:space="preserve">
Fecha de inicio 01/07/2024, contabilizando los 3 meses de prórroga (30/06/2024)</t>
        </r>
      </text>
    </comment>
    <comment ref="J10" authorId="0" shapeId="0" xr:uid="{8A0633FE-5DFD-41BE-963B-1834A9C4BF6F}">
      <text>
        <r>
          <rPr>
            <b/>
            <sz val="9"/>
            <color indexed="81"/>
            <rFont val="Tahoma"/>
            <family val="2"/>
          </rPr>
          <t>Frutos Rupérez, José:</t>
        </r>
        <r>
          <rPr>
            <sz val="9"/>
            <color indexed="81"/>
            <rFont val="Tahoma"/>
            <family val="2"/>
          </rPr>
          <t xml:space="preserve">
=E10*5/12
Acabaría el contrato, contabilizando la prórroga de 3 meses: 30/09/2028</t>
        </r>
      </text>
    </comment>
    <comment ref="B17" authorId="0" shapeId="0" xr:uid="{33404BCE-2949-4361-A51D-193A04D32E70}">
      <text>
        <r>
          <rPr>
            <b/>
            <sz val="9"/>
            <color indexed="81"/>
            <rFont val="Tahoma"/>
            <charset val="1"/>
          </rPr>
          <t>Frutos Rupérez, José:</t>
        </r>
        <r>
          <rPr>
            <sz val="9"/>
            <color indexed="81"/>
            <rFont val="Tahoma"/>
            <charset val="1"/>
          </rPr>
          <t xml:space="preserve">
='P:\ÁREAS VERDES\1. DOCUMENTACION ECONOMICA\1.2 CONTRATOS\1.1 CONTRATOS MAYORES\XX.XXXX SUSTITUTO 157.2018 ZONA D y F, 136.2017 Y ETAP GRIÑON\1-ESTUDIO ECONOMICO\[Copia de 1-ESTUDIO ECONOMICO XXX_XXXX.xlsx]Licitación'!$E$30</t>
        </r>
      </text>
    </comment>
    <comment ref="B18" authorId="0" shapeId="0" xr:uid="{8BC0680A-CB2F-4CA1-912E-BC47D4217AD4}">
      <text>
        <r>
          <rPr>
            <b/>
            <sz val="9"/>
            <color indexed="81"/>
            <rFont val="Tahoma"/>
            <charset val="1"/>
          </rPr>
          <t>Frutos Rupérez, José:</t>
        </r>
        <r>
          <rPr>
            <sz val="9"/>
            <color indexed="81"/>
            <rFont val="Tahoma"/>
            <charset val="1"/>
          </rPr>
          <t xml:space="preserve">
='P:\ÁREAS VERDES\1. DOCUMENTACION ECONOMICA\1.2 CONTRATOS\1.1 CONTRATOS MAYORES\XX.XXXX SUSTITUTO 157.2018 ZONA D y F, 136.2017 Y ETAP GRIÑON\1-ESTUDIO ECONOMICO\[Copia de 1-ESTUDIO ECONOMICO XXX_XXXX.xlsx]Licitación'!$E$31</t>
        </r>
      </text>
    </comment>
    <comment ref="C22" authorId="0" shapeId="0" xr:uid="{5BFFB239-AEC7-4DFC-AC3C-799B73629E7B}">
      <text>
        <r>
          <rPr>
            <b/>
            <sz val="9"/>
            <color indexed="81"/>
            <rFont val="Tahoma"/>
            <family val="2"/>
          </rPr>
          <t>Frutos Rupérez, José:</t>
        </r>
        <r>
          <rPr>
            <sz val="9"/>
            <color indexed="81"/>
            <rFont val="Tahoma"/>
            <family val="2"/>
          </rPr>
          <t xml:space="preserve">
Importe de adjudicación -ANUAL (de los contratos previos).</t>
        </r>
      </text>
    </comment>
  </commentList>
</comments>
</file>

<file path=xl/sharedStrings.xml><?xml version="1.0" encoding="utf-8"?>
<sst xmlns="http://schemas.openxmlformats.org/spreadsheetml/2006/main" count="69" uniqueCount="61">
  <si>
    <t>Identificación del expediente de contratación:</t>
  </si>
  <si>
    <t>Número de expediente</t>
  </si>
  <si>
    <t>Denominación</t>
  </si>
  <si>
    <t>Posición presupuestaria</t>
  </si>
  <si>
    <t>Centro de beneficio</t>
  </si>
  <si>
    <t>Diferencia</t>
  </si>
  <si>
    <t>%</t>
  </si>
  <si>
    <t>euros</t>
  </si>
  <si>
    <t>Euros</t>
  </si>
  <si>
    <t>Variación sobre adjudicacion licitación previa</t>
  </si>
  <si>
    <t>I</t>
  </si>
  <si>
    <t>Concepto de gasto (III)</t>
  </si>
  <si>
    <t>III</t>
  </si>
  <si>
    <t>V</t>
  </si>
  <si>
    <t>Valor adjudicación (IV)</t>
  </si>
  <si>
    <t>Coste nuevos servicios (V)</t>
  </si>
  <si>
    <t>En el caso de que existieran en el nuevo contrato. En caso contrario, la casilla se dejará en blanco</t>
  </si>
  <si>
    <t>Fórmulas a emplear</t>
  </si>
  <si>
    <t>(A)</t>
  </si>
  <si>
    <t>(B)</t>
  </si>
  <si>
    <t>(C)</t>
  </si>
  <si>
    <t>(C)-(A)€</t>
  </si>
  <si>
    <t>(B)/(A)%</t>
  </si>
  <si>
    <t>(B)-(A)€</t>
  </si>
  <si>
    <t>(C)-(B)€</t>
  </si>
  <si>
    <t>Deben recogerse de forma desagregada todos los conceptos de gasto reflejados en el INI</t>
  </si>
  <si>
    <t>(C)/(A)%</t>
  </si>
  <si>
    <t>(C)/(B)%</t>
  </si>
  <si>
    <t>Cuenta contable</t>
  </si>
  <si>
    <t>Anualidades (I)</t>
  </si>
  <si>
    <t>IVA</t>
  </si>
  <si>
    <t>TOTAL GASTOS</t>
  </si>
  <si>
    <t>Importe licitación anual</t>
  </si>
  <si>
    <t>Importe anual</t>
  </si>
  <si>
    <t>Variación sobre licitación previa anual</t>
  </si>
  <si>
    <t>Todos los importes incluyen el IVA más la posible prórroga</t>
  </si>
  <si>
    <t>SUBTOTAL</t>
  </si>
  <si>
    <t>LICITACIÓN PREVIA (II)</t>
  </si>
  <si>
    <t>NUEVA LICITACIÓN (II)</t>
  </si>
  <si>
    <t>Duración (indicar duración inicial + eventual prórroga)</t>
  </si>
  <si>
    <t>Tipo de contrato (indicar si es de Obras, Servicios o Suministros)</t>
  </si>
  <si>
    <t>Importe anua l(II) (Será igual al importe total de la columna (C))</t>
  </si>
  <si>
    <t>Importe total (I) (Con prórroga y con IVA)</t>
  </si>
  <si>
    <t>II - IV</t>
  </si>
  <si>
    <t xml:space="preserve">Si el nuevo contrato es inferior a 12 meses, la comparación con el contrato anterior se reducirá al mismo periodo del contrato actual del nuevo INI. </t>
  </si>
  <si>
    <t>En el caso de que la duración sea superior a un año, los valores reflejados se referirán exclusivamente a un periodo de 12 meses, sin prórroga y sin IVA.</t>
  </si>
  <si>
    <t>SERVICIO</t>
  </si>
  <si>
    <t xml:space="preserve">                        Cuatro (4) años y prórroga de tres (3) meses</t>
  </si>
  <si>
    <t>Trabajos de mejora (9,09%)</t>
  </si>
  <si>
    <t>G/622201/000001</t>
  </si>
  <si>
    <t>K182002</t>
  </si>
  <si>
    <t>Personal (81,20 %)</t>
  </si>
  <si>
    <t>Maquinaria (9,73 %)</t>
  </si>
  <si>
    <t>Seguros, retirada de restos, etc. (9,07 %)</t>
  </si>
  <si>
    <t>Personal (77,35 %)</t>
  </si>
  <si>
    <t>Maquinaria (4,90 %)</t>
  </si>
  <si>
    <t>Seguros, retirada de restos, etc. (8,66%)</t>
  </si>
  <si>
    <t>112/2023</t>
  </si>
  <si>
    <t>CONTRATO SERVICIOS DE MANTENIMIENTO Y MEJORA DE LAS ZONAS VERDES EXISTENTES EN LA ZONA D, DE CANAL DE ISABEL II, S.A. M.P.</t>
  </si>
  <si>
    <t>NOTA</t>
  </si>
  <si>
    <t>Los datos de licitación y adjudicación de la parte de la tabla de Licitación Previa se han calculado sumando el importe de los contratos renovados 136/2017 y 157/2018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</si>
</sst>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0"/>
      <name val="Arial"/>
    </font>
    <font>
      <sz val="8"/>
      <name val="Arial"/>
      <family val="2"/>
    </font>
    <font>
      <sz val="10"/>
      <color rgb="FF0084C9"/>
      <name val="Calibri"/>
      <family val="2"/>
      <scheme val="minor"/>
    </font>
    <font>
      <sz val="8"/>
      <color rgb="FF0084C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"/>
      <color rgb="FF0070C0"/>
      <name val="Calibri"/>
      <family val="2"/>
      <scheme val="minor"/>
    </font>
    <font>
      <sz val="7"/>
      <color rgb="FF0084C9"/>
      <name val="Calibri"/>
      <family val="2"/>
      <scheme val="minor"/>
    </font>
    <font>
      <i/>
      <sz val="7"/>
      <color rgb="FF0084C9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7"/>
      <color rgb="FF0084C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4C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84C9"/>
      </left>
      <right style="thin">
        <color rgb="FF0084C9"/>
      </right>
      <top style="thin">
        <color rgb="FF0084C9"/>
      </top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 style="thin">
        <color rgb="FF0084C9"/>
      </top>
      <bottom style="thin">
        <color rgb="FF0084C9"/>
      </bottom>
      <diagonal/>
    </border>
    <border>
      <left/>
      <right style="thin">
        <color rgb="FF0084C9"/>
      </right>
      <top style="thin">
        <color rgb="FF0070C0"/>
      </top>
      <bottom/>
      <diagonal/>
    </border>
    <border>
      <left/>
      <right style="thin">
        <color rgb="FF0084C9"/>
      </right>
      <top/>
      <bottom/>
      <diagonal/>
    </border>
    <border>
      <left/>
      <right style="thin">
        <color rgb="FF0084C9"/>
      </right>
      <top/>
      <bottom style="thin">
        <color rgb="FF0070C0"/>
      </bottom>
      <diagonal/>
    </border>
    <border>
      <left style="thin">
        <color rgb="FF0084C9"/>
      </left>
      <right/>
      <top/>
      <bottom/>
      <diagonal/>
    </border>
    <border>
      <left style="thin">
        <color rgb="FF0084C9"/>
      </left>
      <right/>
      <top style="thin">
        <color rgb="FF0084C9"/>
      </top>
      <bottom style="thin">
        <color rgb="FF0084C9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84C9"/>
      </left>
      <right/>
      <top/>
      <bottom style="thin">
        <color rgb="FF0084C9"/>
      </bottom>
      <diagonal/>
    </border>
    <border>
      <left/>
      <right style="thin">
        <color rgb="FF0084C9"/>
      </right>
      <top/>
      <bottom style="thin">
        <color rgb="FF0084C9"/>
      </bottom>
      <diagonal/>
    </border>
    <border>
      <left style="thin">
        <color rgb="FF0070C0"/>
      </left>
      <right/>
      <top style="thin">
        <color rgb="FF0084C9"/>
      </top>
      <bottom style="thin">
        <color rgb="FF0070C0"/>
      </bottom>
      <diagonal/>
    </border>
    <border>
      <left/>
      <right style="thin">
        <color rgb="FF0070C0"/>
      </right>
      <top style="thin">
        <color rgb="FF0084C9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/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5" fillId="2" borderId="2" xfId="0" applyFont="1" applyFill="1" applyBorder="1"/>
    <xf numFmtId="0" fontId="7" fillId="3" borderId="2" xfId="0" applyFont="1" applyFill="1" applyBorder="1" applyAlignment="1">
      <alignment horizontal="left" indent="1"/>
    </xf>
    <xf numFmtId="0" fontId="7" fillId="0" borderId="3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0" xfId="0" applyFont="1"/>
    <xf numFmtId="0" fontId="7" fillId="0" borderId="7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9" fillId="3" borderId="2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indent="1"/>
    </xf>
    <xf numFmtId="0" fontId="10" fillId="0" borderId="2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/>
    <xf numFmtId="0" fontId="12" fillId="3" borderId="2" xfId="0" applyFont="1" applyFill="1" applyBorder="1" applyAlignment="1"/>
    <xf numFmtId="4" fontId="10" fillId="0" borderId="2" xfId="0" applyNumberFormat="1" applyFont="1" applyBorder="1"/>
    <xf numFmtId="4" fontId="11" fillId="0" borderId="0" xfId="0" applyNumberFormat="1" applyFont="1"/>
    <xf numFmtId="2" fontId="9" fillId="3" borderId="9" xfId="0" applyNumberFormat="1" applyFont="1" applyFill="1" applyBorder="1" applyAlignment="1">
      <alignment horizontal="right" vertical="top"/>
    </xf>
    <xf numFmtId="2" fontId="9" fillId="0" borderId="9" xfId="0" applyNumberFormat="1" applyFont="1" applyFill="1" applyBorder="1" applyAlignment="1">
      <alignment horizontal="right" vertical="top"/>
    </xf>
    <xf numFmtId="10" fontId="9" fillId="3" borderId="9" xfId="0" applyNumberFormat="1" applyFont="1" applyFill="1" applyBorder="1" applyAlignment="1">
      <alignment horizontal="right" vertical="top"/>
    </xf>
    <xf numFmtId="10" fontId="9" fillId="0" borderId="9" xfId="0" applyNumberFormat="1" applyFont="1" applyFill="1" applyBorder="1" applyAlignment="1">
      <alignment horizontal="right" vertical="top"/>
    </xf>
    <xf numFmtId="4" fontId="9" fillId="3" borderId="9" xfId="0" applyNumberFormat="1" applyFont="1" applyFill="1" applyBorder="1" applyAlignment="1">
      <alignment horizontal="right" vertical="top"/>
    </xf>
    <xf numFmtId="0" fontId="7" fillId="3" borderId="2" xfId="0" applyFont="1" applyFill="1" applyBorder="1" applyAlignment="1">
      <alignment horizontal="left" vertical="top" wrapText="1"/>
    </xf>
    <xf numFmtId="43" fontId="9" fillId="3" borderId="9" xfId="1" applyFont="1" applyFill="1" applyBorder="1" applyAlignment="1">
      <alignment horizontal="right" vertical="top"/>
    </xf>
    <xf numFmtId="0" fontId="9" fillId="0" borderId="9" xfId="0" applyFont="1" applyFill="1" applyBorder="1" applyAlignment="1">
      <alignment horizontal="right" vertical="top"/>
    </xf>
    <xf numFmtId="4" fontId="9" fillId="0" borderId="9" xfId="1" applyNumberFormat="1" applyFont="1" applyFill="1" applyBorder="1" applyAlignment="1">
      <alignment horizontal="right" vertical="top"/>
    </xf>
    <xf numFmtId="0" fontId="18" fillId="3" borderId="2" xfId="0" applyFont="1" applyFill="1" applyBorder="1" applyAlignment="1">
      <alignment horizontal="right" indent="1"/>
    </xf>
    <xf numFmtId="0" fontId="7" fillId="3" borderId="17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left" vertical="center" wrapText="1"/>
    </xf>
    <xf numFmtId="0" fontId="7" fillId="3" borderId="17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/>
    </xf>
    <xf numFmtId="0" fontId="10" fillId="3" borderId="2" xfId="0" applyFont="1" applyFill="1" applyBorder="1" applyAlignment="1">
      <alignment horizontal="center"/>
    </xf>
    <xf numFmtId="4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7" fillId="3" borderId="1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0084C9"/>
      <color rgb="FF464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https://canaldeisabelsegunda-my.sharepoint.com/&#193;REAS%20VERDES/1.%20DOCUMENTACION%20ECONOMICA/1.2%20CONTRATOS/1.1%20CONTRATOS%20MAYORES/XX.XXXX%20SUSTITUTO%20157.2018%20ZONA%20D%20y%20F,%20136.2017%20Y%20ETAP%20GRI&#209;ON/1-ESTUDIO%20ECONOMICO/1-ESTUDIO%20ECONOMICO%20XXX_XXXX.xlsx?E25B3533" TargetMode="External"/><Relationship Id="rId1" Type="http://schemas.openxmlformats.org/officeDocument/2006/relationships/externalLinkPath" Target="file:///\\E25B3533\1-ESTUDIO%20ECONOMICO%20XXX_XXXX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https://canaldeisabelsegunda-my.sharepoint.com/&#193;REAS%20VERDES/1.%20DOCUMENTACION%20ECONOMICA/1.2%20CONTRATOS/1.1%20CONTRATOS%20MAYORES/XX.XXXX%20SUSTITUTO%20157.2018%20ZONA%20D%20y%20F,%20136.2017%20Y%20ETAP%20GRI&#209;ON/1-ESTUDIO%20ECONOMICO/Copia%20de%201-ESTUDIO%20ECONOMICO%20XXX_XXXX.xlsx?E25B3533" TargetMode="External"/><Relationship Id="rId1" Type="http://schemas.openxmlformats.org/officeDocument/2006/relationships/externalLinkPath" Target="file:///\\E25B3533\Copia%20de%201-ESTUDIO%20ECONOMICO%20XXX_XXX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OLUCIÓN DEL CONTRATO"/>
      <sheetName val="PERSONAL"/>
      <sheetName val="JUSTIF INCR GASTOS PERSONAL"/>
      <sheetName val="Personal REAL"/>
      <sheetName val="Personal ESTIMADO"/>
      <sheetName val="JUSTIF INCR GASTOS PERSONAL (2)"/>
      <sheetName val="JUSTIF INCR GASTOS PERSONAL (3)"/>
      <sheetName val="INCREMENTO SALARIALES"/>
      <sheetName val="Licitación"/>
      <sheetName val="Resumen"/>
      <sheetName val="Maquina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E5">
            <v>29107.815321662005</v>
          </cell>
        </row>
        <row r="6">
          <cell r="E6">
            <v>51428.358027816008</v>
          </cell>
        </row>
        <row r="8">
          <cell r="E8">
            <v>53984.05706148922</v>
          </cell>
        </row>
        <row r="21">
          <cell r="B21">
            <v>718527.79948842153</v>
          </cell>
        </row>
        <row r="22">
          <cell r="C22">
            <v>3053743.147825791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VOLUCIÓN DEL CONTRATO"/>
      <sheetName val="PERSONAL"/>
      <sheetName val="JUSTIF INCR GASTOS PERSONAL"/>
      <sheetName val="Personal REAL"/>
      <sheetName val="Personal ESTIMADO"/>
      <sheetName val="JUSTIF INCR GASTOS PERSONAL (2)"/>
      <sheetName val="JUSTIF INCR GASTOS PERSONAL (3)"/>
      <sheetName val="INCREMENTO SALARIALES"/>
      <sheetName val="Maquinaria"/>
      <sheetName val="Licitación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4">
          <cell r="E4">
            <v>459304.39726541424</v>
          </cell>
        </row>
        <row r="29">
          <cell r="E29">
            <v>373052.52008700068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showGridLines="0" tabSelected="1" topLeftCell="A10" zoomScale="95" zoomScaleNormal="95" workbookViewId="0">
      <selection activeCell="Q15" sqref="Q15"/>
    </sheetView>
  </sheetViews>
  <sheetFormatPr baseColWidth="10" defaultColWidth="11.42578125" defaultRowHeight="12.75" x14ac:dyDescent="0.2"/>
  <cols>
    <col min="1" max="1" width="20.28515625" style="1" customWidth="1"/>
    <col min="2" max="2" width="8.85546875" style="1" customWidth="1"/>
    <col min="3" max="3" width="10" style="1" customWidth="1"/>
    <col min="4" max="5" width="8.85546875" style="1" customWidth="1"/>
    <col min="6" max="6" width="14.28515625" style="1" customWidth="1"/>
    <col min="7" max="12" width="8.85546875" style="1" customWidth="1"/>
    <col min="13" max="13" width="12" style="1" customWidth="1"/>
    <col min="14" max="16384" width="11.42578125" style="1"/>
  </cols>
  <sheetData>
    <row r="1" spans="1:13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">
      <c r="A2" s="3" t="s">
        <v>1</v>
      </c>
      <c r="B2" s="32" t="s">
        <v>57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2">
      <c r="A3" s="3" t="s">
        <v>2</v>
      </c>
      <c r="B3" s="48" t="s">
        <v>58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x14ac:dyDescent="0.2">
      <c r="A4" s="10" t="s">
        <v>40</v>
      </c>
      <c r="B4" s="10"/>
      <c r="C4" s="10"/>
      <c r="D4" s="10"/>
      <c r="E4" s="42" t="s">
        <v>46</v>
      </c>
      <c r="F4" s="42"/>
      <c r="G4" s="42"/>
      <c r="H4" s="42"/>
      <c r="I4" s="42"/>
      <c r="J4" s="42"/>
      <c r="K4" s="42"/>
      <c r="L4" s="42"/>
      <c r="M4" s="42"/>
    </row>
    <row r="5" spans="1:13" x14ac:dyDescent="0.2">
      <c r="A5" s="10" t="s">
        <v>39</v>
      </c>
      <c r="B5" s="11"/>
      <c r="C5" s="11"/>
      <c r="D5" s="41" t="s">
        <v>47</v>
      </c>
      <c r="E5" s="41"/>
      <c r="F5" s="41"/>
      <c r="G5" s="41"/>
      <c r="H5" s="41"/>
      <c r="I5" s="41"/>
      <c r="J5" s="41"/>
      <c r="K5" s="41"/>
      <c r="L5" s="41"/>
      <c r="M5" s="41"/>
    </row>
    <row r="6" spans="1:13" x14ac:dyDescent="0.2">
      <c r="A6" s="3" t="s">
        <v>4</v>
      </c>
      <c r="B6" s="48" t="s">
        <v>50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x14ac:dyDescent="0.2">
      <c r="A7" s="3" t="s">
        <v>3</v>
      </c>
      <c r="B7" s="48" t="s">
        <v>49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3" x14ac:dyDescent="0.2">
      <c r="A8" s="3" t="s">
        <v>28</v>
      </c>
      <c r="B8" s="48">
        <v>622201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x14ac:dyDescent="0.2">
      <c r="A9" s="10" t="s">
        <v>42</v>
      </c>
      <c r="B9" s="14"/>
      <c r="E9" s="43">
        <f>[1]Licitación!$C$22</f>
        <v>3053743.147825791</v>
      </c>
      <c r="F9" s="44"/>
      <c r="G9" s="44"/>
      <c r="H9" s="44"/>
      <c r="I9" s="44"/>
      <c r="J9" s="44"/>
      <c r="K9" s="44"/>
      <c r="L9" s="44"/>
      <c r="M9" s="44"/>
    </row>
    <row r="10" spans="1:13" x14ac:dyDescent="0.2">
      <c r="A10" s="10" t="s">
        <v>29</v>
      </c>
      <c r="B10" s="2">
        <v>2024</v>
      </c>
      <c r="C10" s="16">
        <f>E10*6/12</f>
        <v>359263.89974421076</v>
      </c>
      <c r="D10" s="2">
        <v>2025</v>
      </c>
      <c r="E10" s="16">
        <f>[1]Licitación!$B$21</f>
        <v>718527.79948842153</v>
      </c>
      <c r="F10" s="2">
        <v>2026</v>
      </c>
      <c r="G10" s="16">
        <f>[1]Licitación!$B$21</f>
        <v>718527.79948842153</v>
      </c>
      <c r="H10" s="2">
        <v>2027</v>
      </c>
      <c r="I10" s="16">
        <f>[1]Licitación!$B$21</f>
        <v>718527.79948842153</v>
      </c>
      <c r="J10" s="2">
        <v>2028</v>
      </c>
      <c r="K10" s="16">
        <f>9/12*E10</f>
        <v>538895.84961631615</v>
      </c>
      <c r="L10" s="2"/>
      <c r="M10" s="17"/>
    </row>
    <row r="11" spans="1:13" x14ac:dyDescent="0.2">
      <c r="A11" s="10" t="s">
        <v>41</v>
      </c>
      <c r="B11" s="15"/>
      <c r="C11" s="16"/>
      <c r="E11" s="43">
        <f>[1]Licitación!$B$21</f>
        <v>718527.79948842153</v>
      </c>
      <c r="F11" s="43"/>
      <c r="G11" s="43"/>
      <c r="H11" s="43"/>
      <c r="I11" s="43"/>
      <c r="J11" s="43"/>
      <c r="K11" s="43"/>
      <c r="L11" s="43"/>
      <c r="M11" s="43"/>
    </row>
    <row r="12" spans="1:13" x14ac:dyDescent="0.2">
      <c r="A12" s="3"/>
      <c r="B12" s="33" t="s">
        <v>37</v>
      </c>
      <c r="C12" s="33"/>
      <c r="D12" s="33"/>
      <c r="E12" s="33"/>
      <c r="F12" s="54" t="s">
        <v>38</v>
      </c>
      <c r="G12" s="54"/>
      <c r="H12" s="54"/>
      <c r="I12" s="54"/>
      <c r="J12" s="54"/>
      <c r="K12" s="54"/>
      <c r="L12" s="54"/>
      <c r="M12" s="54"/>
    </row>
    <row r="13" spans="1:13" ht="18.75" customHeight="1" x14ac:dyDescent="0.2">
      <c r="A13" s="49" t="s">
        <v>11</v>
      </c>
      <c r="B13" s="35" t="s">
        <v>32</v>
      </c>
      <c r="C13" s="34" t="s">
        <v>14</v>
      </c>
      <c r="D13" s="34"/>
      <c r="E13" s="34"/>
      <c r="F13" s="57" t="s">
        <v>11</v>
      </c>
      <c r="G13" s="50"/>
      <c r="H13" s="52" t="s">
        <v>32</v>
      </c>
      <c r="I13" s="45" t="s">
        <v>34</v>
      </c>
      <c r="J13" s="46"/>
      <c r="K13" s="45" t="s">
        <v>9</v>
      </c>
      <c r="L13" s="46"/>
      <c r="M13" s="52" t="s">
        <v>15</v>
      </c>
    </row>
    <row r="14" spans="1:13" ht="12.75" customHeight="1" x14ac:dyDescent="0.2">
      <c r="A14" s="50"/>
      <c r="B14" s="36"/>
      <c r="C14" s="39" t="s">
        <v>33</v>
      </c>
      <c r="D14" s="38" t="s">
        <v>5</v>
      </c>
      <c r="E14" s="38"/>
      <c r="F14" s="57"/>
      <c r="G14" s="50"/>
      <c r="H14" s="52"/>
      <c r="I14" s="7"/>
      <c r="J14" s="8"/>
      <c r="K14" s="55"/>
      <c r="L14" s="56"/>
      <c r="M14" s="52"/>
    </row>
    <row r="15" spans="1:13" x14ac:dyDescent="0.2">
      <c r="A15" s="51"/>
      <c r="B15" s="37"/>
      <c r="C15" s="40"/>
      <c r="D15" s="4" t="s">
        <v>7</v>
      </c>
      <c r="E15" s="4" t="s">
        <v>6</v>
      </c>
      <c r="F15" s="58"/>
      <c r="G15" s="59"/>
      <c r="H15" s="53"/>
      <c r="I15" s="4" t="s">
        <v>8</v>
      </c>
      <c r="J15" s="4" t="s">
        <v>6</v>
      </c>
      <c r="K15" s="4" t="s">
        <v>8</v>
      </c>
      <c r="L15" s="5" t="s">
        <v>6</v>
      </c>
      <c r="M15" s="53"/>
    </row>
    <row r="16" spans="1:13" x14ac:dyDescent="0.2">
      <c r="A16" s="10" t="s">
        <v>51</v>
      </c>
      <c r="B16" s="22">
        <f>[2]Licitación!$E$29</f>
        <v>373052.52008700068</v>
      </c>
      <c r="C16" s="24">
        <f>348089.32*0.812</f>
        <v>282648.52784000005</v>
      </c>
      <c r="D16" s="24">
        <f>C16-B16</f>
        <v>-90403.992247000628</v>
      </c>
      <c r="E16" s="20">
        <f>C16/B16</f>
        <v>0.75766416957613036</v>
      </c>
      <c r="F16" s="30" t="s">
        <v>54</v>
      </c>
      <c r="G16" s="31"/>
      <c r="H16" s="24">
        <f>[2]Licitación!$E$4</f>
        <v>459304.39726541424</v>
      </c>
      <c r="I16" s="24">
        <f>H16-B16</f>
        <v>86251.877178413561</v>
      </c>
      <c r="J16" s="20">
        <f>H16/B16</f>
        <v>1.2312057218064054</v>
      </c>
      <c r="K16" s="22">
        <f>H16-C16</f>
        <v>176655.86942541419</v>
      </c>
      <c r="L16" s="20">
        <f>H16/C16</f>
        <v>1.6250019088208889</v>
      </c>
      <c r="M16" s="19"/>
    </row>
    <row r="17" spans="1:13" x14ac:dyDescent="0.2">
      <c r="A17" s="10" t="s">
        <v>52</v>
      </c>
      <c r="B17" s="22">
        <v>44710.63</v>
      </c>
      <c r="C17" s="24">
        <f>348089.32*0.0973</f>
        <v>33869.090836000003</v>
      </c>
      <c r="D17" s="24">
        <f t="shared" ref="D17:D18" si="0">C17-B17</f>
        <v>-10841.539163999994</v>
      </c>
      <c r="E17" s="20">
        <f t="shared" ref="E17:E18" si="1">C17/B17</f>
        <v>0.75751763810977402</v>
      </c>
      <c r="F17" s="30" t="s">
        <v>55</v>
      </c>
      <c r="G17" s="31"/>
      <c r="H17" s="24">
        <f>[1]Licitación!$E$5</f>
        <v>29107.815321662005</v>
      </c>
      <c r="I17" s="24">
        <f>H17-B17</f>
        <v>-15602.814678337993</v>
      </c>
      <c r="J17" s="20">
        <f>H17/B17</f>
        <v>0.65102673171149694</v>
      </c>
      <c r="K17" s="22">
        <f t="shared" ref="K17:K19" si="2">H17-C17</f>
        <v>-4761.2755143379982</v>
      </c>
      <c r="L17" s="20">
        <f t="shared" ref="L17:L18" si="3">H17/C17</f>
        <v>0.85942121867419119</v>
      </c>
      <c r="M17" s="18"/>
    </row>
    <row r="18" spans="1:13" ht="18" x14ac:dyDescent="0.2">
      <c r="A18" s="23" t="s">
        <v>53</v>
      </c>
      <c r="B18" s="22">
        <v>41666.86</v>
      </c>
      <c r="C18" s="24">
        <f>348089.32*0.0907</f>
        <v>31571.701324000001</v>
      </c>
      <c r="D18" s="24">
        <f t="shared" si="0"/>
        <v>-10095.158675999999</v>
      </c>
      <c r="E18" s="20">
        <f t="shared" si="1"/>
        <v>0.7577173159676539</v>
      </c>
      <c r="F18" s="28" t="s">
        <v>56</v>
      </c>
      <c r="G18" s="29"/>
      <c r="H18" s="24">
        <f>[1]Licitación!$E$6</f>
        <v>51428.358027816008</v>
      </c>
      <c r="I18" s="24">
        <f>H18-B18</f>
        <v>9761.4980278160074</v>
      </c>
      <c r="J18" s="20">
        <f t="shared" ref="J18" si="4">H18/B18</f>
        <v>1.2342748656322076</v>
      </c>
      <c r="K18" s="22">
        <f t="shared" si="2"/>
        <v>19856.656703816006</v>
      </c>
      <c r="L18" s="20">
        <f t="shared" si="3"/>
        <v>1.6289384439577694</v>
      </c>
      <c r="M18" s="18"/>
    </row>
    <row r="19" spans="1:13" x14ac:dyDescent="0.2">
      <c r="A19" s="10"/>
      <c r="B19" s="25"/>
      <c r="C19" s="25"/>
      <c r="D19" s="19"/>
      <c r="E19" s="21"/>
      <c r="F19" s="30" t="s">
        <v>48</v>
      </c>
      <c r="G19" s="31"/>
      <c r="H19" s="24">
        <f>[1]Licitación!$E$8</f>
        <v>53984.05706148922</v>
      </c>
      <c r="I19" s="24">
        <f>H19-B19</f>
        <v>53984.05706148922</v>
      </c>
      <c r="J19" s="21"/>
      <c r="K19" s="22">
        <f t="shared" si="2"/>
        <v>53984.05706148922</v>
      </c>
      <c r="L19" s="21"/>
      <c r="M19" s="24">
        <f>H19</f>
        <v>53984.05706148922</v>
      </c>
    </row>
    <row r="20" spans="1:13" x14ac:dyDescent="0.2">
      <c r="A20" s="9"/>
      <c r="B20" s="18"/>
      <c r="C20" s="18"/>
      <c r="D20" s="18"/>
      <c r="E20" s="20"/>
      <c r="F20" s="64"/>
      <c r="G20" s="65"/>
      <c r="H20" s="18"/>
      <c r="I20" s="18"/>
      <c r="J20" s="20"/>
      <c r="K20" s="22"/>
      <c r="L20" s="20"/>
      <c r="M20" s="19"/>
    </row>
    <row r="21" spans="1:13" x14ac:dyDescent="0.2">
      <c r="A21" s="9"/>
      <c r="B21" s="18"/>
      <c r="C21" s="18"/>
      <c r="D21" s="18"/>
      <c r="E21" s="20"/>
      <c r="H21" s="18"/>
      <c r="I21" s="18"/>
      <c r="J21" s="20"/>
      <c r="K21" s="22"/>
      <c r="L21" s="20"/>
      <c r="M21" s="18"/>
    </row>
    <row r="22" spans="1:13" x14ac:dyDescent="0.2">
      <c r="A22" s="3" t="s">
        <v>36</v>
      </c>
      <c r="B22" s="22">
        <f>SUM(B16:B18)</f>
        <v>459430.01008700067</v>
      </c>
      <c r="C22" s="26">
        <f>SUM(C16:C18)</f>
        <v>348089.32000000007</v>
      </c>
      <c r="D22" s="26">
        <f>SUM(D16:D18)</f>
        <v>-111340.69008700061</v>
      </c>
      <c r="E22" s="20">
        <f>C22/B22</f>
        <v>0.75765472946376222</v>
      </c>
      <c r="F22" s="10" t="s">
        <v>36</v>
      </c>
      <c r="G22" s="10"/>
      <c r="H22" s="24">
        <f>SUM(H16:H21)</f>
        <v>593824.6276763815</v>
      </c>
      <c r="I22" s="24">
        <f>H22-B22</f>
        <v>134394.61758938082</v>
      </c>
      <c r="J22" s="21">
        <f t="shared" ref="J22:J24" si="5">H22/B22</f>
        <v>1.2925246819726273</v>
      </c>
      <c r="K22" s="22">
        <f>H22-C22</f>
        <v>245735.30767638143</v>
      </c>
      <c r="L22" s="21">
        <f>H22/C22</f>
        <v>1.7059547465471834</v>
      </c>
      <c r="M22" s="24">
        <f>SUM(M16:M20)</f>
        <v>53984.05706148922</v>
      </c>
    </row>
    <row r="23" spans="1:13" x14ac:dyDescent="0.2">
      <c r="A23" s="10" t="s">
        <v>30</v>
      </c>
      <c r="B23" s="22">
        <f>B22*0.21</f>
        <v>96480.302118270134</v>
      </c>
      <c r="C23" s="24">
        <f>C22*0.21</f>
        <v>73098.757200000007</v>
      </c>
      <c r="D23" s="24">
        <f>D22*0.21</f>
        <v>-23381.544918270127</v>
      </c>
      <c r="E23" s="20">
        <f t="shared" ref="E23:E24" si="6">C23/B23</f>
        <v>0.75765472946376222</v>
      </c>
      <c r="F23" s="10" t="s">
        <v>30</v>
      </c>
      <c r="G23" s="10"/>
      <c r="H23" s="24">
        <f>H22*0.21</f>
        <v>124703.17181204011</v>
      </c>
      <c r="I23" s="24">
        <f t="shared" ref="I23" si="7">H23-B23</f>
        <v>28222.869693769971</v>
      </c>
      <c r="J23" s="20">
        <f t="shared" si="5"/>
        <v>1.2925246819726273</v>
      </c>
      <c r="K23" s="22">
        <f t="shared" ref="K23:K24" si="8">H23-C23</f>
        <v>51604.414612040098</v>
      </c>
      <c r="L23" s="20">
        <f t="shared" ref="L23:L24" si="9">H23/C23</f>
        <v>1.7059547465471834</v>
      </c>
      <c r="M23" s="24">
        <f>M22*0.21</f>
        <v>11336.651982912736</v>
      </c>
    </row>
    <row r="24" spans="1:13" x14ac:dyDescent="0.2">
      <c r="A24" s="3" t="s">
        <v>31</v>
      </c>
      <c r="B24" s="22">
        <f>B22+B23</f>
        <v>555910.31220527086</v>
      </c>
      <c r="C24" s="24">
        <f>C22+C23</f>
        <v>421188.07720000006</v>
      </c>
      <c r="D24" s="24">
        <f>D22+D23</f>
        <v>-134722.23500527075</v>
      </c>
      <c r="E24" s="20">
        <f t="shared" si="6"/>
        <v>0.75765472946376211</v>
      </c>
      <c r="F24" s="10" t="s">
        <v>31</v>
      </c>
      <c r="G24" s="10"/>
      <c r="H24" s="24">
        <f>H22+H23</f>
        <v>718527.79948842165</v>
      </c>
      <c r="I24" s="24">
        <f>H24-B24</f>
        <v>162617.48728315078</v>
      </c>
      <c r="J24" s="21">
        <f t="shared" si="5"/>
        <v>1.2925246819726273</v>
      </c>
      <c r="K24" s="22">
        <f t="shared" si="8"/>
        <v>297339.72228842159</v>
      </c>
      <c r="L24" s="21">
        <f t="shared" si="9"/>
        <v>1.7059547465471834</v>
      </c>
      <c r="M24" s="24">
        <f>M22+M23</f>
        <v>65320.709044401956</v>
      </c>
    </row>
    <row r="25" spans="1:13" x14ac:dyDescent="0.2">
      <c r="A25" s="6" t="s">
        <v>17</v>
      </c>
      <c r="B25" s="12" t="s">
        <v>18</v>
      </c>
      <c r="C25" s="12" t="s">
        <v>19</v>
      </c>
      <c r="D25" s="12" t="s">
        <v>23</v>
      </c>
      <c r="E25" s="12" t="s">
        <v>22</v>
      </c>
      <c r="F25" s="12"/>
      <c r="G25" s="13"/>
      <c r="H25" s="12" t="s">
        <v>20</v>
      </c>
      <c r="I25" s="12" t="s">
        <v>21</v>
      </c>
      <c r="J25" s="12" t="s">
        <v>26</v>
      </c>
      <c r="K25" s="12" t="s">
        <v>24</v>
      </c>
      <c r="L25" s="12" t="s">
        <v>27</v>
      </c>
    </row>
    <row r="26" spans="1:13" x14ac:dyDescent="0.2">
      <c r="A26" s="3" t="s">
        <v>10</v>
      </c>
      <c r="B26" s="60" t="s">
        <v>35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</row>
    <row r="27" spans="1:13" x14ac:dyDescent="0.2">
      <c r="A27" s="62" t="s">
        <v>43</v>
      </c>
      <c r="B27" s="60" t="s">
        <v>45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</row>
    <row r="28" spans="1:13" x14ac:dyDescent="0.2">
      <c r="A28" s="63"/>
      <c r="B28" s="60" t="s">
        <v>44</v>
      </c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</row>
    <row r="29" spans="1:13" x14ac:dyDescent="0.2">
      <c r="A29" s="3" t="s">
        <v>12</v>
      </c>
      <c r="B29" s="60" t="s">
        <v>25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</row>
    <row r="30" spans="1:13" x14ac:dyDescent="0.2">
      <c r="A30" s="3" t="s">
        <v>13</v>
      </c>
      <c r="B30" s="60" t="s">
        <v>16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</row>
    <row r="31" spans="1:13" x14ac:dyDescent="0.2">
      <c r="A31" s="1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</row>
    <row r="32" spans="1:13" ht="12.75" customHeight="1" x14ac:dyDescent="0.2">
      <c r="A32" s="27" t="s">
        <v>59</v>
      </c>
      <c r="B32" s="61" t="s">
        <v>60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</sheetData>
  <mergeCells count="35">
    <mergeCell ref="B31:M31"/>
    <mergeCell ref="B32:M32"/>
    <mergeCell ref="A27:A28"/>
    <mergeCell ref="B28:M28"/>
    <mergeCell ref="F20:G20"/>
    <mergeCell ref="B30:M30"/>
    <mergeCell ref="B27:M27"/>
    <mergeCell ref="B29:M29"/>
    <mergeCell ref="B26:M26"/>
    <mergeCell ref="A1:M1"/>
    <mergeCell ref="B3:M3"/>
    <mergeCell ref="B6:M6"/>
    <mergeCell ref="A13:A15"/>
    <mergeCell ref="H13:H15"/>
    <mergeCell ref="M13:M15"/>
    <mergeCell ref="F12:M12"/>
    <mergeCell ref="K13:L14"/>
    <mergeCell ref="F13:G15"/>
    <mergeCell ref="B7:M7"/>
    <mergeCell ref="B8:M8"/>
    <mergeCell ref="F18:G18"/>
    <mergeCell ref="F19:G19"/>
    <mergeCell ref="F16:G16"/>
    <mergeCell ref="F17:G17"/>
    <mergeCell ref="B2:M2"/>
    <mergeCell ref="B12:E12"/>
    <mergeCell ref="C13:E13"/>
    <mergeCell ref="B13:B15"/>
    <mergeCell ref="D14:E14"/>
    <mergeCell ref="C14:C15"/>
    <mergeCell ref="D5:M5"/>
    <mergeCell ref="E4:M4"/>
    <mergeCell ref="E9:M9"/>
    <mergeCell ref="E11:M11"/>
    <mergeCell ref="I13:J13"/>
  </mergeCells>
  <phoneticPr fontId="1" type="noConversion"/>
  <pageMargins left="0.55118110236220474" right="0.47244094488188981" top="1.6141732283464567" bottom="0.98425196850393704" header="0.59055118110236227" footer="0.47244094488188981"/>
  <pageSetup paperSize="9" orientation="landscape" r:id="rId1"/>
  <headerFooter scaleWithDoc="0">
    <oddHeader>&amp;L&amp;G&amp;C&amp;"-,Negrita"&amp;K0084C9Anexo al Informe de Necesidad e Idoneidad (INI) de los expedientes de contratación:
comparación de la nueva licitación con la licitación y adjudicación previa</oddHeader>
    <oddFooter>&amp;L&amp;G&amp;R&amp;"-,Normal"&amp;9&amp;K0084C9Página &amp;P de &amp;N</oddFooter>
  </headerFooter>
  <customProperties>
    <customPr name="EpmWorksheetKeyString_GUID" r:id="rId2"/>
  </customProperties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memoria económica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 Ferrer, Román</dc:creator>
  <cp:lastModifiedBy>Canelo Chamorro, Vanessa</cp:lastModifiedBy>
  <cp:lastPrinted>2022-06-16T12:51:41Z</cp:lastPrinted>
  <dcterms:created xsi:type="dcterms:W3CDTF">2010-03-01T11:48:19Z</dcterms:created>
  <dcterms:modified xsi:type="dcterms:W3CDTF">2023-08-16T14:02:01Z</dcterms:modified>
</cp:coreProperties>
</file>