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O:\Comp\Subdirecciones\Contratacion\00. EXPEDIENTES_REVISION_PUBLICADO\OPE - 2022 - 229 - AB  - EXPLOTACIÓN PLANTA LOECHES - SER\"/>
    </mc:Choice>
  </mc:AlternateContent>
  <xr:revisionPtr revIDLastSave="0" documentId="8_{BBB4A58D-691B-4F76-A65B-25B76A3D350A}" xr6:coauthVersionLast="47" xr6:coauthVersionMax="47" xr10:uidLastSave="{00000000-0000-0000-0000-000000000000}"/>
  <bookViews>
    <workbookView xWindow="1500" yWindow="1530" windowWidth="11955" windowHeight="13380" xr2:uid="{00000000-000D-0000-FFFF-FFFF00000000}"/>
  </bookViews>
  <sheets>
    <sheet name="PROPUESTA PRECIOS" sheetId="6" r:id="rId1"/>
    <sheet name="CÁNONES" sheetId="5" r:id="rId2"/>
    <sheet name="PERSONAL" sheetId="1" r:id="rId3"/>
    <sheet name="MANTENIMIENTOS" sheetId="3" r:id="rId4"/>
    <sheet name="MEJORAS" sheetId="7" r:id="rId5"/>
  </sheets>
  <definedNames>
    <definedName name="_xlnm.Print_Area" localSheetId="3">MANTENIMIENTOS!$A$1:$G$404</definedName>
    <definedName name="_xlnm.Print_Area" localSheetId="2">PERSONAL!$A$1:$I$41</definedName>
    <definedName name="_xlnm.Print_Titles" localSheetId="3">MANTENIMIENTOS!$1:$4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6" l="1"/>
  <c r="F9" i="3"/>
  <c r="F10" i="3"/>
  <c r="F11" i="3"/>
  <c r="F12" i="3"/>
  <c r="F13" i="3"/>
  <c r="F14" i="3"/>
  <c r="F15" i="3"/>
  <c r="F16" i="3"/>
  <c r="F17" i="3"/>
  <c r="F8" i="3"/>
  <c r="F7"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26" i="3"/>
  <c r="F25" i="3"/>
  <c r="E9" i="6" l="1"/>
  <c r="I9" i="6" s="1"/>
  <c r="E13" i="6" l="1"/>
  <c r="I13" i="6" s="1"/>
  <c r="F318" i="3" l="1"/>
  <c r="F401" i="3"/>
  <c r="E11" i="6" l="1"/>
  <c r="I11" i="6" s="1"/>
  <c r="H37" i="1"/>
  <c r="F18" i="3"/>
  <c r="F111" i="3" l="1"/>
  <c r="E7" i="6" l="1"/>
  <c r="I7" i="6" s="1"/>
  <c r="D12" i="7"/>
  <c r="H35" i="1"/>
  <c r="H34" i="1"/>
  <c r="H33" i="1"/>
  <c r="H29" i="1"/>
  <c r="H28" i="1"/>
  <c r="H27" i="1"/>
  <c r="H22" i="1"/>
  <c r="H19" i="1"/>
  <c r="H9" i="1"/>
  <c r="H8" i="1" l="1"/>
  <c r="A13" i="7" l="1"/>
  <c r="D11" i="7" l="1"/>
  <c r="D10" i="7"/>
  <c r="D9" i="7"/>
  <c r="D8" i="7"/>
  <c r="D7" i="7"/>
  <c r="D6" i="7"/>
  <c r="D5" i="7"/>
  <c r="D4" i="7"/>
  <c r="F394" i="3" l="1"/>
  <c r="F395" i="3"/>
  <c r="F396" i="3"/>
  <c r="F397" i="3"/>
  <c r="F398" i="3"/>
  <c r="F393" i="3"/>
  <c r="F392" i="3"/>
  <c r="F391" i="3"/>
  <c r="D390" i="3"/>
  <c r="F390" i="3" s="1"/>
  <c r="F332" i="3"/>
  <c r="F264" i="3"/>
  <c r="F263" i="3"/>
  <c r="C14" i="7" l="1"/>
  <c r="I17" i="6" s="1"/>
  <c r="F389" i="3"/>
  <c r="F388" i="3"/>
  <c r="F387" i="3"/>
  <c r="F386" i="3"/>
  <c r="F385" i="3"/>
  <c r="F384" i="3"/>
  <c r="F383" i="3"/>
  <c r="F382" i="3"/>
  <c r="F381" i="3"/>
  <c r="F380" i="3"/>
  <c r="F379" i="3"/>
  <c r="F378" i="3"/>
  <c r="F377" i="3"/>
  <c r="F376" i="3"/>
  <c r="F375" i="3"/>
  <c r="F374" i="3"/>
  <c r="F373" i="3"/>
  <c r="F372" i="3"/>
  <c r="F370" i="3"/>
  <c r="F369" i="3"/>
  <c r="F368" i="3"/>
  <c r="F367" i="3"/>
  <c r="F366" i="3"/>
  <c r="F365" i="3"/>
  <c r="F364" i="3"/>
  <c r="F363" i="3"/>
  <c r="F362" i="3"/>
  <c r="F361" i="3"/>
  <c r="F360" i="3"/>
  <c r="F359" i="3"/>
  <c r="F358" i="3"/>
  <c r="F357" i="3"/>
  <c r="F356" i="3"/>
  <c r="F355" i="3"/>
  <c r="F354" i="3"/>
  <c r="F353" i="3"/>
  <c r="F352" i="3"/>
  <c r="F351" i="3"/>
  <c r="F350" i="3"/>
  <c r="F349" i="3"/>
  <c r="F348" i="3"/>
  <c r="F347" i="3"/>
  <c r="F346" i="3"/>
  <c r="F345" i="3"/>
  <c r="F344" i="3"/>
  <c r="F343" i="3"/>
  <c r="F342" i="3"/>
  <c r="F341" i="3"/>
  <c r="F340" i="3"/>
  <c r="F339" i="3"/>
  <c r="F338" i="3"/>
  <c r="F337" i="3"/>
  <c r="F336" i="3"/>
  <c r="F335" i="3"/>
  <c r="F334" i="3"/>
  <c r="F333" i="3"/>
  <c r="F331" i="3"/>
  <c r="F330" i="3"/>
  <c r="F329" i="3"/>
  <c r="F328" i="3"/>
  <c r="F327" i="3"/>
  <c r="F326" i="3"/>
  <c r="F317" i="3"/>
  <c r="F316" i="3"/>
  <c r="F315" i="3"/>
  <c r="F313" i="3"/>
  <c r="F312" i="3"/>
  <c r="F311" i="3"/>
  <c r="F310" i="3"/>
  <c r="F309" i="3"/>
  <c r="F306" i="3"/>
  <c r="F305" i="3"/>
  <c r="F297" i="3"/>
  <c r="F295" i="3"/>
  <c r="F294" i="3"/>
  <c r="F293" i="3"/>
  <c r="F292" i="3"/>
  <c r="F291" i="3"/>
  <c r="F290" i="3"/>
  <c r="F289" i="3"/>
  <c r="F288" i="3"/>
  <c r="F287" i="3"/>
  <c r="F286" i="3"/>
  <c r="F285" i="3"/>
  <c r="F284" i="3"/>
  <c r="F283" i="3"/>
  <c r="F282" i="3"/>
  <c r="F281" i="3"/>
  <c r="F280" i="3"/>
  <c r="F279" i="3"/>
  <c r="F278" i="3"/>
  <c r="F277" i="3"/>
  <c r="F270" i="3"/>
  <c r="F269" i="3"/>
  <c r="F268" i="3"/>
  <c r="F267" i="3"/>
  <c r="F265" i="3"/>
  <c r="F262" i="3"/>
  <c r="F261" i="3"/>
  <c r="F260" i="3"/>
  <c r="F259" i="3"/>
  <c r="F258" i="3"/>
  <c r="F257" i="3"/>
  <c r="F256" i="3"/>
  <c r="F255" i="3"/>
  <c r="F254" i="3"/>
  <c r="F253" i="3"/>
  <c r="F252" i="3"/>
  <c r="F251" i="3"/>
  <c r="F250" i="3"/>
  <c r="F249" i="3"/>
  <c r="F248" i="3"/>
  <c r="F247" i="3"/>
  <c r="F246" i="3"/>
  <c r="F245" i="3"/>
  <c r="F244" i="3"/>
  <c r="F243" i="3"/>
  <c r="F241" i="3"/>
  <c r="F240" i="3"/>
  <c r="F239" i="3"/>
  <c r="F238" i="3"/>
  <c r="F237" i="3"/>
  <c r="F236" i="3"/>
  <c r="F235" i="3"/>
  <c r="F233" i="3"/>
  <c r="F232" i="3"/>
  <c r="F231" i="3"/>
  <c r="F230" i="3"/>
  <c r="F229" i="3"/>
  <c r="F228" i="3"/>
  <c r="F227" i="3"/>
  <c r="F226" i="3"/>
  <c r="F225" i="3"/>
  <c r="F224" i="3"/>
  <c r="F223" i="3"/>
  <c r="F222" i="3"/>
  <c r="F221" i="3"/>
  <c r="F220" i="3"/>
  <c r="F219" i="3"/>
  <c r="F218" i="3"/>
  <c r="F217" i="3"/>
  <c r="F216" i="3"/>
  <c r="F215" i="3"/>
  <c r="F214" i="3"/>
  <c r="F213" i="3"/>
  <c r="F212" i="3"/>
  <c r="F211" i="3"/>
  <c r="F210" i="3"/>
  <c r="F209" i="3"/>
  <c r="F208" i="3"/>
  <c r="F207" i="3"/>
  <c r="F206" i="3"/>
  <c r="F205" i="3"/>
  <c r="F204" i="3"/>
  <c r="F203" i="3"/>
  <c r="F202" i="3"/>
  <c r="F201" i="3"/>
  <c r="F200" i="3"/>
  <c r="F199" i="3"/>
  <c r="F198" i="3"/>
  <c r="F197" i="3"/>
  <c r="F196" i="3"/>
  <c r="F195" i="3"/>
  <c r="F194" i="3"/>
  <c r="F193" i="3"/>
  <c r="F192" i="3"/>
  <c r="F191" i="3"/>
  <c r="F190" i="3"/>
  <c r="F189" i="3"/>
  <c r="F188" i="3"/>
  <c r="F187" i="3"/>
  <c r="F186" i="3"/>
  <c r="F185" i="3"/>
  <c r="F184" i="3"/>
  <c r="F183" i="3"/>
  <c r="F182" i="3"/>
  <c r="F181" i="3"/>
  <c r="F180" i="3"/>
  <c r="F179" i="3"/>
  <c r="F178" i="3"/>
  <c r="F177" i="3"/>
  <c r="F176" i="3"/>
  <c r="F175" i="3"/>
  <c r="F174" i="3"/>
  <c r="F173" i="3"/>
  <c r="F172" i="3"/>
  <c r="F171" i="3"/>
  <c r="F170" i="3"/>
  <c r="F169" i="3"/>
  <c r="F168" i="3"/>
  <c r="F167" i="3"/>
  <c r="F166" i="3"/>
  <c r="F165" i="3"/>
  <c r="F164" i="3"/>
  <c r="F163" i="3"/>
  <c r="F162" i="3"/>
  <c r="F161" i="3"/>
  <c r="F160" i="3"/>
  <c r="F159" i="3"/>
  <c r="F158" i="3"/>
  <c r="F157" i="3"/>
  <c r="F156" i="3"/>
  <c r="F155" i="3"/>
  <c r="F154" i="3"/>
  <c r="F153" i="3"/>
  <c r="F152" i="3"/>
  <c r="F151" i="3"/>
  <c r="F150" i="3"/>
  <c r="F149" i="3"/>
  <c r="F148" i="3"/>
  <c r="F147" i="3"/>
  <c r="F146" i="3"/>
  <c r="F145" i="3"/>
  <c r="F142" i="3"/>
  <c r="F141" i="3"/>
  <c r="F133" i="3"/>
  <c r="F132" i="3"/>
  <c r="F131" i="3"/>
  <c r="F130" i="3"/>
  <c r="F129" i="3"/>
  <c r="F128" i="3"/>
  <c r="F127" i="3"/>
  <c r="F126" i="3"/>
  <c r="F125" i="3"/>
  <c r="F124" i="3"/>
  <c r="F123" i="3"/>
  <c r="F122" i="3"/>
  <c r="F121" i="3"/>
  <c r="F120" i="3"/>
  <c r="F119" i="3"/>
  <c r="F118" i="3"/>
  <c r="H40" i="1"/>
  <c r="A12" i="7" l="1"/>
  <c r="D16" i="3" l="1"/>
  <c r="D14" i="7" l="1"/>
  <c r="D371" i="3" l="1"/>
  <c r="F371" i="3" s="1"/>
  <c r="D325" i="3"/>
  <c r="F325" i="3" s="1"/>
  <c r="D324" i="3"/>
  <c r="F324" i="3" s="1"/>
  <c r="D314" i="3" l="1"/>
  <c r="F314" i="3" s="1"/>
  <c r="D308" i="3"/>
  <c r="F308" i="3" s="1"/>
  <c r="D307" i="3"/>
  <c r="F307" i="3" s="1"/>
  <c r="D304" i="3"/>
  <c r="F304" i="3" s="1"/>
  <c r="D303" i="3"/>
  <c r="F303" i="3" s="1"/>
  <c r="D302" i="3"/>
  <c r="F302" i="3" s="1"/>
  <c r="D301" i="3"/>
  <c r="F301" i="3" s="1"/>
  <c r="D300" i="3"/>
  <c r="F300" i="3" s="1"/>
  <c r="D299" i="3"/>
  <c r="F299" i="3" s="1"/>
  <c r="D298" i="3"/>
  <c r="F298" i="3" s="1"/>
  <c r="D296" i="3"/>
  <c r="F296" i="3" s="1"/>
  <c r="D134" i="3"/>
  <c r="F134" i="3" s="1"/>
  <c r="F135" i="3"/>
  <c r="D136" i="3"/>
  <c r="F136" i="3" s="1"/>
  <c r="D137" i="3"/>
  <c r="F137" i="3" s="1"/>
  <c r="D138" i="3"/>
  <c r="F138" i="3" s="1"/>
  <c r="D139" i="3"/>
  <c r="F139" i="3" s="1"/>
  <c r="D140" i="3"/>
  <c r="F140" i="3" s="1"/>
  <c r="D143" i="3"/>
  <c r="F143" i="3" s="1"/>
  <c r="D144" i="3"/>
  <c r="F144" i="3" s="1"/>
  <c r="D234" i="3"/>
  <c r="F234" i="3" s="1"/>
  <c r="F242" i="3"/>
  <c r="D266" i="3"/>
  <c r="F266" i="3" s="1"/>
  <c r="F271" i="3" l="1"/>
  <c r="F402" i="3" l="1"/>
  <c r="I15" i="6" l="1"/>
  <c r="F403" i="3"/>
  <c r="I23" i="6" l="1"/>
  <c r="H25" i="6" l="1"/>
</calcChain>
</file>

<file path=xl/sharedStrings.xml><?xml version="1.0" encoding="utf-8"?>
<sst xmlns="http://schemas.openxmlformats.org/spreadsheetml/2006/main" count="1289" uniqueCount="820">
  <si>
    <t>Coste unitario anual</t>
  </si>
  <si>
    <t>Totales</t>
  </si>
  <si>
    <t>Nº personas</t>
  </si>
  <si>
    <t>DESCRIPCIÓN</t>
  </si>
  <si>
    <t>Coste Total</t>
  </si>
  <si>
    <t>Mantenimientos predictivos</t>
  </si>
  <si>
    <t>Ud. Mto. Preventivo equipo …</t>
  </si>
  <si>
    <t>Mantenimiento preventivo</t>
  </si>
  <si>
    <t>Mantenimiento reglamentario</t>
  </si>
  <si>
    <t>Mantenimiento metrológico</t>
  </si>
  <si>
    <t>Mantenimientos específicos</t>
  </si>
  <si>
    <t>Obtención de cánones</t>
  </si>
  <si>
    <t>Coste total</t>
  </si>
  <si>
    <t>- Venta compost – Venta producto seco</t>
  </si>
  <si>
    <t>CÁNONES</t>
  </si>
  <si>
    <t>ANEXO II.B</t>
  </si>
  <si>
    <t>PROPUESTA DE PRECIOS UNITARIOS</t>
  </si>
  <si>
    <t>EL PRESUPUESTO FINAL PARA EL ESCENARIO HIPOTÉTICO A REFLEJARSE EN LA PROPOSICIÓN ECONÓMICA (ANEXO II A) asciende a la cantidad de:</t>
  </si>
  <si>
    <t>Escenarios</t>
  </si>
  <si>
    <t xml:space="preserve">Capacidad de la instalación </t>
  </si>
  <si>
    <t>* Personal  ADICIONAL al Escenario 1, para explotar la instalación con la capacidad del Escenario 2</t>
  </si>
  <si>
    <t>(%)Dedicación</t>
  </si>
  <si>
    <t>€</t>
  </si>
  <si>
    <t>C</t>
  </si>
  <si>
    <t>D</t>
  </si>
  <si>
    <t>E</t>
  </si>
  <si>
    <t>Ud medida</t>
  </si>
  <si>
    <t>Ud.</t>
  </si>
  <si>
    <t>Código</t>
  </si>
  <si>
    <t>Medición para la totalidad del contrato (3 años)</t>
  </si>
  <si>
    <t xml:space="preserve">Medición de vibraciones trimestral en equipo electromecanico 
</t>
  </si>
  <si>
    <t>PV-LOE-001</t>
  </si>
  <si>
    <t>Medición de vibraciones semestral en equipo electromecanico</t>
  </si>
  <si>
    <t>PV-LOE-002</t>
  </si>
  <si>
    <t>Termografía semestral en cuadro electrico</t>
  </si>
  <si>
    <t>PV-LOE-003</t>
  </si>
  <si>
    <t>Termografía semestral en soplante de biologico</t>
  </si>
  <si>
    <t>PV-LOE-004</t>
  </si>
  <si>
    <t xml:space="preserve">Termografia semestral en motogeneradores </t>
  </si>
  <si>
    <t>PV-LOE-005</t>
  </si>
  <si>
    <t>Termografia semestral en alternadores</t>
  </si>
  <si>
    <t>PV-LOE-006</t>
  </si>
  <si>
    <t>Analisis semestral de muestras de aceite</t>
  </si>
  <si>
    <t>PV-LOE-007</t>
  </si>
  <si>
    <t xml:space="preserve">Analisis anual de muestras de aceite </t>
  </si>
  <si>
    <t>PV-LOE-008</t>
  </si>
  <si>
    <t>Analisis anual de muestas de aceite en transformadores</t>
  </si>
  <si>
    <t>PV-LOE-009</t>
  </si>
  <si>
    <t>Repintado, de acuerdo con las especificaciones del Canal de Isabel II, de elementos metálicos no galvanizados situados en la Nave de Recepción de Fangos</t>
  </si>
  <si>
    <t>Repintado, de acuerdo con las especificaciones del Canal de Isabel II, de elementos metálicos no galvanizados situados en silos de almacenamiento de fangos humedos</t>
  </si>
  <si>
    <t>Repintado, de acuerdo con las especificaciones del Canal de Isabel II, de elementos metálicos no galvanizados situados en la Nave de Carga de Tuneles</t>
  </si>
  <si>
    <t>Repintado, de acuerdo con las especificaciones del Canal de Isabel II, de elementos metálicos no galvanizados situados en Silos de Fango de alimentación a Secado Termico</t>
  </si>
  <si>
    <t>Repintado, de acuerdo con las especificaciones del Canal de Isabel II, de elementos metálicos no galvanizados situados en Secado Termico: incluidas Linea nº1, Linea nº2, sala Caldera, edificio control, CCMs y salas ventiladores.</t>
  </si>
  <si>
    <t>Repintado, de acuerdo con las especificaciones del Canal de Isabel II, de elementos metálicos no galvanizados situados en la línea de biogás de la Planta de Secado Térmico de Loeches</t>
  </si>
  <si>
    <t xml:space="preserve">Repintado, de acuerdo con las especificaciones del Canal de Isabel II, de elementos metálicos no galvanizados situados en Silos de almacenamiento de fango seco </t>
  </si>
  <si>
    <t>PV-LOE-010</t>
  </si>
  <si>
    <t>Repintado, de acuerdo con las especificaciones del Canal de Isabel II, de elementos metálicos no galvanizados situados en Zona de Transformación</t>
  </si>
  <si>
    <t>PV-LOE-011</t>
  </si>
  <si>
    <t>Repintado, de acuerdo con las especificaciones del Canal de Isabel II, de elementos metálicos no galvanizados situados en Zona de Suministro y almacenamiento de Gas-oil</t>
  </si>
  <si>
    <t>PV-LOE-012</t>
  </si>
  <si>
    <t>Repintado, de acuerdo con las especificaciones del Canal de Isabel II, de elementos metálicos no galvanizados situados en planta de tratamiento de aguas de la Planta del Secado Térmico de Loeches</t>
  </si>
  <si>
    <t>PV-LOE-013</t>
  </si>
  <si>
    <t>Repintado, de acuerdo con las especificaciones del Canal de Isabel II, de elementos metálicos no galvanizados situados en Basculas de Pesaje de Planta de Secado Termico de Loeches</t>
  </si>
  <si>
    <t>PV-LOE-014</t>
  </si>
  <si>
    <t>Repintado, de acuerdo con las especificaciones del Canal de Isabel II, de elementos metálicos no galvanizados situados en Edificio de Cogeneración.</t>
  </si>
  <si>
    <t>PV-LOE-015</t>
  </si>
  <si>
    <t>Repintado, de acuerdo con las especificaciones del Canal de Isabel II, de elementos metálicos no galvanizados situados en valla perimetral de centro de transformación en parque de intemperie</t>
  </si>
  <si>
    <t>PV-LOE-016</t>
  </si>
  <si>
    <t>Repintado, de acuerdo con las especificaciones del Canal de Isabel II, de elementos metálicos no galvanizados situados en Edificio de Servicios y talleres</t>
  </si>
  <si>
    <t>PV-LOE-017</t>
  </si>
  <si>
    <t>Repintado, de acuerdo con las especificaciones del Canal de Isabel II, de interiores de los edificios inlcuidos: Edificio de oficinas y control, edificio de servicios de personal, edificio de talleres, salas CCMs, edificio de control en vertedero.</t>
  </si>
  <si>
    <t>PV-LOE-018</t>
  </si>
  <si>
    <t>PV-LOE-021</t>
  </si>
  <si>
    <t xml:space="preserve">Mantenimiento preventivo Nivel I anual de mezcladora " Linea de Secado  1", marca ANDRITZ SC12R1250 anual </t>
  </si>
  <si>
    <t>PV-LOE-022</t>
  </si>
  <si>
    <t>Mantenimiento preventivo Nivel I de mezcladora " Linea de Secado  2", marca ANDRITZ SC12R1250 anual</t>
  </si>
  <si>
    <t>PV-LOE-023</t>
  </si>
  <si>
    <t>Mantenimiento preventivo Nivel II de mezcladora " Linea de Secado  1", marca ANDRITZ SC12R1250 cada dos años</t>
  </si>
  <si>
    <t>PV-LOE-024</t>
  </si>
  <si>
    <t>PV-LOE-025</t>
  </si>
  <si>
    <t xml:space="preserve">Mantenimiento preventivo Nivel I, semestral de soplante biológico de depuradora Planta Secado Termico  "1" marca Pedro Gil modelo PG-30/32.20 </t>
  </si>
  <si>
    <t>PV-LOE-026</t>
  </si>
  <si>
    <t xml:space="preserve">Mantenimiento preventivo Nivel II bienal, de soplante biológico de depuradora Planta Secado Termico "1" marca Pedro Gil modelo PG-30/32.20 </t>
  </si>
  <si>
    <t>PV-LOE-027</t>
  </si>
  <si>
    <t xml:space="preserve">Mantenimiento preventivo Nivel I, semestral de soplante biológico de depuradora Planta Secado Termico  "2" marca Pedro Gil modelo PG-30/32.20 </t>
  </si>
  <si>
    <t>PV-LOE-028</t>
  </si>
  <si>
    <t xml:space="preserve">Mantenimiento preventivo Nivel II bienal, de soplante biológico de depuradora Planta Secado Termico "2" marca Pedro Gil modelo PG-30/32.20 </t>
  </si>
  <si>
    <t>PV-LOE-029</t>
  </si>
  <si>
    <t>Mantenimiento preventivo anual de caldera  marca CERNEY, modelo C/AT-H-3612-E</t>
  </si>
  <si>
    <t>PV-LOE-030</t>
  </si>
  <si>
    <t>Mantenimiento preventivo cuatrimestral de quemador WEISHPAUT G60/2-A Monobloc</t>
  </si>
  <si>
    <t>PV-LOE-031</t>
  </si>
  <si>
    <t xml:space="preserve">Mantenimiento preventivo anual de grupo doble ventilador FIMA RMS1 U 630 KBG GL 115 en linea de secado nº1 </t>
  </si>
  <si>
    <t>PV-LOE-032</t>
  </si>
  <si>
    <t>Mantenimiento preventivo anual de grupo doble ventilador FIMA RMS1 U 630 KBG GL 115 en linea de secado nº2</t>
  </si>
  <si>
    <t>PV-LOE-033</t>
  </si>
  <si>
    <t>Mantenimiento preventivo anual de ventilador para extracción de aire en las línea nº1 de los secadores (aire de enfriado de grano) FIMA RHE4R U 224 MBG GL270</t>
  </si>
  <si>
    <t>PV-LOE-034</t>
  </si>
  <si>
    <t>Mantenimiento preventivo anual de ventilador para extracción de aire en las línea nº2 de los secadores (aire de enfriado de grano) FIMA RHE4R U 224 MBG GL270</t>
  </si>
  <si>
    <t>PV-LOE-035</t>
  </si>
  <si>
    <t>Mantenimiento preventivo cada dos años de ventilador para extracción de aire en las línea nº1 de los secadores (aire de enfriado de grano) FIMA RHE4R U 224 MBG GL270</t>
  </si>
  <si>
    <t>PV-LOE-036</t>
  </si>
  <si>
    <t>Mantenimiento preventivo cada dos años de ventilador para extracción de aire en las línea nº2 de los secadores (aire de enfriado de grano) FIMA RHE4R U 224 MBG GL270</t>
  </si>
  <si>
    <t>PV-LOE-037</t>
  </si>
  <si>
    <t>Mantenimiento preventivo anual de ventilador centrifugo para extracción de aire de silos de Lodo y Grano Radial FIMA RNS1 U500 MBGX GL360</t>
  </si>
  <si>
    <t>PV-LOE-039</t>
  </si>
  <si>
    <t>Mantenimiento anual de agitador Ekato Fluid FKL60 en secador de lecho fluidizado de linea 1</t>
  </si>
  <si>
    <t>PV-LOE-042</t>
  </si>
  <si>
    <t>Mantenimiento anual de agitador Ekato Fluid FKL60 en secador de lecho fluidizado de linea 2</t>
  </si>
  <si>
    <t>PV-LOE-044</t>
  </si>
  <si>
    <t>Mantenimiento cada 2 años de Valvula rotativa Barl ZS1406D13T10ATX en secador de linea de secado nº1</t>
  </si>
  <si>
    <t>PV-LOE-045</t>
  </si>
  <si>
    <t>Mantenimiento cada 2 años de Valvula rotativa Barl ZS1406D13T10ATX en secador de linea de secado nº2</t>
  </si>
  <si>
    <t>PV-LOE-046</t>
  </si>
  <si>
    <t>Mantenimiento cada 2 años de Valvula rotativa Barl ZS1406D13T10ATX en el enfriador de grano de linea de secado nº1</t>
  </si>
  <si>
    <t>PV-LOE-047</t>
  </si>
  <si>
    <t>Mantenimiento cada 2 años de Valvula rotativa Barl ZS1406D13T10ATX en el enfriador de grano de linea de secado nº2</t>
  </si>
  <si>
    <t>PV-LOE-048</t>
  </si>
  <si>
    <t>Mantenimiento cada 2 años de Refrigerador con lecho fluido vibratorio Andritz-Vibra Technik FUF (enfriador de grano)  de linea de secado nº1</t>
  </si>
  <si>
    <t>PV-LOE-049</t>
  </si>
  <si>
    <t>Mantenimiento cada 2 años de Refrigerador con lecho fluido vibratorio Andritz-Vibra Technik FUF (enfriador de grano)  de linea de secado nº2</t>
  </si>
  <si>
    <t>PV-LOE-050</t>
  </si>
  <si>
    <t>Mantenimiento preventivo anual de Condensador (Scrubber) en linea de secado nº1</t>
  </si>
  <si>
    <t>PV-LOE-051</t>
  </si>
  <si>
    <t>Mantenimiento preventivo anual de Condensador (Scrubber) en linea de secado nº2</t>
  </si>
  <si>
    <t>PV-LOE-052</t>
  </si>
  <si>
    <t>Mantenimiento preventivo anual de Lavador de Gases de refrigeración de grano (Scrubber) en linea de secado nº1</t>
  </si>
  <si>
    <t>PV-LOE-053</t>
  </si>
  <si>
    <t>Mantenimiento preventivo anual de Lavador de Gases de refrigeración de grano (Scrubber) en linea de secado nº2</t>
  </si>
  <si>
    <t>PV-LOE-054</t>
  </si>
  <si>
    <t xml:space="preserve">Mantenimiento preventivo anual de Lavador de Gases de aspiración de silos </t>
  </si>
  <si>
    <t>PV-LOE-055</t>
  </si>
  <si>
    <t>Mantenimiento preventivo anual de Maquina de frio de refrigeración de grano Riedel Modelo PC 630.02-NE en linea de secado nº1</t>
  </si>
  <si>
    <t>PV-LOE-056</t>
  </si>
  <si>
    <t>Mantenimiento preventivo anual de Maquina de frio de refrigeración de grano Riedel Modelo PC 630.02-NE en linea de secado nº2</t>
  </si>
  <si>
    <t>PV-LOE-057</t>
  </si>
  <si>
    <t>Mantenimiento preventivo anual de Maquina de Ciclon de Polvo doble en linea de secado nº1</t>
  </si>
  <si>
    <t>PV-LOE-058</t>
  </si>
  <si>
    <t>Mantenimiento preventivo anual de Maquina de Ciclon de Polvo doble en linea de secado nº2</t>
  </si>
  <si>
    <t>PV-LOE-059</t>
  </si>
  <si>
    <t>Mantenimiento cada dos años por empresa especialiaza externa de triple transportador de tornillo en linea de secador nº1</t>
  </si>
  <si>
    <t>PV-LOE-060</t>
  </si>
  <si>
    <t>Mantenimiento cada dos años por empresa especialiaza externa de transportador de tornillo hasta elevador de cangilones en linea de secador nº1</t>
  </si>
  <si>
    <t>PV-LOE-061</t>
  </si>
  <si>
    <t>Mantenimiento cada dos años por empresa especialiaza externa de transportador de tornillo hasta la mezcladora en linea de secador nº1</t>
  </si>
  <si>
    <t>PV-LOE-062</t>
  </si>
  <si>
    <t>Mantenimiento cada dos años por empresa especialiaza externa de doble transportador de tornillo hasta el secado  en linea de secador nº1</t>
  </si>
  <si>
    <t>PV-LOE-063</t>
  </si>
  <si>
    <t>Mantenimiento cada dos años por empresa especialiaza externa de transportador de tornillo en el sistema de manejo de granulos secos, salida del elevador de cangilones en linea de secador nº1</t>
  </si>
  <si>
    <t>PV-LOE-064</t>
  </si>
  <si>
    <t>Mantenimiento cada dos años por empresa especialiaza externa de transportador de tornillo en el sistema de manejo de granulos secos, recirculación al secador en linea de secador nº1</t>
  </si>
  <si>
    <t>PV-LOE-065</t>
  </si>
  <si>
    <t>Mantenimiento cada dos años por empresa especialiaza externa de transportador de tornillo en el sistema de manejo de granulos secos, salida del silo de puesta en marcha en linea de secador nº1</t>
  </si>
  <si>
    <t>PV-LOE-066</t>
  </si>
  <si>
    <t>Mantenimiento cada dos años por empresa especialiaza externa de transportador de tornillo en el sistema de manejo de granulos secos para enviar al silo nº1 o nº2 en linea de secador nº1</t>
  </si>
  <si>
    <t>PV-LOE-067</t>
  </si>
  <si>
    <t>Mantenimiento cada dos años por empresa especialiaza externa de triple transportador de tornillo en linea de secador nº2</t>
  </si>
  <si>
    <t>PV-LOE-068</t>
  </si>
  <si>
    <t>PV-LOE-069</t>
  </si>
  <si>
    <t>Mantenimiento cada dos años por empresa especialiaza externa de transportador de tornillo hasta la mezcladora en linea de secador nº2</t>
  </si>
  <si>
    <t>PV-LOE-070</t>
  </si>
  <si>
    <t>Mantenimiento cada dos años por empresa especialiaza externa de doble transportador de tornillo hasta el secado  en linea de secador nº2</t>
  </si>
  <si>
    <t>PV-LOE-071</t>
  </si>
  <si>
    <t>Mantenimiento cada dos años por empresa especialiaza externa de transportador de tornillo en el sistema de manejo de granulos secos, salida del elevador de cangilones en linea de secador nº2</t>
  </si>
  <si>
    <t>PV-LOE-072</t>
  </si>
  <si>
    <t>Mantenimiento cada dos años por empresa especialiaza externa de transportador de tornillo en el sistema de manejo de granulos secos, recirculación al secador en linea de secador nº2</t>
  </si>
  <si>
    <t>PV-LOE-073</t>
  </si>
  <si>
    <t>Mantenimiento cada dos años por empresa especialiaza externa de transportador de tornillo en el sistema de manejo de granulos secos, salida del silo de puesta en marcha en linea de secador nº2</t>
  </si>
  <si>
    <t>PV-LOE-074</t>
  </si>
  <si>
    <t>Mantenimiento cada dos años por empresa especialiaza externa de transportador de tornillo en el sistema de manejo de granulos secos para enviar al silo nº1 o nº2 en linea de secador nº2</t>
  </si>
  <si>
    <t>PV-LOE-075</t>
  </si>
  <si>
    <t>Mantenimiento preventivo cada dos años de elevador de cangilones de polvo en linea de secado nº1</t>
  </si>
  <si>
    <t>PV-LOE-076</t>
  </si>
  <si>
    <t>Mantenimiento preventivo cada dos años de elevador de cangilones de polvo en linea de secado nº2</t>
  </si>
  <si>
    <t>PV-LOE-077</t>
  </si>
  <si>
    <t>Mantenimiento preventivo cada dos años de elevador de cangilones de grano en linea de secado nº1</t>
  </si>
  <si>
    <t>PV-LOE-078</t>
  </si>
  <si>
    <t>Mantenimiento preventivo cada dos años de elevador de cangilones de grano en linea de secado nº2</t>
  </si>
  <si>
    <t>PV-LOE-079</t>
  </si>
  <si>
    <t>Mantenimiento preventivo anual de secador de lecho fluidizado  en  linea de secado nº1</t>
  </si>
  <si>
    <t>PV-LOE-080</t>
  </si>
  <si>
    <t>Mantenimiento preventivo anual de secador de lecho fluidizado en  linea de secado nº2</t>
  </si>
  <si>
    <t>PV-LOE-081</t>
  </si>
  <si>
    <t>Mantenimiento Anual o cada 4000 horas de Sistema de compresión de aire de linea de secado nº1</t>
  </si>
  <si>
    <t>PV-LOE-082</t>
  </si>
  <si>
    <t>Mantenimiento Anual o cada 4000 horas de Sistema de compresión de aire de linea de secado nº2</t>
  </si>
  <si>
    <t>PV-LOE-083</t>
  </si>
  <si>
    <t>Mantenimiento bienal o cada 8000 horas de Sistema de compresión de aire de linea de secado nº1</t>
  </si>
  <si>
    <t>PV-LOE-084</t>
  </si>
  <si>
    <t>Mantenimiento Bienal o cada 8000 horas de Sistema de compresión de aire de linea de secado nº2</t>
  </si>
  <si>
    <t>PV-LOE-085</t>
  </si>
  <si>
    <t>Mantenimiento Semestral de Sistema de compresión de aire de linea de secado nº1</t>
  </si>
  <si>
    <t>PV-LOE-086</t>
  </si>
  <si>
    <t>Mantenimiento Semestral de Sistema de compresión de aire de linea de secado nº2</t>
  </si>
  <si>
    <t>PV-LOE-087</t>
  </si>
  <si>
    <t>Mantenimiento semestral de medidores de concentración de oxigeno en linea de secado nº 1</t>
  </si>
  <si>
    <t>PV-LOE-088</t>
  </si>
  <si>
    <t>Mantenimiento semestral de medidores de concentración de oxigeno en linea de secado nº 2</t>
  </si>
  <si>
    <t>PV-LOE-089</t>
  </si>
  <si>
    <t xml:space="preserve">Revisión por OCA de líneas eléctricas y centros de transformación. LÍNEAS ELÉCTRICAS AEREAS Y SUBTERRANEAS (INCLUIDAS TODAS LAS LINEAS INTERIORES Y EXTERIORES A LA PLANTA DE UNION A LA SUBESTACIÓN DE LOECHES) </t>
  </si>
  <si>
    <t>RE-LOE-001</t>
  </si>
  <si>
    <t>Revisión por OCA de líneas eléctricas y centros de transformación. SUBESTACIÓN DE LOECHES</t>
  </si>
  <si>
    <t>RE-LOE-002</t>
  </si>
  <si>
    <t xml:space="preserve">Revisión por OCA de líneas eléctricas y centros de transformación. CENTRO DE DISTRIBUCIÓN /LLEGADA , TRANSFORMADOR GENERAL DE PLANTA </t>
  </si>
  <si>
    <t>RE-LOE-003</t>
  </si>
  <si>
    <t>Revisión por OCA de líneas eléctricas y centros de transformación. CENTRO DE TRANSFORMACIÓN Nº1 TRANSFORMADOR 1 Y 2, GENERADORES Y OTROS</t>
  </si>
  <si>
    <t>RE-LOE-004</t>
  </si>
  <si>
    <t>Revisión por OCA de líneas eléctricas y centros de transformación. CENTRO DE TRANSFORMACIÓN Nº2 TRANSFORMADOR 3</t>
  </si>
  <si>
    <t>RE-LOE-005</t>
  </si>
  <si>
    <t>Revisión por OCA de líneas eléctricas y centros de transformación. CENTRO DE TRANSFORMACIÓN/DISTRIBUCIÓN VERTEDERO, MEDIDA, TRANSFORMADORES 1 Y 2</t>
  </si>
  <si>
    <t>RE-LOE-006</t>
  </si>
  <si>
    <t xml:space="preserve">Revisión anual por empresa mantenedora de líneas eléctricas y centros de transformación. LÍNEAS ELÉCTRICAS AEREAS Y SUBTERRANEAS (INCLUIDAS TODAS LAS LINEAS INTERIORES Y EXTERIORES A LA PLANTA) </t>
  </si>
  <si>
    <t>RE-LOE-008</t>
  </si>
  <si>
    <t>Revisión anual por empresa mantenedora de líneas eléctricas y centros de transformación. SUBESTACIÓN DE LOECHES</t>
  </si>
  <si>
    <t>RE-LOE-009</t>
  </si>
  <si>
    <t xml:space="preserve">Revisión anual por empresa mantenedora de líneas eléctricas y centros de transformación. CENTRO DE DISTRIBUCIÓN /LLEGADA , TRANSFORMADOR GENERAL DE PLANTA </t>
  </si>
  <si>
    <t>RE-LOE-010</t>
  </si>
  <si>
    <t>Revisión anual por empresa mantenedora de líneas eléctricas y centros de transformación. CENTRO DE TRANSFORMACIÓN Nº1 TRANSFORMADOR 1 Y 2, GENERADORES Y OTROS</t>
  </si>
  <si>
    <t>RE-LOE-011</t>
  </si>
  <si>
    <t>Revisión anual por empresa mantenedora de líneas eléctricas y centros de transformación. CENTRO DE TRANSFORMACIÓN Nº2 TRANSFORMADOR 3</t>
  </si>
  <si>
    <t>RE-LOE-012</t>
  </si>
  <si>
    <t>Revisión anual por empresa mantenedora de líneas eléctricas y centros de transformación. LÍNEAS ELÉCTRICAS AEREAS Y SUBTERRANEAS A GENERACIÓN FOTOVOLTAICA, centro de seccionamiento y centro de transformación.</t>
  </si>
  <si>
    <t>RE-LOE-015</t>
  </si>
  <si>
    <t xml:space="preserve">Revisión por OCA de instalaciones eléctricas de baja tensión en Planta </t>
  </si>
  <si>
    <t>RE-LOE-016</t>
  </si>
  <si>
    <t>Revisión por OCA de instalaciones eléctricas de baja tensión en Vertedero</t>
  </si>
  <si>
    <t>RE-LOE-017</t>
  </si>
  <si>
    <t>Revisión por OCA de instalaciones eléctricas de baja tensión en generación fotovoltaica</t>
  </si>
  <si>
    <t>RE-LOE-018</t>
  </si>
  <si>
    <t>Medición anual de tierras por instalador autorizado en planta y vertedero</t>
  </si>
  <si>
    <t>RE-LOE-019</t>
  </si>
  <si>
    <t>Prenvención y control de la Legionelosis. Limpieza y desinfección semestral del sistema completo de torre de refrigeración</t>
  </si>
  <si>
    <t>RE-LOE-020</t>
  </si>
  <si>
    <t>Prenvención y control de la Legionelosis. Analítica trimestral de legionella</t>
  </si>
  <si>
    <t>RE-LOE-021</t>
  </si>
  <si>
    <t>Prenvención y control de la Legionelosis. Analítica mensual del recuento de aerobios y de calidad fisico-quimica y microbiologica del agua.</t>
  </si>
  <si>
    <t>RE-LOE-022</t>
  </si>
  <si>
    <t>Prenvención y control de la Legionelosis. Comprobación del correcto funcionamiento y buen estado de conservación de las partes de la instalación: anualmente separador de gotas</t>
  </si>
  <si>
    <t>RE-LOE-023</t>
  </si>
  <si>
    <t>Prenvención y control de la Legionelosis. Comprobación del correcto funcionamiento y buen estado de conservación de las partes de la instalación: semestralmente el condensador y relleno</t>
  </si>
  <si>
    <t>RE-LOE-024</t>
  </si>
  <si>
    <t>Prenvención y control de la Legionelosis. Comprobación del correcto funcionamiento y buen estado de conservación de las partes de la instalación: mensualmente la bandeja</t>
  </si>
  <si>
    <t>RE-LOE-025</t>
  </si>
  <si>
    <t>Prevención y control de la Legionelosis. Agua Caliente Sanitaria: revisión y limpieza trimestral de de los depositos acumuladores</t>
  </si>
  <si>
    <t>RE-LOE-026</t>
  </si>
  <si>
    <t>Prevención y control de la legionelosis. Instalaciones de agua caliente sanitaria  y de agua fria de consumo humano: Limpieza y desinfección anual</t>
  </si>
  <si>
    <t>RE-LOE-027</t>
  </si>
  <si>
    <t>Prevención y contro de la legionelosis. Instalaciones de agua caliente sanitaria  y de agua fria de consumo humano: Analitica anual para la determinación de Legionella en muestras de puntos representativos de la instalación.</t>
  </si>
  <si>
    <t>RE-LOE-028</t>
  </si>
  <si>
    <t>Prevención y control de la Legionelosis en sistema de agua contra incendios, y Aljibe (de agua contra incendios y torres de refrigeración). Limpieza y desinfección semestral del sistema de agua contra incendios y  aljibe .</t>
  </si>
  <si>
    <t>RE-LOE-029</t>
  </si>
  <si>
    <t>Prevención y control de la Legionelosis en Aljibe de agua contra incendios y torres de refrigeración. Determinación mensual de legionela</t>
  </si>
  <si>
    <t>RE-LOE-030</t>
  </si>
  <si>
    <t>Mantenimiento anual de linea de gas, comprobación del estado de válvulas de seguridad, válvulas de línea de gas, apagallamas, potes de purga y otros elementos que la componen, incluyendo reparación o sustitución de aquellos que se encuentren en mal estado.</t>
  </si>
  <si>
    <t>RE-LOE-031</t>
  </si>
  <si>
    <t>Inspeccion periódica de las instalacion receptora de gas completa, según ITC-IGC-07 e ITC-IGC-09. alimentada desde la red de distribución cada 5 años según RD 919/2016 y normas UNE 60620-6.</t>
  </si>
  <si>
    <t>RE-LOE-032</t>
  </si>
  <si>
    <t>Mantenimiento anual de Estación Reguladora de Medida completa (incluidas todas sus rampas de gas)</t>
  </si>
  <si>
    <t>RE-LOE-033</t>
  </si>
  <si>
    <t>Mantenimiento anual de Rampa de Gas de Caldera</t>
  </si>
  <si>
    <t>RE-LOE-034</t>
  </si>
  <si>
    <t>Mantenimiento anual de Rampa de Gas de Motorgenerador 1</t>
  </si>
  <si>
    <t>RE-LOE-035</t>
  </si>
  <si>
    <t>Mantenimiento anual de Rampa de Gas de Motorgenerador 2</t>
  </si>
  <si>
    <t>RE-LOE-036</t>
  </si>
  <si>
    <t>Mantenimiento anual de Rampa de Gas de Motorgenerador 3</t>
  </si>
  <si>
    <t>RE-LOE-037</t>
  </si>
  <si>
    <t>Revisión de aparatos a presión Nivel A (Grupo hidroneumático agua potable, IV-2)</t>
  </si>
  <si>
    <t>RE-LOE-038</t>
  </si>
  <si>
    <t>Revisión de aparatos a presión Nivel A (Grupo hidroneumático de agua tratada, IV-2)</t>
  </si>
  <si>
    <t>RE-LOE-039</t>
  </si>
  <si>
    <t>RE-LOE-040</t>
  </si>
  <si>
    <t>Revisión de aparatos a presión Nivel A (Deposito a presión, circuito secundario, IV-2)</t>
  </si>
  <si>
    <t>RE-LOE-041</t>
  </si>
  <si>
    <t>Revisión de aparatos a presión Nivel A (Deposito a presión de agua potable de entrada a planta, II-2)</t>
  </si>
  <si>
    <t>RE-LOE-042</t>
  </si>
  <si>
    <t>Revisión de aparatos a presión Nivel A (Deposito de paso, I-1)</t>
  </si>
  <si>
    <t>RE-LOE-043</t>
  </si>
  <si>
    <t>Revisión de aparatos a presión Nivel A (Caldera de aceite térmico itc-ep-1 clase 1ª)</t>
  </si>
  <si>
    <t>RE-LOE-044</t>
  </si>
  <si>
    <t>Revisión de aparatos a presión Nivel A (Deposito Compresor JOSVAL, IV-2)</t>
  </si>
  <si>
    <t>RE-LOE-045</t>
  </si>
  <si>
    <t>Revisión de aparatos a presión Nivel A (Deposito Compresor  CompAir 1, III-2)</t>
  </si>
  <si>
    <t>RE-LOE-046</t>
  </si>
  <si>
    <t>Revisión de aparatos a presión Nivel A (Deposito Compresor  CompAir 2, III-2)</t>
  </si>
  <si>
    <t>RE-LOE-047</t>
  </si>
  <si>
    <t>Revisión de aparatos a presión Nivel A (Deposito compresor  Gardner Denver, IV-2)</t>
  </si>
  <si>
    <t>RE-LOE-048</t>
  </si>
  <si>
    <t>Revisión de aparatos a presión Nivel A (Deposito compresor cogeneración/TERMOJET 1, IV-2)</t>
  </si>
  <si>
    <t>RE-LOE-049</t>
  </si>
  <si>
    <t>Revisión de aparatos a presión Nivel A (Deposito compresor cogeneración/TERMOJET 2, IV-2)</t>
  </si>
  <si>
    <t>RE-LOE-050</t>
  </si>
  <si>
    <t>Revisión de aparatos a presión Nivel A (Deposito compresor del flotador, III-2)</t>
  </si>
  <si>
    <t>RE-LOE-051</t>
  </si>
  <si>
    <t>Revisión de aparatos a presión Nivel A (Deposito compresor aire circuito neumático galerías/ZHEJIANG JONWAY MACHINERY, II-2)</t>
  </si>
  <si>
    <t>RE-LOE-052</t>
  </si>
  <si>
    <t>Revisión de aparatos a presión Nivel A (Deposito compresor aire circuito neumático galerías/ZHEJIANG JONWAY MACHINERY,II-2)</t>
  </si>
  <si>
    <t>RE-LOE-053</t>
  </si>
  <si>
    <t>Revisión de aparatos a presión Nivel A (Deposito a presión calderas recuperación, II-2)</t>
  </si>
  <si>
    <t>RE-LOE-054</t>
  </si>
  <si>
    <t>Revisión de aparatos a presión Nivel A (Caldera de intercambiador en escape motor nº1)</t>
  </si>
  <si>
    <t>RE-LOE-058</t>
  </si>
  <si>
    <t>Revisión de aparatos a presión Nivel A (Caldera de intercambiador en escape motor nº2)</t>
  </si>
  <si>
    <t>RE-LOE-059</t>
  </si>
  <si>
    <t>Revisión de aparatos a presión Nivel A (Caldera de intercambiador en escape motor nº3)</t>
  </si>
  <si>
    <t>RE-LOE-060</t>
  </si>
  <si>
    <t>Revisión de aparatos a presión Nivel B (Grupo hidroneumático agua potable, IV-2)</t>
  </si>
  <si>
    <t>RE-LOE-061</t>
  </si>
  <si>
    <t>Revisión de aparatos a presión Nivel B (Grupo hidroneumático de agua tratada, IV-2)</t>
  </si>
  <si>
    <t>RE-LOE-062</t>
  </si>
  <si>
    <t>RE-LOE-063</t>
  </si>
  <si>
    <t>Revisión de aparatos a presión Nivel B (Deposito a presión, circuito secundario, IV-2)</t>
  </si>
  <si>
    <t>RE-LOE-064</t>
  </si>
  <si>
    <t>Revisión de aparatos a presión Nivel B (Deposito a presión de agua potable de entrada a planta, II-2)</t>
  </si>
  <si>
    <t>RE-LOE-065</t>
  </si>
  <si>
    <t>Revisión de aparatos a presión Nivel B (Deposito de paso, I-1)</t>
  </si>
  <si>
    <t>RE-LOE-066</t>
  </si>
  <si>
    <t>Revisión de aparatos a presión Nivel B (Caldera de aceite térmico itc-ep-1 clase 1ª)</t>
  </si>
  <si>
    <t>RE-LOE-067</t>
  </si>
  <si>
    <t>Revisión de aparatos a presión Nivel B (Deposito Compresor JOSVAL, IV-2)</t>
  </si>
  <si>
    <t>RE-LOE-068</t>
  </si>
  <si>
    <t>Revisión de aparatos a presión Nivel B (Deposito Compresor  CompAir 1, III-2)</t>
  </si>
  <si>
    <t>RE-LOE-069</t>
  </si>
  <si>
    <t>Revisión de aparatos a presión Nivel B (Deposito Compresor  CompAir 2, III-2)</t>
  </si>
  <si>
    <t>RE-LOE-070</t>
  </si>
  <si>
    <t>Revisión de aparatos a presión Nivel B (Deposito compresor  Gardner Denver, IV-2)</t>
  </si>
  <si>
    <t>RE-LOE-071</t>
  </si>
  <si>
    <t>Revisión de aparatos a presión Nivel B (Deposito compresor cogeneración/TERMOJET 1, IV-2)</t>
  </si>
  <si>
    <t>RE-LOE-072</t>
  </si>
  <si>
    <t>Revisión de aparatos a presión Nivel B (Deposito compresor cogeneración/TERMOJET 2, IV-2)</t>
  </si>
  <si>
    <t>RE-LOE-073</t>
  </si>
  <si>
    <t>Revisión de aparatos a presión Nivel B (Deposito compresor del flotador, III-2)</t>
  </si>
  <si>
    <t>RE-LOE-074</t>
  </si>
  <si>
    <t>Revisión de aparatos a presión Nivel B (Deposito compresor aire circuito neumático galerías/ZHEJIANG JONWAY MACHINERY, II-2)</t>
  </si>
  <si>
    <t>RE-LOE-075</t>
  </si>
  <si>
    <t>Revisión de aparatos a presión Nivel B (Deposito compresor aire circuito neumático galerías/ZHEJIANG JONWAY MACHINERY,II-2)</t>
  </si>
  <si>
    <t>RE-LOE-076</t>
  </si>
  <si>
    <t>Revisión de aparatos a presión Nivel B (Deposito a presión calderas recuperación, II-2)</t>
  </si>
  <si>
    <t>RE-LOE-077</t>
  </si>
  <si>
    <t>Revisión de aparatos a presión Nivel B (Caldera de intercambiador en escape motor nº1)</t>
  </si>
  <si>
    <t>RE-LOE-081</t>
  </si>
  <si>
    <t>Revisión de aparatos a presión Nivel B (Caldera de intercambiador en escape motor nº2)</t>
  </si>
  <si>
    <t>RE-LOE-082</t>
  </si>
  <si>
    <t>Revisión de aparatos a presión Nivel B (Caldera de intercambiador en escape motor nº3)</t>
  </si>
  <si>
    <t>RE-LOE-083</t>
  </si>
  <si>
    <t>Revisión de aparatos a presión Nivel C (Grupo hidroneumático agua potable, IV-2)</t>
  </si>
  <si>
    <t>RE-LOE-084</t>
  </si>
  <si>
    <t>Revisión de aparatos a presión Nivel C (Grupo hidroneumático de agua tratada, IV-2)</t>
  </si>
  <si>
    <t>RE-LOE-085</t>
  </si>
  <si>
    <t>RE-LOE-086</t>
  </si>
  <si>
    <t>Revisión de aparatos a presión Nivel C (Deposito a presión, circuito secundario, IV-2)</t>
  </si>
  <si>
    <t>RE-LOE-087</t>
  </si>
  <si>
    <t>Revisión de aparatos a presión Nivel C (Deposito de paso, I-1)</t>
  </si>
  <si>
    <t>RE-LOE-088</t>
  </si>
  <si>
    <t>Revisión de aparatos a presión Nivel C (Caldera de aceite térmico itc-ep-1 clase 1ª)</t>
  </si>
  <si>
    <t>RE-LOE-089</t>
  </si>
  <si>
    <t>Revisión de aparatos a presión Nivel C (Deposito Compresor JOSVAL, IV-2)</t>
  </si>
  <si>
    <t>RE-LOE-090</t>
  </si>
  <si>
    <t>Revisión de aparatos a presión Nivel C (Deposito Compresor  CompAir 1, III-2)</t>
  </si>
  <si>
    <t>RE-LOE-091</t>
  </si>
  <si>
    <t>Revisión de aparatos a presión Nivel C (Deposito Compresor  CompAir 2, III-2)</t>
  </si>
  <si>
    <t>RE-LOE-092</t>
  </si>
  <si>
    <t>Revisión de aparatos a presión Nivel C (Deposito compresor  Gardner Denver, IV-2)</t>
  </si>
  <si>
    <t>RE-LOE-093</t>
  </si>
  <si>
    <t>Revisión de aparatos a presión Nivel C (Deposito compresor cogeneración/TERMOJET 1, IV-2)</t>
  </si>
  <si>
    <t>RE-LOE-094</t>
  </si>
  <si>
    <t>Revisión de aparatos a presión Nivel C (Deposito compresor cogeneración/TERMOJET 2, IV-2)</t>
  </si>
  <si>
    <t>RE-LOE-095</t>
  </si>
  <si>
    <t>Revisión de aparatos a presión Nivel C (Caldera de intercambiador en escape motor nº1)</t>
  </si>
  <si>
    <t>RE-LOE-096</t>
  </si>
  <si>
    <t>Revisión de aparatos a presión Nivel C (Caldera de intercambiador en escape motor nº2)</t>
  </si>
  <si>
    <t>RE-LOE-097</t>
  </si>
  <si>
    <t>Revisión de aparatos a presión Nivel C (Caldera de intercambiador en escape motor nº3)</t>
  </si>
  <si>
    <t>RE-LOE-098</t>
  </si>
  <si>
    <t>Revisión de aparatos a presión anual por mantenedor  (Acumulador hidroneumático circuito PCI)</t>
  </si>
  <si>
    <t>RE-LOE-099</t>
  </si>
  <si>
    <t>Revisión de aparatos a presión anual por mantenedor  (Grupo hidroneumático agua potable)</t>
  </si>
  <si>
    <t>RE-LOE-100</t>
  </si>
  <si>
    <t>Revisión de aparatos a presión anual por mantenedor  (Grupo hidroneumático de agua tratada)</t>
  </si>
  <si>
    <t>RE-LOE-101</t>
  </si>
  <si>
    <t>RE-LOE-102</t>
  </si>
  <si>
    <t>Revisión de aparatos a presión anual por mantenedor  (Deposito a presión, circuito secundario)</t>
  </si>
  <si>
    <t>RE-LOE-103</t>
  </si>
  <si>
    <t>Revisión de aparatos a presión anual por mantenedor  (Deposito a presión de agua potable de entrada a planta)</t>
  </si>
  <si>
    <t>RE-LOE-104</t>
  </si>
  <si>
    <t>Revisión de aparatos a presión anual por mantenedor  (Deposito  de expansión)</t>
  </si>
  <si>
    <t>RE-LOE-105</t>
  </si>
  <si>
    <t>Revisión de aparatos a presión anual por mantenedor  (Deposito Compresor JOSVAL)</t>
  </si>
  <si>
    <t>RE-LOE-106</t>
  </si>
  <si>
    <t>Revisión de aparatos a presión anual por mantenedor  (Deposito Compresor  CompAir 1)</t>
  </si>
  <si>
    <t>RE-LOE-107</t>
  </si>
  <si>
    <t>Revisión de aparatos a presión anual por mantenedor  (Deposito Compresor  CompAir 2)</t>
  </si>
  <si>
    <t>RE-LOE-108</t>
  </si>
  <si>
    <t>Revisión de aparatos a presión anual por mantenedor  (Deposito compresor  Gardner Denver)</t>
  </si>
  <si>
    <t>RE-LOE-109</t>
  </si>
  <si>
    <t>Revisión de aparatos a presión anual por mantenedor  (Deposito compresor cogeneración/TERMOJET1)</t>
  </si>
  <si>
    <t>RE-LOE-110</t>
  </si>
  <si>
    <t>Revisión de aparatos a presión anual por mantenedor  (Deposito compresor cogeneración/TERMOJET2)</t>
  </si>
  <si>
    <t>RE-LOE-111</t>
  </si>
  <si>
    <t>Revisión de aparatos a presión anual por mantenedor  (Deposito compresor del flotador)</t>
  </si>
  <si>
    <t>RE-LOE-112</t>
  </si>
  <si>
    <t>Revisión de aparatos a presión anual por mantenedor  (Deposito compresor aire circuito neumático galerías/ZHEJIANG JONWAY MACHINERY)</t>
  </si>
  <si>
    <t>RE-LOE-113</t>
  </si>
  <si>
    <t>RE-LOE-114</t>
  </si>
  <si>
    <t>Revisión de aparatos a presión anual por mantenedor  (Deposito a presión calderas recuperación)</t>
  </si>
  <si>
    <t>RE-LOE-115</t>
  </si>
  <si>
    <t>Revisión de aparatos a presión anual por mantenedor. (Caldera de intercambiador en escape motor nº1)</t>
  </si>
  <si>
    <t>RE-LOE-119</t>
  </si>
  <si>
    <t>Revisión de aparatos a presión anual por mantenedor. (Caldera de intercambiador en escape motor nº2)</t>
  </si>
  <si>
    <t>RE-LOE-120</t>
  </si>
  <si>
    <t>Revisión de aparatos a presión anual por mantenedor. (Caldera de intercambiador en escape motor nº3)</t>
  </si>
  <si>
    <t>RE-LOE-121</t>
  </si>
  <si>
    <t>Revisión de aparatos a presión anual por mantenedor  (Batería de aerorefrigeradores 1)</t>
  </si>
  <si>
    <t>RE-LOE-122</t>
  </si>
  <si>
    <t>Revisión de aparatos a presión anual por mantenedor  (Batería de aerorefrigeradores 2)</t>
  </si>
  <si>
    <t>RE-LOE-123</t>
  </si>
  <si>
    <t>Revisión de aparatos a presión anual por mantenedor  (Batería de aerorefrigeradores 3)</t>
  </si>
  <si>
    <t>RE-LOE-124</t>
  </si>
  <si>
    <t>Revisión de aparatos a presión anual por mantenedor  (Batería de aerorefrigeradores 4)</t>
  </si>
  <si>
    <t>RE-LOE-125</t>
  </si>
  <si>
    <t>Revisión bienal de báscula de pesaje de camiones nº1 Planta</t>
  </si>
  <si>
    <t>RE-LOE-126</t>
  </si>
  <si>
    <t>Revisión bienal de báscula de pesaje de camiones nº2 Planta</t>
  </si>
  <si>
    <t>RE-LOE-127</t>
  </si>
  <si>
    <t>Revisión trimestral por empresa mantenedora autorizada de extintor de incendios</t>
  </si>
  <si>
    <t>RE-LOE-129</t>
  </si>
  <si>
    <t>Revisión trimestral por empresa mantenedora autorizada de todas las Bocas de Incendio Equipadas en la Planta y Vertedero</t>
  </si>
  <si>
    <t>RE-LOE-130</t>
  </si>
  <si>
    <t>Revisión trimestral por empresa mantenedora autorizada de todos los Hidrantes en la Planta y Vertedero</t>
  </si>
  <si>
    <t>RE-LOE-131</t>
  </si>
  <si>
    <t>Revisión trimestral por empresa mantenedora autorizada de todos los puestos de dotación en la Planta y Vertedero.</t>
  </si>
  <si>
    <t>RE-LOE-132</t>
  </si>
  <si>
    <t>Revisión trimestral por empresa mantenedora autorizada de todos los sistemas de detección y alarma  (automaticas y manuales) de incendios en Planta y Vertedero</t>
  </si>
  <si>
    <t>RE-LOE-133</t>
  </si>
  <si>
    <t>Revisión trimestral por empresa mantenedora autorizada de todos los sistemas fijos de extinción de incendios en planta y vertedero</t>
  </si>
  <si>
    <t>RE-LOE-134</t>
  </si>
  <si>
    <t>Revisión trimestral por empresa mantenedora autorizada de todo el conjunto de sistemas de abastecimiento de agua contra incendios en planta y vertedero</t>
  </si>
  <si>
    <t>RE-LOE-135</t>
  </si>
  <si>
    <t>Revisión semestral por empresa mantenedora autorizada de todos los Hidrantes en Planta y Vertedero</t>
  </si>
  <si>
    <t>RE-LOE-136</t>
  </si>
  <si>
    <t>Revisión semestral por empresa mantenedora autorizada de todos los sistemas de abastecimiento de agua contra incendios en Planta y Vertedero.</t>
  </si>
  <si>
    <t>RE-LOE-137</t>
  </si>
  <si>
    <t>Revisión anual, con retimbrado si procede o sustitución, de extintor</t>
  </si>
  <si>
    <t>RE-LOE-138</t>
  </si>
  <si>
    <t>Revisión anual, de todas las Boca de Incendio Equipadas en Planta y Vertedero</t>
  </si>
  <si>
    <t>RE-LOE-139</t>
  </si>
  <si>
    <t>Revisión anual, de todos los puestos de dotación en Planta y Vertedero</t>
  </si>
  <si>
    <t>RE-LOE-140</t>
  </si>
  <si>
    <t>Revisión anual por empresa mantenedora autorizada de todos los sistemas fijos de extinción de incendios en Planta y Vertedero</t>
  </si>
  <si>
    <t>RE-LOE-141</t>
  </si>
  <si>
    <t xml:space="preserve">Revisión anual por empresa mantenedora autorizada de todos los sistemas de detección (automaticos y manuales) y alarma de incendios </t>
  </si>
  <si>
    <t>RE-LOE-142</t>
  </si>
  <si>
    <t>Revisión anual por empresa mantenedora autorizada de sistemas de  todos los sistemas de abastecimiento de agua contra incendios en planta y vertedero.</t>
  </si>
  <si>
    <t>RE-LOE-143</t>
  </si>
  <si>
    <t>Revisión cada cinco años, de todas las  Bocas de Incendio Equipadas en Planta y Vertedero</t>
  </si>
  <si>
    <t>RE-LOE-144</t>
  </si>
  <si>
    <t>Revisión cada cinco años, de todos los puesto de dotación en Planta y Vertedero</t>
  </si>
  <si>
    <t>RE-LOE-145</t>
  </si>
  <si>
    <t>Inspección por OCA cada dos años de instalación de Protección contra incendios de Riesgo Alto según RD 2267/2004</t>
  </si>
  <si>
    <t>RE-LOE-146</t>
  </si>
  <si>
    <t>Revisión cada 5 años de Almacenamiento de Productos Petroliferos por OCA, y prueba de estanqueidad</t>
  </si>
  <si>
    <t>RE-LOE-147</t>
  </si>
  <si>
    <t>Revisión anual de aparatos de elevación. (PUENTE GRUA SALA DE MOTORES)</t>
  </si>
  <si>
    <t>RE-LOE-150</t>
  </si>
  <si>
    <t>Revisión anual de aparatos de elevación. (LINEA SECADO NO.1)</t>
  </si>
  <si>
    <t>RE-LOE-151</t>
  </si>
  <si>
    <t>Revisión anual de aparatos de elevación. (LINEA SECADO NO.2)</t>
  </si>
  <si>
    <t>RE-LOE-152</t>
  </si>
  <si>
    <t>Revisión anual de aparatos de elevación. (NAVE RECEPCION FANGO)</t>
  </si>
  <si>
    <t>RE-LOE-153</t>
  </si>
  <si>
    <t>Revisión anual de aparatos de elevación. (SOTANO SISTEMA PROTECCION CONTRA INCENDIOS)</t>
  </si>
  <si>
    <t>RE-LOE-154</t>
  </si>
  <si>
    <t>Verificación anual por empresa especializada acreditada de todos los componentes del sistema de protección contra el rayo en planta y vertedero</t>
  </si>
  <si>
    <t>RE-LOE-158</t>
  </si>
  <si>
    <t xml:space="preserve">Certificado anual del total de mantenimientos por empresa especializada, mantenedora de la instalación termica de edificios, realizados mensualmente a lo largo del año según RD 1027/2017 </t>
  </si>
  <si>
    <t>RE-LOE-159</t>
  </si>
  <si>
    <t>Inspección cada 2 años de la instalación termica de edificios según la IT 4 del RD 1027/2007, incluidos sistemas de: calefacción y agua caliente sanitaria.</t>
  </si>
  <si>
    <t>RE-LOE-160</t>
  </si>
  <si>
    <t>Inspección cada 5 años de la instalación termica de edificios según la IT 4 del RD 1027/2007, incluidos sistemas de: calefacción, Agua caliente sanitaria y aire acondicionado</t>
  </si>
  <si>
    <t>RE-LOE-161</t>
  </si>
  <si>
    <t>Inspección completa de la instalación termica de edificios según la IT 4 del RD 1027/2007</t>
  </si>
  <si>
    <t>RE-LOE-162</t>
  </si>
  <si>
    <t>Auditoría anual de la información relativa a la energía eléctrica generada, al cumplimiento del rendimiento eléctrico equivalente y del ahorro de energía primaria porcentual, a los volúmenes de combustible utilizados, a las condiciones que determinaron el otorgamiento del régimen retributivo específico</t>
  </si>
  <si>
    <t>RE-LOE-163</t>
  </si>
  <si>
    <t>Auditoría anual de emisiones de gases de efecto invernadero</t>
  </si>
  <si>
    <t>RE-LOE-164</t>
  </si>
  <si>
    <t>Realización de mantenimiento mensual y NGC-3 por empresa especializada externa de 1 unidad de Sistema Automatico de Medida de emisiones a la atmosfera en focos (motogeneradores).</t>
  </si>
  <si>
    <t>RE-LOE-165</t>
  </si>
  <si>
    <t>Realización de  ensayo NGC-2 por organimso de control acreditados por ENAC y laboratorios acreditados de 1 unidad de Sistema Automático de Medida de emisiones a la atmosfera en focos (motogeneradores) y realización de cambios en las calibraciones de los equipos y sistema de envio de datos.</t>
  </si>
  <si>
    <t>RE-LOE-166</t>
  </si>
  <si>
    <t>Realización de  ensayo EBS por organimso de control acreditados por ENAC y laboratorios acreditados de 1 unidad de Sistema Automático de Medida de emisiones a la atmosfera en focos (motogeneradores).</t>
  </si>
  <si>
    <t>RE-LOE-167</t>
  </si>
  <si>
    <t>Realización de  ensayo EAS por organimso de control acreditados por ENAC y laboratorios acreditados de 1 unidad de Sistema Automático de Medida de emisiones a la atmosfera en focos (motogeneradores).</t>
  </si>
  <si>
    <t>RE-LOE-168</t>
  </si>
  <si>
    <t>Camapaña anual de medición de CO y Nox en foco caldera</t>
  </si>
  <si>
    <t>RE-LOE-169</t>
  </si>
  <si>
    <t>Verificación anual de equipo de laboratorio de la Planta de Loeches. (BLOQUE TERMOSTÁTICO)</t>
  </si>
  <si>
    <t xml:space="preserve">ME-LOE-001 </t>
  </si>
  <si>
    <t>Verificación anual de equipo de laboratorio de la Planta de Loeches. (HORNO MUFLA)</t>
  </si>
  <si>
    <t>ME-LOE-002</t>
  </si>
  <si>
    <t>Verificación anual de equipo de laboratorio de la Planta de Loeches. (ESTUFA)</t>
  </si>
  <si>
    <t>ME-LOE-003</t>
  </si>
  <si>
    <t>Calibración anual de equipo de laboratorio de la Planta de Loeches. (BALANZA ANALITICA)</t>
  </si>
  <si>
    <t>ME-LOE-004</t>
  </si>
  <si>
    <t>Calibración anual de equipo de laboratorio de la Planta de Loeches. (BALANZA GRANATARIO)</t>
  </si>
  <si>
    <t>ME-LOE-005</t>
  </si>
  <si>
    <t>Calibración anual de equipo de laboratorio de la Planta de Loeches. (BALANZA PRECISION)</t>
  </si>
  <si>
    <t>ME-LOE-006</t>
  </si>
  <si>
    <t>Calibración anual de equipo de laboratorio de la Planta de Loeches. (ESPECTROFOTOMETRO)</t>
  </si>
  <si>
    <t>ME-LOE-007</t>
  </si>
  <si>
    <t>Calibración anual de equipo de laboratorio de la Planta de Loeches. (PH-METRO)</t>
  </si>
  <si>
    <t>ME-LOE-008</t>
  </si>
  <si>
    <t>Calibración anual de equipo de laboratorio de la Planta de Loeches. (OXIMETRO)</t>
  </si>
  <si>
    <t>ME-LOE-009</t>
  </si>
  <si>
    <t>Calibración anual de equipo de laboratorio de la Planta de Loeches. (CONDUCTIVIMETRO)</t>
  </si>
  <si>
    <t>ME-LOE-010</t>
  </si>
  <si>
    <t>Verificación anual de equipo de laboratorio de la Planta de Loeches.(INCUBADORA DBO)</t>
  </si>
  <si>
    <t>ME-LOE-011</t>
  </si>
  <si>
    <t>Calibración anual de equipo de laboratorio de la Planta de Loeches. (MEDIDOR DBO)</t>
  </si>
  <si>
    <t>ME-LOE-012</t>
  </si>
  <si>
    <t>ME-LOE-013</t>
  </si>
  <si>
    <t>Calibración anual de equipo de laboratorio de la Planta de Loeches. (TERMOBALANZA INCLUIDA SU BALANZA)</t>
  </si>
  <si>
    <t>ME-LOE-014</t>
  </si>
  <si>
    <t>Calibración anual de equipo de laboratorio de la Planta de Loeches.(TERMÓMETRO)</t>
  </si>
  <si>
    <t>ME-LOE-015</t>
  </si>
  <si>
    <t>Verificación anual de 2 oxímetros LDO en biologico y electronica compartida en biologico depuradora de proceso. en Planta de Loeches y Vertedero</t>
  </si>
  <si>
    <t>ME-LOE-016</t>
  </si>
  <si>
    <t>Verificación de medidor de oxigeno en Planta de Loeches y Vertedero</t>
  </si>
  <si>
    <t>ME-LOE-017</t>
  </si>
  <si>
    <t>Verificación anual de analizador de cloro en laboratorio en Planta de Loeches</t>
  </si>
  <si>
    <t>ME-LOE-018</t>
  </si>
  <si>
    <t>Verificación anual de analizadores de oxígeno en tuneles de compostaje en Planta de Loeches y Vertedero</t>
  </si>
  <si>
    <t>ME-LOE-019</t>
  </si>
  <si>
    <t>Verificación anual de phmetro en Planta de Loeches y Vertedero</t>
  </si>
  <si>
    <t>ME-LOE-020</t>
  </si>
  <si>
    <t>Verificación anual caudalímetro másico en  Planta de Loeches y Vertedero</t>
  </si>
  <si>
    <t>ME-LOE-021</t>
  </si>
  <si>
    <t>Verificación bienal de caudalímetro másico en  Planta de Loeches y Vertedero</t>
  </si>
  <si>
    <t>ME-LOE-022</t>
  </si>
  <si>
    <t>Verificación bienal de caudalímetro electromagnético.</t>
  </si>
  <si>
    <t>ME-LOE-023</t>
  </si>
  <si>
    <t>Verificación anual de caudalimetro electromagnetico de aceite termico</t>
  </si>
  <si>
    <t>ME-LOE-024</t>
  </si>
  <si>
    <t xml:space="preserve">Ud. </t>
  </si>
  <si>
    <t>Verificación y calibración anual de caudalimetro y convertidor de gas en Planta de Loeches y Vertedero.</t>
  </si>
  <si>
    <t>ME-LOE-025</t>
  </si>
  <si>
    <t>Verificación anual de medidor redox  en la Planta de Loeches y Vertedero</t>
  </si>
  <si>
    <t>ME-LOE-026</t>
  </si>
  <si>
    <t>Verificación anual de medidor de nivel por radar en la Planta de Loeches y Vertedero.</t>
  </si>
  <si>
    <t>ME-LOE-027</t>
  </si>
  <si>
    <t>Verificación anual de medidor de nivel por ultrasonidos en la Planta de Loeches y Vertedero.</t>
  </si>
  <si>
    <t>ME-LOE-028</t>
  </si>
  <si>
    <t>Verificación anual de medidor de nitrógeno NH4 en Vertedero</t>
  </si>
  <si>
    <t>ME-LOE-029</t>
  </si>
  <si>
    <t>Verificación y calibración anual de sonda de temperatura PT 100 en  chimenea de motores</t>
  </si>
  <si>
    <t>ME-LOE-030</t>
  </si>
  <si>
    <t>Verificación y calibración anual de sonda de temperatura PT 100 en aceite de entrada a caldera de motores</t>
  </si>
  <si>
    <t>ME-LOE-031</t>
  </si>
  <si>
    <t>Verificación y calibración anual de sonda de temperatura PT 100 en aceite de salida a caldera de motores</t>
  </si>
  <si>
    <t>ME-LOE-032</t>
  </si>
  <si>
    <t>Verificación y calibración anual de sonda de temperatura PT 100 en tunel de compostaje</t>
  </si>
  <si>
    <t>ME-LOE-033</t>
  </si>
  <si>
    <t>ME-LOE-034</t>
  </si>
  <si>
    <t xml:space="preserve">Verificación y calibración anual de sonda de temperatura PT 100 en linea de secado nº1 </t>
  </si>
  <si>
    <t>ME-LOE-035</t>
  </si>
  <si>
    <t>Verificación y calibración anual de sonda de temperatura PT 100 en linea de secado nº2</t>
  </si>
  <si>
    <t>ME-LOE-036</t>
  </si>
  <si>
    <t>Verificación anual de Sondas de presión en Planta de Loeches y Vertedero</t>
  </si>
  <si>
    <t>ME-LOE-037</t>
  </si>
  <si>
    <t>Verificación semestral de sistema detectores de gases en Planta de Loeches y Vertedero. EN SALA DE CALDERA (COMPUESTO DE: 1 CENTRALITA 2 DETECTORES Y 1 ELECTROVALVULA DE CORTE)</t>
  </si>
  <si>
    <t>ME-LOE-038</t>
  </si>
  <si>
    <t>Verificación semestral de sistema detectores de gases en Planta de Loeches y Vertedero. EN SALA DE MOTORES (COMPUESTO DE: 1 CENTRALITA 20 DETECTORES Y 1 ELECTROVALVULA DE CORTE)</t>
  </si>
  <si>
    <t>ME-LOE-039</t>
  </si>
  <si>
    <t>Verificación anual de tomamuestras</t>
  </si>
  <si>
    <t>ME-LOE-040</t>
  </si>
  <si>
    <t>ES-LOE-01</t>
  </si>
  <si>
    <t>ES-LOE-02</t>
  </si>
  <si>
    <t>ES-LOE-03</t>
  </si>
  <si>
    <t>ES-LOE-04</t>
  </si>
  <si>
    <t>Mantenimiento anual de grupo electrogeno.</t>
  </si>
  <si>
    <t>ES-LOE-05</t>
  </si>
  <si>
    <t>Mantenimiento anual o cada 2000 horas de pala cargadora nº1</t>
  </si>
  <si>
    <t>ES-LOE-08</t>
  </si>
  <si>
    <t>Mantenimiento anual o cada 2000 horas de pala cargadora nº2</t>
  </si>
  <si>
    <t>ES-LOE-09</t>
  </si>
  <si>
    <t>Mantenimiento anual o cada 2000 horas de pala cargadora nº3</t>
  </si>
  <si>
    <t>ES-LOE-10</t>
  </si>
  <si>
    <t>Mantenimiento anual de carretilla elevadora</t>
  </si>
  <si>
    <t>ES-LOE-12</t>
  </si>
  <si>
    <t>Mantenimiento anual de trituradora</t>
  </si>
  <si>
    <t>ES-LOE-13</t>
  </si>
  <si>
    <t>Mantenimiento anual de mezcladora</t>
  </si>
  <si>
    <t>ES-LOE-14</t>
  </si>
  <si>
    <t>ES-LOE-16</t>
  </si>
  <si>
    <t>Mantenimiento y reprogramación cada dos años de SCADA de Compostaje</t>
  </si>
  <si>
    <t>ES-LOE-18</t>
  </si>
  <si>
    <t xml:space="preserve">Mantenimiento y reprogramación cada dos años de SCADA de Motogeneradores </t>
  </si>
  <si>
    <t>ES-LOE-19</t>
  </si>
  <si>
    <t>Mantenimiento y reprogramación cada dos años de autómatas y supervisores PLC (CCM RECEPCIÓN Y SECADO)</t>
  </si>
  <si>
    <t>ES-LOE-20</t>
  </si>
  <si>
    <t>Mantenimiento y reprogramación cada dos años de autómatas y supervisores PLC 1 ANDRITZ (CCM SECADO)</t>
  </si>
  <si>
    <t>ES-LOE-21</t>
  </si>
  <si>
    <t>Mantenimiento y reprogramación cada dos años de autómatas y supervisores PLC 2 ANDRITZ (CCM SECADO)</t>
  </si>
  <si>
    <t>ES-LOE-22</t>
  </si>
  <si>
    <t xml:space="preserve">Mantenimiento y reprogramación cada dos años de autómatas y supervisores PLC CALDERA  (CCM SECADO) </t>
  </si>
  <si>
    <t>ES-LOE-23</t>
  </si>
  <si>
    <t xml:space="preserve">Mantenimiento y reprogramación cada dos años de autómatas y supervisores PLC MOTOGENERADOR 1  (CCM MOTORES) </t>
  </si>
  <si>
    <t>ES-LOE-24</t>
  </si>
  <si>
    <t xml:space="preserve">Mantenimiento y reprogramación cada dos años de autómatas y supervisores PLC MOTOGENERADOR 2 (CCM MOTORES) </t>
  </si>
  <si>
    <t>ES-LOE-25</t>
  </si>
  <si>
    <t xml:space="preserve">Mantenimiento y reprogramación cada dos años de autómatas y supervisores PLC MOTOGENERADOR 3  (CCM MOTORES) </t>
  </si>
  <si>
    <t>ES-LOE-26</t>
  </si>
  <si>
    <t xml:space="preserve">Mantenimiento y reprogramación cada dos años de autómatas y supervisores PLC AUXILIARES COGENERACIÓN  (CCM AUXILIARES COGENERACIÓN) </t>
  </si>
  <si>
    <t>ES-LOE-27</t>
  </si>
  <si>
    <t xml:space="preserve">Mantenimiento y reprogramación cada dos años de autómatas y supervisores PLC COMPOSTAJE   (CCM COMPOSTAJE) </t>
  </si>
  <si>
    <t>ES-LOE-28</t>
  </si>
  <si>
    <t xml:space="preserve">Mantenimiento y reprogramación cada dos años de autómatas y supervisores PLC AFINO Y DEPURADORA  (CCM SECADO) </t>
  </si>
  <si>
    <t>ES-LOE-29</t>
  </si>
  <si>
    <t>ES-LOE-30</t>
  </si>
  <si>
    <t>Mantenimiento, por empresa especializada de reconocida solvencia, de bombas centrífugas horizontales en linea de secado nº1</t>
  </si>
  <si>
    <t>Mantenimiento, por empresa especializada de reconocida solvencia, de bomba centrífugas horizontales en linea de secado nº2</t>
  </si>
  <si>
    <t>ES-LOE-33</t>
  </si>
  <si>
    <t>Mantenimiento, por empresa especializada de reconocida solvencia, de bomba centrífuga horizontal a Scrubber de Silos de lodo y grano.</t>
  </si>
  <si>
    <t>ES-LOE-34</t>
  </si>
  <si>
    <t>Sustitución, por empresa especializada de reconocida solvencia, de rotor y estator de bomba de tornillo de tolvas de recepción de fango a silos nº1</t>
  </si>
  <si>
    <t>ES-LOE-35</t>
  </si>
  <si>
    <t>Sustitución, por empresa especializada de reconocida solvencia, de rotor y estator de bomba de tornillo de tolvas de recepción de fango a silos nº2</t>
  </si>
  <si>
    <t>ES-LOE-36</t>
  </si>
  <si>
    <t>Sustitución, por empresa especializada de reconocida solvencia, de rotor y estator de bomba de tornillo de tolvas de recepción de fango a silos nº3</t>
  </si>
  <si>
    <t>ES-LOE-37</t>
  </si>
  <si>
    <t>Sustitución, por empresa especializada de reconocida solvencia, de rotor y estator de bomba de tornillo de tolvas de recepción de fango a silos nº4</t>
  </si>
  <si>
    <t>ES-LOE-38</t>
  </si>
  <si>
    <t>Vaciado, limpieza y comprobación del estado de los elementos que componen la depuradora de tratamiento de aguas de la planta de Loeches: rototamiz. Se repararan y sustituiran los equipos y elementos en mal estado.</t>
  </si>
  <si>
    <t>ES-LOE-40</t>
  </si>
  <si>
    <t>Vaciado, limpieza y comprobación del estado de los elementos que componen la depuradora de tratamiento de aguas de la planta de Loeches:  espesador/flotador. Se repararan y sustituiran los equipos y elementos en mal estado.</t>
  </si>
  <si>
    <t>ES-LOE-41</t>
  </si>
  <si>
    <t>Mantenimiento de reactor biológico 2, vaciado, limpieza, inspección y reparación de fugas y roturas en parrillas de difusores y difusores. Limpieza con agua a presión en membranas de difusores.</t>
  </si>
  <si>
    <t>ES-LOE-43</t>
  </si>
  <si>
    <t>Mantenimiento de reactor biológico 3, vaciado, limpieza, inspección y reparación de fugas y roturas en parrillas de difusores y difusores. Limpieza con agua a presión en membranas de difusores.</t>
  </si>
  <si>
    <t>ES-LOE-44</t>
  </si>
  <si>
    <t>Mantenimiento de decantador secundario, vaciado, revisión de vertederos, y su nivelación, tubos, tubo central y demás elementos que lo componen, incluyendo reparación (en PRFV) o sustitución de aquellos que se encuentren en mal estado. Limpieza superficial y repintado con pintura Titan industrial 841 Poliuretano Exteriores o de similares caracteristicas.</t>
  </si>
  <si>
    <t>ES-LOE-45</t>
  </si>
  <si>
    <t>Limpieza y comprobación del estado de los elementos que componen la depuradora de tratamiento de aguas de la planta de Loeches:  repintado de los elementos metálicos no galvanizados en la depuradora, aljibe, sala de soplantes y sala de bombas. Se repararan y sustituiran los equipos y elementos en mal estado.</t>
  </si>
  <si>
    <t>ES-LOE-46</t>
  </si>
  <si>
    <t>ES-LOE-47</t>
  </si>
  <si>
    <t>Mantenimiento de silo numero 1, vaciado, comprobación del estado de compuertas, hidraulicos, tolvin de fango, tornillo de fango, bomba de fango incluyendo reparación o sustitución de aquellos que se encuentren en mal estado. Limpieza mediante chorreo de agua.</t>
  </si>
  <si>
    <t>ES-LOE-48</t>
  </si>
  <si>
    <t>Mantenimiento de silo numero 2 de fango, vaciado, comprobación del estado de compuertas, hidraulicos, tolvin de fango, tornillo de fango, bomba de fango, incluyendo reparación o sustitución de aquellos que se encuentren en mal estado. Limpieza mediante chorreo de agua.</t>
  </si>
  <si>
    <t>ES-LOE-49</t>
  </si>
  <si>
    <t>Mantenimiento de silo numero 3 de fango, vaciado, comprobación del estado de compuertas, hidraulicos, tolvin de fango, tornillo de fango, bomba de fango, incluyendo reparación o sustitución de aquellos que se encuentren en mal estado. Limpieza mediante chorreo de agua.</t>
  </si>
  <si>
    <t>ES-LOE-50</t>
  </si>
  <si>
    <t>Mantenimiento de silo numero 4 de fango, vaciado, comprobación del estado de compuertas, hidraulicos, tolvin de fango, tornillo de fango, bomba de fango, incluyendo reparación o sustitución de aquellos que se encuentren en mal estado. Limpieza mediante chorreo de agua.</t>
  </si>
  <si>
    <t>ES-LOE-51</t>
  </si>
  <si>
    <t>Cerramiento de dimensiones, forma y materiales iguales al existente, incluyendo soportes de esquinas e intermedios y, pintura antioxidante y de acabado. Totalmente terminado e instalado.</t>
  </si>
  <si>
    <t>ES-LOE-52</t>
  </si>
  <si>
    <t>Tratamiento de pavimento para uso industrial incluyendo: limpieza, lijado y rectificado del pavimento base, impregnación con resinas sintéticas, esparcido de arena de cuarzo y sellado, materiales, mano de obra, elementos y medios auxiliares necesarios, totalmente terminado e instalado.</t>
  </si>
  <si>
    <t>ES-LOE-53</t>
  </si>
  <si>
    <t>Reposición de pavimento de viales de 0,25 m de espesor con material similar al existente.</t>
  </si>
  <si>
    <t>ES-LOE-54</t>
  </si>
  <si>
    <t>Mantenimiento cada dos años por empresa especializada externa de puerta de tunel de compostaje</t>
  </si>
  <si>
    <t>ES-LOE-55</t>
  </si>
  <si>
    <t>Reposición de señal luminiscente de vias de evacuación y protección contra incendios</t>
  </si>
  <si>
    <t>ES-LOE-56</t>
  </si>
  <si>
    <t>Revisión de sistema de camaras de vigilancia.</t>
  </si>
  <si>
    <t>ES-LOE-57</t>
  </si>
  <si>
    <t>ES-LOE-58</t>
  </si>
  <si>
    <t>Revisión cada dos años de diverter de intercambiador de motor nº1</t>
  </si>
  <si>
    <t>ES-LOE-59</t>
  </si>
  <si>
    <t>Revisión cada dos años de diverter de intercambiador de motor nº2</t>
  </si>
  <si>
    <t>ES-LOE-60</t>
  </si>
  <si>
    <t>Revisión cada dos años de diverter de intercambiador de motor nº3</t>
  </si>
  <si>
    <t>ES-LOE-61</t>
  </si>
  <si>
    <t>Vaciado, limpieza y comprobación del estado de los elementos que componen la depuradora de tratamiento de aguas de la planta de Loeches: deposito de agua tratada. Se repararan y sustituiran los equipos y elementos en mal estado. Incluye el vaciado y tratamiento de los residuos de su vaciado y limpieza.</t>
  </si>
  <si>
    <t>Revisión anual de las dos lineas de secado completas</t>
  </si>
  <si>
    <t>Toma de muestras y realización de analitica de Compost</t>
  </si>
  <si>
    <t>Toma de muestras y realización de analitica de Residuos a vertedero</t>
  </si>
  <si>
    <t>Toma de muestras y realización de analitica de vertido al SIS</t>
  </si>
  <si>
    <t>Toma de muestras y realización de analitica de agua de salida de decantador secundario de depuradora de aguas de proceso.</t>
  </si>
  <si>
    <t>Toma de muestras y realización de analitica de lixiviado de aguas subterraneas</t>
  </si>
  <si>
    <t>Toma de muestras y realización de analitica de Concentrado de la Osmosis</t>
  </si>
  <si>
    <t>Toma de muestras y realización de analitica de SH2</t>
  </si>
  <si>
    <t>ES-LOE-62</t>
  </si>
  <si>
    <t>ES-LOE-63</t>
  </si>
  <si>
    <t>ES-LOE-64</t>
  </si>
  <si>
    <t>ES-LOE-65</t>
  </si>
  <si>
    <t>ES-LOE-66</t>
  </si>
  <si>
    <t>ES-LOE-67</t>
  </si>
  <si>
    <t>ES-LOE-68</t>
  </si>
  <si>
    <t>ES-LOE-69</t>
  </si>
  <si>
    <t>ES-LOE-70</t>
  </si>
  <si>
    <t>Toma de muestras y realización de analitica de Lodo humedo</t>
  </si>
  <si>
    <t>Toma de muestras y realización de analitica de Lodo seco (grano)</t>
  </si>
  <si>
    <t>Coste total anual</t>
  </si>
  <si>
    <t>ANEXO II.C</t>
  </si>
  <si>
    <t>ANEXO II.A</t>
  </si>
  <si>
    <t>Id</t>
  </si>
  <si>
    <t>Importes máximos € (antes de IVA)</t>
  </si>
  <si>
    <t>Mantenimiento cada dos años por empresa especializada externa de transportador de tornillo hasta elevador de cangilones en linea de secador nº2</t>
  </si>
  <si>
    <t>ES-LOE-39</t>
  </si>
  <si>
    <t>ES-LOE-42</t>
  </si>
  <si>
    <r>
      <t>m</t>
    </r>
    <r>
      <rPr>
        <sz val="12"/>
        <rFont val="Calibri"/>
        <family val="2"/>
      </rPr>
      <t>²</t>
    </r>
    <r>
      <rPr>
        <sz val="8"/>
        <rFont val="Calibri"/>
        <family val="2"/>
      </rPr>
      <t>.</t>
    </r>
  </si>
  <si>
    <t>m.</t>
  </si>
  <si>
    <t>Calibración anual de equipo de laboratorio de la Planta de Loeches. (ROTTEGRADE)</t>
  </si>
  <si>
    <t>PV-LOE-090</t>
  </si>
  <si>
    <t>Mantenimiento anual o cada 3000 horas de compresor de aire sala de motores Gardner Denver</t>
  </si>
  <si>
    <t>Mantenimiento cada dos años  o cada 9000 horas de compresor de aire sala de motores Gardner Denver</t>
  </si>
  <si>
    <t>Mantenimiento cada 4 años o cada 20.000  horas de compresor de aire sala de motores Gardner Denver</t>
  </si>
  <si>
    <t>PV-LOE-091</t>
  </si>
  <si>
    <t>ES-LOE-71</t>
  </si>
  <si>
    <t>ES-LOE-72</t>
  </si>
  <si>
    <t>JEFATURA Y DIRECCIÓN</t>
  </si>
  <si>
    <t>GRUPO PROFESIONAL/NIVEL</t>
  </si>
  <si>
    <t>ÁREA FUNCIONAL</t>
  </si>
  <si>
    <t>Técnica</t>
  </si>
  <si>
    <t>G.P.6</t>
  </si>
  <si>
    <t>G.P.4. NIVEL A</t>
  </si>
  <si>
    <t>G.P.4. NIVEL B</t>
  </si>
  <si>
    <t>G.P.3. NIVEL B</t>
  </si>
  <si>
    <t>G.P.3. NIVEL A</t>
  </si>
  <si>
    <t>G.P.2. NIVEL A</t>
  </si>
  <si>
    <t>G.P.2. NIVEL B</t>
  </si>
  <si>
    <t>G.P.5</t>
  </si>
  <si>
    <t>Administrativa</t>
  </si>
  <si>
    <t>EXPLOTACIÓN</t>
  </si>
  <si>
    <t>MANTENIMIENTO</t>
  </si>
  <si>
    <t>G.P.1</t>
  </si>
  <si>
    <t>Operaria</t>
  </si>
  <si>
    <t xml:space="preserve">ADMINISTRACIÓN </t>
  </si>
  <si>
    <t xml:space="preserve">Mantenimiento anual de SAIs en lineas de bateria rectificadora en vertedero, SAI en  2 lineas de secado y control de secado, centro de distribución AT  y SAI en edificio de control. </t>
  </si>
  <si>
    <t>Mantenimiento cada dos aós de SAIs on-line e in-line en alarma de metano sala de calderas, alarma de metano sala de motores (y CO2), sai en PLC del vertedero Sai en ordenador vertedero.</t>
  </si>
  <si>
    <t>Analitica anual de agua de circuito de alta temperatura en motogenerador</t>
  </si>
  <si>
    <t>Medición anual de espesores en todos los equipos contemplados en PPT</t>
  </si>
  <si>
    <t>Apartado 1</t>
  </si>
  <si>
    <t>* Nota los canones del Apartado 2. se obtendrán como adicionales al Apartado 1 para llegar a la capacidad del Escenario 2</t>
  </si>
  <si>
    <t>Apartado 2*</t>
  </si>
  <si>
    <t>OTROS</t>
  </si>
  <si>
    <t>TOTAL</t>
  </si>
  <si>
    <t>Coste Total Mantenimientos especializados Apartado 3</t>
  </si>
  <si>
    <t>Importe Máximo Apartado 3</t>
  </si>
  <si>
    <t>ANEXO II.E</t>
  </si>
  <si>
    <t>Precios unitarios según descripción  Anexo  Mejoras PPT  - Apartado 4</t>
  </si>
  <si>
    <t>ANEXO II.D</t>
  </si>
  <si>
    <t>Precios unitarios mantenimientos especializados Apartados 3</t>
  </si>
  <si>
    <t>(Según listado de equipos recogidos en el Anexo V correspondientes del PPTP, describir y valorar los mantenimientos predictivos que se compromete a realizar el licitador para la totalidad del contrato 3 años)</t>
  </si>
  <si>
    <t>(Según listado de equipos recogidos en el Anexo V correspondientes del PPTP, describir y valorar los mantenimientos preventivos que se compromete a realizar el licitador para la totalidad del contrato 3 años)</t>
  </si>
  <si>
    <t>(En función del listado de equipos recogidos en el Anexo V correspondientes del PPTP, describir y valorar los mantenimientos reglamentarios, obligados por la legislación que se obliga a realizar el licitador para la totalidad del contrato 3 años)</t>
  </si>
  <si>
    <t>(En función del listado de equipos recogidos en el Anexo V correspondientes del PPTP, describir y valorar los mantenimientos metrologicos que se compromete a realizar el licitador durante totalidad del contrato, 3 años)</t>
  </si>
  <si>
    <t>(En función del listado de equipos recogidos en el Anexo V correspondientes del PPTP, describir y valorar los mantenimientos especificos que se compromete a realizar el licitador durante totalidad del contrato, 3 años)</t>
  </si>
  <si>
    <t>Coste unitario anual (€)</t>
  </si>
  <si>
    <t>Precio Unitario (€/ud)</t>
  </si>
  <si>
    <t>Analista de laboratorio</t>
  </si>
  <si>
    <t>Gerencia</t>
  </si>
  <si>
    <t>Despidos</t>
  </si>
  <si>
    <t>Mantenimiento preventivo anual de 2 motores ABB de 250 kW cada uno del doble ventilador FIMA RMS1 U 630 KBG GL 115 en linea de secado nº2 Se debera realizar en taller del fabricante, servicio tecnico oficial o en todo caso taller autorizado como servicio tecnico por el fabricante como minimo:
Desmontaje,
Megado de estator y comprobación de estado de bobinas
Medición de resistencia ohmica
Comprobación de Aislamiento
Ensayos eléctricos rotor y estator.
Peritación externa del motor. limpieza completa del motor.
Sustitución de rodamientos SKF 6316/C4 y
Rodamiento SKF 6316M/C4VL0241
Ensayos Electricos y Dinamicos del motor
Sustitución de todos los rodamientos
Desmontaje, montaje y traslados del motorpintado de motores ,
Pintado del motor indicar el RAL 5005 o blanco. Si fuera necesario rebobinar el motor o sustitución de cualquier otro elemento se sometera a correctivo por cuenta del adjudicatario</t>
  </si>
  <si>
    <t>Mantenimiento preventivo anual de 2 motores ABB de 250 kW cada uno del doble ventilador FIMA RMS1 U 630 KBG GL 115 en linea de secado nº1 Se debera realizar en taller del fabricante, servicio tecnico oficial o en todo caso taller autorizado como servicio tecnico por el fabricante como minimo:
Desmontaje,
Megado de estator y comprobación de estado de bobinas
Medición de resistencia ohmica
Comprobación de Aislamiento
Ensayos eléctricos rotor y estator.
Peritación externa del motor. limpieza completa del motor.
Sustitución de rodamientos SKF 6316/C4 y
Rodamiento SKF 6316M/C4VL0241
Ensayos Electricos y Dinamicos del motor
Sustitución de todos los rodamientos
Desmontaje, montaje y traslados del motorpintado de motores ,
Pintado del motor indicar el RAL 5005 o blanco. Si fuera necesario rebobinar el motor o sustitución de cualquier otro elemento se sometera a correctivo por cuenta del adjudicatario</t>
  </si>
  <si>
    <t>Gestión por empresa externa del nivel de actividad en el marco de la normativa EU ETS. Realizando el seguimiento y notificación del nivel de actividad:
- Gestión de información y datos de las diferentes subinstalaciones: división en subinstalaciones,
repartos de entradas y emisiones a las subinstalaciones, etc.
- Seguimiento del nivel de actividad y reporte del periodo anual
- Asistencia en el proceso de verificación
- Apoyo en la tramitación con el órgano competente</t>
  </si>
  <si>
    <t>Verificación de informe anual sobre el nivel de actividad por auditor lider y verificador de empresa de verificadores cumpliendo con la Directiva 2003/87/CE del Parlamento Europeo y del Consejo y posteriores</t>
  </si>
  <si>
    <t>Limpieza trianual de estructuras espaciales y de la parte interna de las cubiertas de las naves de almaceanamiento de fango seco, triturado y desfibrado, de maduración, de mezcladora de fango y poda, de secado atmosferico del vertedero y de los tuneles de compostaje.</t>
  </si>
  <si>
    <t>Suministro e instalación de neumaticos de pala cargadora 450/XX R 26</t>
  </si>
  <si>
    <t>Mantenimiento y reprogramación cada año de SCADA de Planta General</t>
  </si>
  <si>
    <t>Mantenimiento y reprogramación cada año de SCADA de Secado Termico</t>
  </si>
  <si>
    <t>Sustitución de 1 biofiltro completo de tuneles de compostaje, la corteza a eliminar podra usarse en el compostaje si cumple las caracteristicas adecuadas mirar granulometria. Se deberan levantar las piezas del suelo perforado y limpiar debajo.</t>
  </si>
  <si>
    <t xml:space="preserve">Sustitución por fabricante de equipo o empresa autorizada por este de eje de agitador Ekato Fluid FKL60 por piezas originales o recomendadas por el fabricante. </t>
  </si>
  <si>
    <t>Sustitución por fabricante de equipo o empresa autorizada por este de ciclon doble completo de separación de polvo sobre tornillo triple original o recomendado por fabricante similar al existente de acero resistente al desgaste con mayor espesor de pared, acabado chorreado de arena e imprimado: incluidos medios auxiliares, desmontaje y montaje de elementos necesarios para su instalación.</t>
  </si>
  <si>
    <t>Sumininstro e instalación de variador de 250 kw</t>
  </si>
  <si>
    <t xml:space="preserve">
Sustitución por fabricante de equipo o empresa autorizada por este de carcasa de 1 secador, completa con caja de viento, placa de distribución de aire, campana de succión, todo ello original o recomendado por fabricante similar al existente de acero resistente al desgaste con mayor espesor de pared, acabado chorreado de arena e imprimado: incluidos medios auxiliares, desmontaje y montaje de elementos necesarios para su instalación, incluido desmontaje y montaje de intercambiador de aceite.</t>
  </si>
  <si>
    <t>Suministro e instalación por fabricante o empresa autorizada por este de impeller (rodete) original o recomendado por el fabricante del equipo de soplante RMS1 U 630 KBG GL 115 etapa 1 o 2 unidad 520381 Codigo 8414 90 00</t>
  </si>
  <si>
    <t>Suministro e instalación por fabricante o empresa autorizada por este de arbol de transmisión con cojinetes (block bearing) original o recomendado por el fabricante del equipo de soplante RMS1 U 630 KBG GL 115 etapa 1 o 2 unidad 300012</t>
  </si>
  <si>
    <t>Suministro e instalación por fabricante o empresa autorizada por este de impeller (rodete) original o recomendado por el fabricante del equipo de soplante Aspiración</t>
  </si>
  <si>
    <t>Suministro e instalación por fabricante o empresa autorizada por este de impeller (rodete) original o recomendado por el fabricante del equipo de ventilador refrigeracion</t>
  </si>
  <si>
    <t xml:space="preserve">Suministro e instalación de gomas de intercambiador de calor de placas lineas de secado </t>
  </si>
  <si>
    <t>Instalación de dos baterias de aeros</t>
  </si>
  <si>
    <t>Sustitución de máquinas de frío líneas de secado</t>
  </si>
  <si>
    <t>Instalación plataformas tramex para mantenimiento</t>
  </si>
  <si>
    <t>Instalación caldera de recuperación MG1, MG2 y MG3</t>
  </si>
  <si>
    <t>Renovación ordenadores SCADAS</t>
  </si>
  <si>
    <t>Reparación cubiertas maduración 1</t>
  </si>
  <si>
    <t>Reparación cubiertas bigbags</t>
  </si>
  <si>
    <t>Instalación polipasto eléctrico</t>
  </si>
  <si>
    <t>Total (€)</t>
  </si>
  <si>
    <t>Compras y servicios                                                                                                    + Mantenimientos con personal interno</t>
  </si>
  <si>
    <t>Total anual</t>
  </si>
  <si>
    <t>Sustitución de máquinas de intercambiadores de calor</t>
  </si>
  <si>
    <t>€/Tn</t>
  </si>
  <si>
    <t>Apartado 2</t>
  </si>
  <si>
    <t>IMPORTES</t>
  </si>
  <si>
    <t>Presupueto total con GG+BI (19%) =</t>
  </si>
  <si>
    <t>Limpieza mensual (realizada diariamente) por empresa especializada externa de edificio de cogeneración, edificio de secado, edificio de control, edificio de personal y caseta de vigilancia.</t>
  </si>
  <si>
    <t>Limpieza trimestral por empresa especializada externa de Planta de Loeches</t>
  </si>
  <si>
    <t>Desinsectación y desratización trimestral en Planta de Loeches</t>
  </si>
  <si>
    <t>€/tonelada</t>
  </si>
  <si>
    <t>Canon compostaje</t>
  </si>
  <si>
    <t>Canon secado térmico</t>
  </si>
  <si>
    <t>Coste de personal</t>
  </si>
  <si>
    <t>Canon compostaje (total / 20.000 t)</t>
  </si>
  <si>
    <t>Canon secado térmico (total / 60.000 t)</t>
  </si>
  <si>
    <r>
      <t>Canon producción compostaje  C</t>
    </r>
    <r>
      <rPr>
        <b/>
        <vertAlign val="subscript"/>
        <sz val="9"/>
        <rFont val="Arial"/>
        <family val="2"/>
      </rPr>
      <t>c1</t>
    </r>
  </si>
  <si>
    <t>Producción hasta 20.000 t/año</t>
  </si>
  <si>
    <r>
      <t>Canon producción compostaje  C</t>
    </r>
    <r>
      <rPr>
        <b/>
        <vertAlign val="subscript"/>
        <sz val="9"/>
        <rFont val="Arial"/>
        <family val="2"/>
      </rPr>
      <t>c2</t>
    </r>
  </si>
  <si>
    <r>
      <t xml:space="preserve">B
</t>
    </r>
    <r>
      <rPr>
        <sz val="9"/>
        <rFont val="Arial"/>
        <family val="2"/>
      </rPr>
      <t>Cc x 60000 toneladas</t>
    </r>
  </si>
  <si>
    <r>
      <t xml:space="preserve">B
</t>
    </r>
    <r>
      <rPr>
        <sz val="9"/>
        <rFont val="Arial"/>
        <family val="2"/>
      </rPr>
      <t>Cc x 15000 toneladas</t>
    </r>
  </si>
  <si>
    <t>Canon compostaje (total / 5.000 t)</t>
  </si>
  <si>
    <r>
      <t>CANON COMPOSTAJE HASTA 20.000 T/AÑO (C</t>
    </r>
    <r>
      <rPr>
        <b/>
        <vertAlign val="subscript"/>
        <sz val="13"/>
        <rFont val="CenturyOldst BT"/>
      </rPr>
      <t>C1</t>
    </r>
    <r>
      <rPr>
        <b/>
        <sz val="13"/>
        <rFont val="CenturyOldst BT"/>
      </rPr>
      <t>) €/tonelada</t>
    </r>
  </si>
  <si>
    <r>
      <t>CANON COMPOSTAJE POR ENCIMA DE 20.000 T/AÑO(C</t>
    </r>
    <r>
      <rPr>
        <b/>
        <vertAlign val="subscript"/>
        <sz val="13"/>
        <rFont val="CenturyOldst BT"/>
      </rPr>
      <t>C2</t>
    </r>
    <r>
      <rPr>
        <b/>
        <sz val="13"/>
        <rFont val="CenturyOldst BT"/>
      </rPr>
      <t>) €/tonelada</t>
    </r>
  </si>
  <si>
    <t>Producción por encima de 20.000 t/año: 5.000 t/año</t>
  </si>
  <si>
    <t>Apartado 3</t>
  </si>
  <si>
    <t>Producción hasta 60.000 t/año</t>
  </si>
  <si>
    <t>Producción por encima de 60.000 t/año: 45.000 t/año</t>
  </si>
  <si>
    <r>
      <t>CANON SECADO TÉRMICO HASTA 60.000 T/AÑO(C</t>
    </r>
    <r>
      <rPr>
        <b/>
        <vertAlign val="subscript"/>
        <sz val="13"/>
        <rFont val="CenturyOldst BT"/>
      </rPr>
      <t>ST1</t>
    </r>
    <r>
      <rPr>
        <b/>
        <sz val="13"/>
        <rFont val="CenturyOldst BT"/>
      </rPr>
      <t>) €/tonelada</t>
    </r>
  </si>
  <si>
    <r>
      <t>CANON SECADO TÉRMICO POR ENCIMA DE 60.000 T/AÑO(C</t>
    </r>
    <r>
      <rPr>
        <b/>
        <vertAlign val="subscript"/>
        <sz val="13"/>
        <rFont val="CenturyOldst BT"/>
      </rPr>
      <t>ST2</t>
    </r>
    <r>
      <rPr>
        <b/>
        <sz val="13"/>
        <rFont val="CenturyOldst BT"/>
      </rPr>
      <t>) €/tonelada</t>
    </r>
  </si>
  <si>
    <r>
      <t xml:space="preserve">A
</t>
    </r>
    <r>
      <rPr>
        <sz val="9"/>
        <rFont val="Arial"/>
        <family val="2"/>
      </rPr>
      <t>Cst1 x 180000 toneladas</t>
    </r>
  </si>
  <si>
    <r>
      <t xml:space="preserve">A
</t>
    </r>
    <r>
      <rPr>
        <sz val="9"/>
        <rFont val="Arial"/>
        <family val="2"/>
      </rPr>
      <t>Cst2 x 135000 toneladas</t>
    </r>
  </si>
  <si>
    <t>Canon secado térmico (total / 45.000 t)</t>
  </si>
  <si>
    <t>Apartado 4</t>
  </si>
  <si>
    <t>Mantenimientos especializados 3 años  (Apartado 5)</t>
  </si>
  <si>
    <t>Actuaciones de mejora (Apartado 6)</t>
  </si>
  <si>
    <t>Presupuesto  = [A1 + A2 + A3 + A4 + A5 + A6 + A7 €)=</t>
  </si>
  <si>
    <r>
      <t>Canon funcionamiento secado térmico (&lt;60.000 t/año) C</t>
    </r>
    <r>
      <rPr>
        <b/>
        <vertAlign val="subscript"/>
        <sz val="9"/>
        <rFont val="Arial"/>
        <family val="2"/>
      </rPr>
      <t>ST1</t>
    </r>
  </si>
  <si>
    <r>
      <t>Canon funcionamiento secado térmico (&gt;60.000 t/año) C</t>
    </r>
    <r>
      <rPr>
        <b/>
        <vertAlign val="subscript"/>
        <sz val="9"/>
        <rFont val="Arial"/>
        <family val="2"/>
      </rPr>
      <t>ST2</t>
    </r>
  </si>
  <si>
    <t>Actuaciones urgentes necesarias como consecuencia de las necesidades de la explotación y mantenimiento de la planta debido a las incidencias de diversa índole que puedan surgir. (Apartado7)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</si>
</sst>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_-* #,##0.00\ _€_-;\-* #,##0.00\ _€_-;_-* &quot;-&quot;??\ _€_-;_-@_-"/>
    <numFmt numFmtId="165" formatCode="#,##0.00\ \€"/>
    <numFmt numFmtId="166" formatCode="#,##0.00_ ;[Red]\-#,##0.00\ "/>
    <numFmt numFmtId="167" formatCode="#,##0.00_ ;\-#,##0.00\ "/>
    <numFmt numFmtId="168" formatCode="#,##0.00\ &quot;€&quot;"/>
  </numFmts>
  <fonts count="33">
    <font>
      <sz val="10"/>
      <name val="Arial"/>
    </font>
    <font>
      <sz val="11"/>
      <color theme="1"/>
      <name val="Calibri"/>
      <family val="2"/>
      <scheme val="minor"/>
    </font>
    <font>
      <sz val="9"/>
      <name val="Arial"/>
      <family val="2"/>
    </font>
    <font>
      <b/>
      <sz val="12"/>
      <name val="Tahoma"/>
      <family val="2"/>
    </font>
    <font>
      <sz val="10"/>
      <name val="Arial"/>
      <family val="2"/>
    </font>
    <font>
      <sz val="8"/>
      <name val="Arial"/>
      <family val="2"/>
    </font>
    <font>
      <b/>
      <sz val="10"/>
      <name val="Arial"/>
      <family val="2"/>
    </font>
    <font>
      <b/>
      <sz val="12"/>
      <name val="Arial"/>
      <family val="2"/>
    </font>
    <font>
      <b/>
      <sz val="11"/>
      <name val="Arial"/>
      <family val="2"/>
    </font>
    <font>
      <sz val="11"/>
      <name val="Arial"/>
      <family val="2"/>
    </font>
    <font>
      <b/>
      <u/>
      <sz val="13"/>
      <name val="CenturyOldst BT"/>
    </font>
    <font>
      <b/>
      <sz val="9"/>
      <name val="Arial"/>
      <family val="2"/>
    </font>
    <font>
      <sz val="10"/>
      <color indexed="12"/>
      <name val="Arial"/>
      <family val="2"/>
    </font>
    <font>
      <sz val="12"/>
      <name val="Arial"/>
      <family val="2"/>
    </font>
    <font>
      <b/>
      <sz val="13"/>
      <name val="CenturyOldst BT"/>
    </font>
    <font>
      <b/>
      <vertAlign val="subscript"/>
      <sz val="13"/>
      <name val="CenturyOldst BT"/>
    </font>
    <font>
      <b/>
      <vertAlign val="subscript"/>
      <sz val="9"/>
      <name val="Arial"/>
      <family val="2"/>
    </font>
    <font>
      <sz val="11"/>
      <name val="Arial"/>
      <family val="2"/>
    </font>
    <font>
      <b/>
      <sz val="14"/>
      <name val="Arial"/>
      <family val="2"/>
    </font>
    <font>
      <b/>
      <sz val="10"/>
      <color indexed="10"/>
      <name val="Arial"/>
      <family val="2"/>
    </font>
    <font>
      <u/>
      <sz val="9"/>
      <name val="Arial"/>
      <family val="2"/>
    </font>
    <font>
      <sz val="8"/>
      <name val="Arial"/>
      <family val="2"/>
    </font>
    <font>
      <sz val="10"/>
      <name val="Arial"/>
      <family val="2"/>
    </font>
    <font>
      <b/>
      <sz val="8"/>
      <color indexed="8"/>
      <name val="Arial"/>
      <family val="2"/>
    </font>
    <font>
      <sz val="8"/>
      <color indexed="8"/>
      <name val="Arial"/>
      <family val="2"/>
    </font>
    <font>
      <sz val="8"/>
      <name val="Calibri"/>
      <family val="2"/>
    </font>
    <font>
      <sz val="12"/>
      <name val="Calibri"/>
      <family val="2"/>
    </font>
    <font>
      <b/>
      <i/>
      <sz val="12"/>
      <name val="Arial"/>
      <family val="2"/>
    </font>
    <font>
      <b/>
      <i/>
      <sz val="10"/>
      <name val="Arial"/>
      <family val="2"/>
    </font>
    <font>
      <b/>
      <sz val="10"/>
      <name val="Calibri"/>
      <family val="2"/>
    </font>
    <font>
      <sz val="10"/>
      <name val="Calibri"/>
      <family val="2"/>
    </font>
    <font>
      <b/>
      <sz val="8"/>
      <name val="Arial"/>
      <family val="2"/>
    </font>
    <font>
      <sz val="10"/>
      <name val="Arial"/>
      <family val="2"/>
    </font>
  </fonts>
  <fills count="8">
    <fill>
      <patternFill patternType="none"/>
    </fill>
    <fill>
      <patternFill patternType="gray125"/>
    </fill>
    <fill>
      <patternFill patternType="solid">
        <fgColor indexed="4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s>
  <borders count="8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right/>
      <top/>
      <bottom style="medium">
        <color indexed="64"/>
      </bottom>
      <diagonal/>
    </border>
    <border>
      <left style="double">
        <color indexed="64"/>
      </left>
      <right style="medium">
        <color indexed="64"/>
      </right>
      <top/>
      <bottom style="medium">
        <color indexed="64"/>
      </bottom>
      <diagonal/>
    </border>
    <border>
      <left/>
      <right/>
      <top style="medium">
        <color indexed="64"/>
      </top>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right style="double">
        <color indexed="64"/>
      </right>
      <top/>
      <bottom style="medium">
        <color indexed="64"/>
      </bottom>
      <diagonal/>
    </border>
    <border>
      <left/>
      <right style="double">
        <color indexed="64"/>
      </right>
      <top/>
      <bottom style="double">
        <color indexed="64"/>
      </bottom>
      <diagonal/>
    </border>
    <border>
      <left/>
      <right style="medium">
        <color indexed="64"/>
      </right>
      <top style="double">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double">
        <color indexed="64"/>
      </right>
      <top style="medium">
        <color indexed="64"/>
      </top>
      <bottom/>
      <diagonal/>
    </border>
    <border>
      <left style="medium">
        <color indexed="64"/>
      </left>
      <right/>
      <top/>
      <bottom/>
      <diagonal/>
    </border>
    <border>
      <left/>
      <right style="medium">
        <color indexed="64"/>
      </right>
      <top/>
      <bottom/>
      <diagonal/>
    </border>
    <border>
      <left/>
      <right style="double">
        <color indexed="64"/>
      </right>
      <top/>
      <bottom/>
      <diagonal/>
    </border>
    <border>
      <left style="medium">
        <color indexed="64"/>
      </left>
      <right style="medium">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dotted">
        <color indexed="64"/>
      </bottom>
      <diagonal/>
    </border>
    <border>
      <left/>
      <right style="medium">
        <color indexed="64"/>
      </right>
      <top style="medium">
        <color indexed="64"/>
      </top>
      <bottom style="hair">
        <color indexed="64"/>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diagonal/>
    </border>
    <border>
      <left style="thin">
        <color indexed="64"/>
      </left>
      <right style="dotted">
        <color indexed="64"/>
      </right>
      <top style="dotted">
        <color indexed="64"/>
      </top>
      <bottom style="dotted">
        <color indexed="64"/>
      </bottom>
      <diagonal/>
    </border>
    <border>
      <left style="thin">
        <color indexed="64"/>
      </left>
      <right/>
      <top style="dotted">
        <color indexed="64"/>
      </top>
      <bottom/>
      <diagonal/>
    </border>
    <border>
      <left style="medium">
        <color indexed="64"/>
      </left>
      <right/>
      <top style="dotted">
        <color indexed="64"/>
      </top>
      <bottom/>
      <diagonal/>
    </border>
    <border>
      <left style="thin">
        <color indexed="64"/>
      </left>
      <right style="dotted">
        <color indexed="64"/>
      </right>
      <top style="dotted">
        <color indexed="64"/>
      </top>
      <bottom/>
      <diagonal/>
    </border>
    <border>
      <left style="medium">
        <color indexed="64"/>
      </left>
      <right/>
      <top/>
      <bottom style="dotted">
        <color indexed="64"/>
      </bottom>
      <diagonal/>
    </border>
    <border>
      <left/>
      <right style="thin">
        <color indexed="64"/>
      </right>
      <top style="dotted">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style="thick">
        <color indexed="64"/>
      </bottom>
      <diagonal/>
    </border>
    <border>
      <left style="medium">
        <color indexed="64"/>
      </left>
      <right/>
      <top style="dotted">
        <color indexed="64"/>
      </top>
      <bottom style="thick">
        <color indexed="64"/>
      </bottom>
      <diagonal/>
    </border>
    <border>
      <left style="medium">
        <color indexed="64"/>
      </left>
      <right style="thin">
        <color indexed="64"/>
      </right>
      <top style="dotted">
        <color indexed="64"/>
      </top>
      <bottom style="thick">
        <color indexed="64"/>
      </bottom>
      <diagonal/>
    </border>
    <border>
      <left style="thin">
        <color indexed="64"/>
      </left>
      <right style="thin">
        <color indexed="64"/>
      </right>
      <top style="dotted">
        <color indexed="64"/>
      </top>
      <bottom style="thick">
        <color indexed="64"/>
      </bottom>
      <diagonal/>
    </border>
    <border>
      <left/>
      <right style="medium">
        <color indexed="64"/>
      </right>
      <top style="dotted">
        <color indexed="64"/>
      </top>
      <bottom style="thick">
        <color indexed="64"/>
      </bottom>
      <diagonal/>
    </border>
    <border>
      <left style="thin">
        <color indexed="64"/>
      </left>
      <right style="medium">
        <color indexed="64"/>
      </right>
      <top style="dotted">
        <color indexed="64"/>
      </top>
      <bottom style="thick">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double">
        <color indexed="64"/>
      </left>
      <right style="medium">
        <color indexed="64"/>
      </right>
      <top style="double">
        <color indexed="64"/>
      </top>
      <bottom style="thick">
        <color indexed="64"/>
      </bottom>
      <diagonal/>
    </border>
    <border>
      <left style="double">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s>
  <cellStyleXfs count="5">
    <xf numFmtId="0" fontId="0" fillId="0" borderId="0"/>
    <xf numFmtId="164" fontId="22" fillId="0" borderId="0" applyFont="0" applyFill="0" applyBorder="0" applyAlignment="0" applyProtection="0"/>
    <xf numFmtId="0" fontId="1" fillId="0" borderId="0"/>
    <xf numFmtId="0" fontId="4" fillId="0" borderId="0"/>
    <xf numFmtId="9" fontId="32" fillId="0" borderId="0" applyFont="0" applyFill="0" applyBorder="0" applyAlignment="0" applyProtection="0"/>
  </cellStyleXfs>
  <cellXfs count="309">
    <xf numFmtId="0" fontId="0" fillId="0" borderId="0" xfId="0"/>
    <xf numFmtId="0" fontId="4" fillId="0" borderId="0" xfId="0" applyFont="1"/>
    <xf numFmtId="0" fontId="0" fillId="0" borderId="0" xfId="0" applyProtection="1">
      <protection locked="0"/>
    </xf>
    <xf numFmtId="0" fontId="6" fillId="0" borderId="0" xfId="0" applyFont="1" applyAlignment="1">
      <alignment horizontal="center"/>
    </xf>
    <xf numFmtId="0" fontId="4" fillId="0" borderId="2" xfId="0" applyFont="1" applyBorder="1" applyAlignment="1">
      <alignment horizontal="justify"/>
    </xf>
    <xf numFmtId="165" fontId="4" fillId="0" borderId="3" xfId="0" applyNumberFormat="1" applyFont="1" applyBorder="1" applyAlignment="1" applyProtection="1">
      <alignment wrapText="1"/>
      <protection locked="0"/>
    </xf>
    <xf numFmtId="0" fontId="4" fillId="0" borderId="4" xfId="0" applyFont="1" applyBorder="1" applyAlignment="1">
      <alignment horizontal="justify"/>
    </xf>
    <xf numFmtId="0" fontId="4" fillId="0" borderId="5" xfId="0" applyFont="1" applyBorder="1" applyAlignment="1">
      <alignment horizontal="justify"/>
    </xf>
    <xf numFmtId="0" fontId="4" fillId="0" borderId="1" xfId="0" applyFont="1" applyBorder="1" applyAlignment="1">
      <alignment horizontal="center"/>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10" xfId="0" applyFont="1" applyBorder="1" applyAlignment="1" applyProtection="1">
      <alignment horizontal="center"/>
      <protection locked="0"/>
    </xf>
    <xf numFmtId="0" fontId="4" fillId="0" borderId="11" xfId="0" applyFont="1" applyBorder="1" applyAlignment="1" applyProtection="1">
      <alignment horizontal="center"/>
      <protection locked="0"/>
    </xf>
    <xf numFmtId="10" fontId="4" fillId="0" borderId="6" xfId="0" applyNumberFormat="1" applyFont="1" applyBorder="1" applyAlignment="1" applyProtection="1">
      <alignment horizontal="center"/>
      <protection locked="0"/>
    </xf>
    <xf numFmtId="10" fontId="4" fillId="0" borderId="7" xfId="0" applyNumberFormat="1" applyFont="1" applyBorder="1" applyAlignment="1" applyProtection="1">
      <alignment horizontal="center"/>
      <protection locked="0"/>
    </xf>
    <xf numFmtId="10" fontId="4" fillId="0" borderId="10" xfId="0" applyNumberFormat="1" applyFont="1" applyBorder="1" applyAlignment="1" applyProtection="1">
      <alignment horizontal="center"/>
      <protection locked="0"/>
    </xf>
    <xf numFmtId="10" fontId="4" fillId="0" borderId="11" xfId="0" applyNumberFormat="1" applyFont="1" applyBorder="1" applyAlignment="1" applyProtection="1">
      <alignment horizontal="center"/>
      <protection locked="0"/>
    </xf>
    <xf numFmtId="10" fontId="4" fillId="0" borderId="8" xfId="0" applyNumberFormat="1" applyFont="1" applyBorder="1" applyAlignment="1" applyProtection="1">
      <alignment horizontal="center"/>
      <protection locked="0"/>
    </xf>
    <xf numFmtId="10" fontId="4" fillId="0" borderId="9" xfId="0" applyNumberFormat="1" applyFont="1" applyBorder="1" applyAlignment="1" applyProtection="1">
      <alignment horizontal="center"/>
      <protection locked="0"/>
    </xf>
    <xf numFmtId="165" fontId="4" fillId="2" borderId="10" xfId="0" applyNumberFormat="1" applyFont="1" applyFill="1" applyBorder="1" applyAlignment="1" applyProtection="1">
      <alignment wrapText="1"/>
    </xf>
    <xf numFmtId="165" fontId="4" fillId="2" borderId="11" xfId="0" applyNumberFormat="1" applyFont="1" applyFill="1" applyBorder="1" applyAlignment="1" applyProtection="1">
      <alignment wrapText="1"/>
    </xf>
    <xf numFmtId="4" fontId="4" fillId="0" borderId="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165" fontId="4" fillId="0" borderId="15" xfId="0" applyNumberFormat="1" applyFont="1" applyBorder="1" applyAlignment="1" applyProtection="1">
      <alignment vertical="center" wrapText="1"/>
      <protection locked="0"/>
    </xf>
    <xf numFmtId="0" fontId="10" fillId="0" borderId="0" xfId="0" applyFont="1" applyAlignment="1">
      <alignment horizontal="center"/>
    </xf>
    <xf numFmtId="0" fontId="14" fillId="0" borderId="0" xfId="0" applyFont="1" applyAlignment="1">
      <alignment horizontal="center"/>
    </xf>
    <xf numFmtId="0" fontId="9" fillId="0" borderId="17" xfId="0" applyFont="1" applyBorder="1" applyAlignment="1">
      <alignment horizontal="center" wrapText="1"/>
    </xf>
    <xf numFmtId="0" fontId="8" fillId="2" borderId="19" xfId="0" applyFont="1" applyFill="1" applyBorder="1" applyAlignment="1">
      <alignment horizontal="center" wrapText="1"/>
    </xf>
    <xf numFmtId="0" fontId="9" fillId="2" borderId="17" xfId="0" applyFont="1" applyFill="1" applyBorder="1" applyAlignment="1">
      <alignment horizontal="center" wrapText="1"/>
    </xf>
    <xf numFmtId="0" fontId="8" fillId="2" borderId="21" xfId="0" applyFont="1" applyFill="1" applyBorder="1" applyAlignment="1">
      <alignment horizontal="right" wrapText="1"/>
    </xf>
    <xf numFmtId="0" fontId="4" fillId="0" borderId="0" xfId="0" applyFont="1" applyAlignment="1">
      <alignment horizontal="center"/>
    </xf>
    <xf numFmtId="0" fontId="17" fillId="0" borderId="0" xfId="0" applyFont="1" applyAlignment="1">
      <alignment vertical="center" wrapText="1"/>
    </xf>
    <xf numFmtId="0" fontId="11" fillId="2" borderId="16" xfId="0" applyFont="1" applyFill="1" applyBorder="1" applyAlignment="1">
      <alignment vertical="center" wrapText="1"/>
    </xf>
    <xf numFmtId="0" fontId="11" fillId="2" borderId="25" xfId="0" applyFont="1" applyFill="1" applyBorder="1" applyAlignment="1">
      <alignment vertical="center" wrapText="1"/>
    </xf>
    <xf numFmtId="165" fontId="4" fillId="2" borderId="26" xfId="0" applyNumberFormat="1" applyFont="1" applyFill="1" applyBorder="1" applyAlignment="1" applyProtection="1">
      <alignment wrapText="1"/>
    </xf>
    <xf numFmtId="0" fontId="8" fillId="0" borderId="0" xfId="0" applyFont="1" applyBorder="1" applyAlignment="1">
      <alignment vertical="center" wrapText="1"/>
    </xf>
    <xf numFmtId="0" fontId="8" fillId="0" borderId="0" xfId="0" applyFont="1" applyAlignment="1">
      <alignment horizontal="right" vertical="center"/>
    </xf>
    <xf numFmtId="0" fontId="11" fillId="2" borderId="0"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Alignment="1">
      <alignment horizontal="right" vertical="center"/>
    </xf>
    <xf numFmtId="165" fontId="6" fillId="0" borderId="0" xfId="0" applyNumberFormat="1" applyFont="1" applyFill="1" applyBorder="1" applyAlignment="1" applyProtection="1"/>
    <xf numFmtId="0" fontId="6" fillId="0" borderId="0" xfId="0" applyFont="1"/>
    <xf numFmtId="0" fontId="0" fillId="3" borderId="0" xfId="0" applyFill="1"/>
    <xf numFmtId="165" fontId="4" fillId="4" borderId="6" xfId="0" applyNumberFormat="1" applyFont="1" applyFill="1" applyBorder="1" applyAlignment="1">
      <alignment vertical="center" wrapText="1"/>
    </xf>
    <xf numFmtId="165" fontId="4" fillId="4" borderId="10" xfId="0" applyNumberFormat="1" applyFont="1" applyFill="1" applyBorder="1" applyAlignment="1">
      <alignment vertical="center" wrapText="1"/>
    </xf>
    <xf numFmtId="165" fontId="4" fillId="4" borderId="8" xfId="0" applyNumberFormat="1" applyFont="1" applyFill="1" applyBorder="1" applyAlignment="1">
      <alignment vertical="center" wrapText="1"/>
    </xf>
    <xf numFmtId="165" fontId="6" fillId="4" borderId="30" xfId="0" applyNumberFormat="1" applyFont="1" applyFill="1" applyBorder="1" applyAlignment="1" applyProtection="1"/>
    <xf numFmtId="165" fontId="9" fillId="5" borderId="22" xfId="0" applyNumberFormat="1" applyFont="1" applyFill="1" applyBorder="1" applyAlignment="1">
      <alignment wrapText="1"/>
    </xf>
    <xf numFmtId="0" fontId="8" fillId="5" borderId="20" xfId="0" applyFont="1" applyFill="1" applyBorder="1" applyAlignment="1">
      <alignment horizontal="center" wrapText="1"/>
    </xf>
    <xf numFmtId="0" fontId="11" fillId="2" borderId="24" xfId="0" applyFont="1" applyFill="1" applyBorder="1" applyAlignment="1">
      <alignment horizontal="center" vertical="center" wrapText="1"/>
    </xf>
    <xf numFmtId="165" fontId="4" fillId="0" borderId="37" xfId="0" applyNumberFormat="1" applyFont="1" applyBorder="1" applyAlignment="1" applyProtection="1">
      <alignment vertical="center" wrapText="1"/>
      <protection locked="0"/>
    </xf>
    <xf numFmtId="4" fontId="4" fillId="0" borderId="41" xfId="0" applyNumberFormat="1" applyFont="1" applyBorder="1" applyAlignment="1" applyProtection="1">
      <alignment horizontal="center" vertical="center" wrapText="1"/>
      <protection locked="0"/>
    </xf>
    <xf numFmtId="4" fontId="4" fillId="0" borderId="42" xfId="0" applyNumberFormat="1" applyFont="1" applyBorder="1" applyAlignment="1" applyProtection="1">
      <alignment horizontal="center" vertical="center" wrapText="1"/>
      <protection locked="0"/>
    </xf>
    <xf numFmtId="165" fontId="4" fillId="4" borderId="12" xfId="0" applyNumberFormat="1" applyFont="1" applyFill="1" applyBorder="1" applyAlignment="1">
      <alignment vertical="center" wrapText="1"/>
    </xf>
    <xf numFmtId="165" fontId="4" fillId="4" borderId="43" xfId="0" applyNumberFormat="1" applyFont="1" applyFill="1" applyBorder="1" applyAlignment="1">
      <alignment vertical="center" wrapText="1"/>
    </xf>
    <xf numFmtId="4" fontId="4" fillId="0" borderId="44" xfId="0" applyNumberFormat="1" applyFont="1" applyBorder="1" applyAlignment="1" applyProtection="1">
      <alignment horizontal="center" vertical="center" wrapText="1"/>
      <protection locked="0"/>
    </xf>
    <xf numFmtId="4" fontId="4" fillId="0" borderId="45" xfId="0" applyNumberFormat="1" applyFont="1" applyBorder="1" applyAlignment="1" applyProtection="1">
      <alignment horizontal="center" vertical="center" wrapText="1"/>
      <protection locked="0"/>
    </xf>
    <xf numFmtId="4" fontId="4" fillId="0" borderId="46" xfId="0" applyNumberFormat="1" applyFont="1" applyBorder="1" applyAlignment="1" applyProtection="1">
      <alignment horizontal="center" vertical="center" wrapText="1"/>
      <protection locked="0"/>
    </xf>
    <xf numFmtId="4" fontId="4" fillId="0" borderId="0" xfId="0" applyNumberFormat="1" applyFont="1" applyAlignment="1">
      <alignment horizontal="center"/>
    </xf>
    <xf numFmtId="4" fontId="0" fillId="0" borderId="0" xfId="0" applyNumberFormat="1" applyAlignment="1">
      <alignment horizontal="center"/>
    </xf>
    <xf numFmtId="0" fontId="4" fillId="0" borderId="0" xfId="0" applyFont="1" applyFill="1"/>
    <xf numFmtId="0" fontId="0" fillId="0" borderId="0" xfId="0" applyFill="1"/>
    <xf numFmtId="165" fontId="18" fillId="0" borderId="0" xfId="0" applyNumberFormat="1" applyFont="1" applyFill="1" applyAlignment="1">
      <alignment horizontal="center" vertical="center"/>
    </xf>
    <xf numFmtId="0" fontId="6" fillId="0" borderId="0" xfId="0" applyFont="1" applyFill="1"/>
    <xf numFmtId="4" fontId="6" fillId="0" borderId="0" xfId="0" applyNumberFormat="1" applyFont="1" applyFill="1" applyAlignment="1"/>
    <xf numFmtId="0" fontId="0" fillId="0" borderId="0" xfId="0" applyFill="1" applyAlignment="1"/>
    <xf numFmtId="4" fontId="7" fillId="0" borderId="0" xfId="0" applyNumberFormat="1" applyFont="1" applyFill="1"/>
    <xf numFmtId="4" fontId="0" fillId="0" borderId="0" xfId="0" applyNumberFormat="1" applyFill="1"/>
    <xf numFmtId="4" fontId="11" fillId="2" borderId="16" xfId="0" applyNumberFormat="1" applyFont="1" applyFill="1" applyBorder="1" applyAlignment="1">
      <alignment vertical="center" wrapText="1"/>
    </xf>
    <xf numFmtId="0" fontId="20" fillId="2" borderId="31" xfId="0" applyFont="1" applyFill="1" applyBorder="1" applyAlignment="1">
      <alignment vertical="center" wrapText="1"/>
    </xf>
    <xf numFmtId="0" fontId="2" fillId="2" borderId="18" xfId="0" applyFont="1" applyFill="1" applyBorder="1" applyAlignment="1">
      <alignment horizontal="center" vertical="center" wrapText="1"/>
    </xf>
    <xf numFmtId="4" fontId="11" fillId="2" borderId="18" xfId="0" applyNumberFormat="1" applyFont="1" applyFill="1" applyBorder="1" applyAlignment="1">
      <alignment vertical="center"/>
    </xf>
    <xf numFmtId="0" fontId="11" fillId="2" borderId="18" xfId="0" applyFont="1" applyFill="1" applyBorder="1" applyAlignment="1">
      <alignment vertical="center" wrapText="1"/>
    </xf>
    <xf numFmtId="4" fontId="11" fillId="2" borderId="18" xfId="0" applyNumberFormat="1" applyFont="1" applyFill="1" applyBorder="1" applyAlignment="1">
      <alignment vertical="center" wrapText="1"/>
    </xf>
    <xf numFmtId="0" fontId="11" fillId="2" borderId="32" xfId="0" applyFont="1" applyFill="1" applyBorder="1" applyAlignment="1">
      <alignment vertical="center" wrapText="1"/>
    </xf>
    <xf numFmtId="0" fontId="20" fillId="2" borderId="28" xfId="0" applyFont="1" applyFill="1" applyBorder="1" applyAlignment="1">
      <alignment vertical="center" wrapText="1"/>
    </xf>
    <xf numFmtId="0" fontId="2" fillId="2" borderId="16" xfId="0" applyFont="1" applyFill="1" applyBorder="1" applyAlignment="1">
      <alignment horizontal="center" vertical="center" wrapText="1"/>
    </xf>
    <xf numFmtId="4" fontId="11" fillId="2" borderId="16" xfId="0" applyNumberFormat="1" applyFont="1" applyFill="1" applyBorder="1" applyAlignment="1">
      <alignment vertical="center"/>
    </xf>
    <xf numFmtId="0" fontId="11" fillId="2" borderId="34" xfId="0" applyFont="1" applyFill="1" applyBorder="1" applyAlignment="1">
      <alignment wrapText="1"/>
    </xf>
    <xf numFmtId="0" fontId="11" fillId="2" borderId="0" xfId="0" applyFont="1" applyFill="1" applyBorder="1" applyAlignment="1">
      <alignment wrapText="1"/>
    </xf>
    <xf numFmtId="0" fontId="21" fillId="0" borderId="47" xfId="0" applyFont="1" applyBorder="1" applyAlignment="1" applyProtection="1">
      <alignment horizontal="center" vertical="center"/>
    </xf>
    <xf numFmtId="0" fontId="21" fillId="0" borderId="48" xfId="0" applyFont="1" applyBorder="1" applyAlignment="1" applyProtection="1">
      <alignment horizontal="center" vertical="center"/>
    </xf>
    <xf numFmtId="0" fontId="21" fillId="0" borderId="49" xfId="0" applyFont="1" applyBorder="1" applyAlignment="1" applyProtection="1">
      <alignment horizontal="center" vertical="center"/>
    </xf>
    <xf numFmtId="0" fontId="23" fillId="0" borderId="14" xfId="2" applyFont="1" applyBorder="1" applyAlignment="1" applyProtection="1">
      <alignment horizontal="center" vertical="center" wrapText="1"/>
    </xf>
    <xf numFmtId="0" fontId="23" fillId="0" borderId="50" xfId="2" applyFont="1" applyBorder="1" applyAlignment="1" applyProtection="1">
      <alignment horizontal="center" vertical="center" wrapText="1"/>
    </xf>
    <xf numFmtId="167" fontId="23" fillId="0" borderId="50" xfId="1" applyNumberFormat="1" applyFont="1" applyBorder="1" applyAlignment="1" applyProtection="1">
      <alignment horizontal="center" vertical="center" wrapText="1"/>
    </xf>
    <xf numFmtId="0" fontId="6" fillId="4" borderId="1" xfId="0" applyFont="1" applyFill="1" applyBorder="1" applyAlignment="1">
      <alignment horizontal="center" vertical="center" wrapText="1"/>
    </xf>
    <xf numFmtId="0" fontId="24" fillId="0" borderId="51" xfId="2" applyFont="1" applyBorder="1" applyAlignment="1" applyProtection="1">
      <alignment horizontal="center" vertical="center"/>
    </xf>
    <xf numFmtId="0" fontId="24" fillId="0" borderId="52" xfId="2" applyFont="1" applyBorder="1" applyAlignment="1" applyProtection="1">
      <alignment horizontal="center" vertical="center"/>
    </xf>
    <xf numFmtId="167" fontId="24" fillId="0" borderId="52" xfId="1" applyNumberFormat="1" applyFont="1" applyBorder="1" applyAlignment="1" applyProtection="1">
      <alignment horizontal="right" vertical="center"/>
      <protection locked="0"/>
    </xf>
    <xf numFmtId="0" fontId="21" fillId="0" borderId="11" xfId="2" applyFont="1" applyFill="1" applyBorder="1" applyAlignment="1" applyProtection="1">
      <alignment vertical="center" wrapText="1"/>
    </xf>
    <xf numFmtId="0" fontId="24" fillId="0" borderId="53" xfId="2" applyFont="1" applyBorder="1" applyAlignment="1" applyProtection="1">
      <alignment horizontal="center" vertical="center"/>
    </xf>
    <xf numFmtId="0" fontId="24" fillId="0" borderId="54" xfId="2" applyFont="1" applyBorder="1" applyAlignment="1" applyProtection="1">
      <alignment horizontal="center" vertical="center"/>
    </xf>
    <xf numFmtId="167" fontId="24" fillId="0" borderId="54" xfId="1" applyNumberFormat="1" applyFont="1" applyBorder="1" applyAlignment="1" applyProtection="1">
      <alignment horizontal="right" vertical="center"/>
      <protection locked="0"/>
    </xf>
    <xf numFmtId="0" fontId="21" fillId="0" borderId="9" xfId="2" applyFont="1" applyFill="1" applyBorder="1" applyAlignment="1" applyProtection="1">
      <alignment vertical="center" wrapText="1"/>
    </xf>
    <xf numFmtId="0" fontId="24" fillId="0" borderId="55" xfId="2" applyFont="1" applyBorder="1" applyAlignment="1" applyProtection="1">
      <alignment horizontal="center" vertical="center"/>
    </xf>
    <xf numFmtId="0" fontId="24" fillId="0" borderId="56" xfId="2" applyFont="1" applyBorder="1" applyAlignment="1" applyProtection="1">
      <alignment horizontal="center" vertical="center"/>
    </xf>
    <xf numFmtId="167" fontId="24" fillId="0" borderId="56" xfId="1" applyNumberFormat="1" applyFont="1" applyBorder="1" applyAlignment="1" applyProtection="1">
      <alignment horizontal="right" vertical="center"/>
      <protection locked="0"/>
    </xf>
    <xf numFmtId="0" fontId="24" fillId="0" borderId="57" xfId="2" applyFont="1" applyBorder="1" applyAlignment="1" applyProtection="1">
      <alignment horizontal="center" vertical="center"/>
    </xf>
    <xf numFmtId="0" fontId="21" fillId="0" borderId="7" xfId="2" applyFont="1" applyFill="1" applyBorder="1" applyAlignment="1" applyProtection="1">
      <alignment vertical="center" wrapText="1"/>
    </xf>
    <xf numFmtId="0" fontId="0" fillId="0" borderId="0" xfId="0" applyAlignment="1">
      <alignment wrapText="1"/>
    </xf>
    <xf numFmtId="0" fontId="19" fillId="0" borderId="0" xfId="0" applyFont="1" applyAlignment="1">
      <alignment wrapText="1"/>
    </xf>
    <xf numFmtId="0" fontId="6" fillId="0" borderId="0" xfId="0" applyFont="1" applyAlignment="1">
      <alignment wrapText="1"/>
    </xf>
    <xf numFmtId="0" fontId="4" fillId="0" borderId="0" xfId="0" applyFont="1" applyAlignment="1">
      <alignment wrapText="1"/>
    </xf>
    <xf numFmtId="0" fontId="21" fillId="0" borderId="13" xfId="2" applyFont="1" applyFill="1" applyBorder="1" applyAlignment="1" applyProtection="1">
      <alignment vertical="center" wrapText="1"/>
    </xf>
    <xf numFmtId="0" fontId="24" fillId="0" borderId="58" xfId="2" applyFont="1" applyBorder="1" applyAlignment="1" applyProtection="1">
      <alignment horizontal="center" vertical="center"/>
    </xf>
    <xf numFmtId="0" fontId="21" fillId="0" borderId="49" xfId="0" applyFont="1" applyFill="1" applyBorder="1" applyAlignment="1" applyProtection="1">
      <alignment horizontal="center" vertical="center"/>
    </xf>
    <xf numFmtId="0" fontId="24" fillId="0" borderId="9" xfId="2" applyFont="1" applyFill="1" applyBorder="1" applyAlignment="1" applyProtection="1">
      <alignment vertical="center" wrapText="1"/>
    </xf>
    <xf numFmtId="1" fontId="21" fillId="0" borderId="56" xfId="3" applyNumberFormat="1" applyFont="1" applyFill="1" applyBorder="1" applyAlignment="1" applyProtection="1">
      <alignment horizontal="center" vertical="center" wrapText="1"/>
    </xf>
    <xf numFmtId="0" fontId="24" fillId="0" borderId="59" xfId="2" applyFont="1" applyFill="1" applyBorder="1" applyAlignment="1" applyProtection="1">
      <alignment vertical="center" wrapText="1"/>
    </xf>
    <xf numFmtId="0" fontId="24" fillId="0" borderId="60" xfId="2" applyFont="1" applyFill="1" applyBorder="1" applyAlignment="1" applyProtection="1">
      <alignment vertical="center" wrapText="1"/>
    </xf>
    <xf numFmtId="0" fontId="24" fillId="0" borderId="54" xfId="2" applyFont="1" applyFill="1" applyBorder="1" applyAlignment="1" applyProtection="1">
      <alignment horizontal="center" vertical="center"/>
    </xf>
    <xf numFmtId="0" fontId="5" fillId="0" borderId="48" xfId="0" applyFont="1" applyBorder="1" applyAlignment="1" applyProtection="1">
      <alignment horizontal="center" vertical="center"/>
    </xf>
    <xf numFmtId="0" fontId="5" fillId="0" borderId="59" xfId="2" applyFont="1" applyFill="1" applyBorder="1" applyAlignment="1" applyProtection="1">
      <alignment horizontal="left" vertical="center" wrapText="1"/>
    </xf>
    <xf numFmtId="0" fontId="5" fillId="0" borderId="11" xfId="2" applyFont="1" applyFill="1" applyBorder="1" applyAlignment="1" applyProtection="1">
      <alignment vertical="center" wrapText="1"/>
    </xf>
    <xf numFmtId="0" fontId="5" fillId="0" borderId="9" xfId="2" applyFont="1" applyFill="1" applyBorder="1" applyAlignment="1" applyProtection="1">
      <alignment vertical="center" wrapText="1"/>
    </xf>
    <xf numFmtId="0" fontId="5" fillId="0" borderId="60" xfId="2" applyFont="1" applyFill="1" applyBorder="1" applyAlignment="1" applyProtection="1">
      <alignment vertical="center" wrapText="1"/>
    </xf>
    <xf numFmtId="167" fontId="24" fillId="0" borderId="54" xfId="1" applyNumberFormat="1" applyFont="1" applyFill="1" applyBorder="1" applyAlignment="1" applyProtection="1">
      <alignment horizontal="right" vertical="center"/>
      <protection locked="0"/>
    </xf>
    <xf numFmtId="1" fontId="5" fillId="0" borderId="54" xfId="3" applyNumberFormat="1" applyFont="1" applyBorder="1" applyAlignment="1" applyProtection="1">
      <alignment horizontal="center" vertical="center" wrapText="1"/>
    </xf>
    <xf numFmtId="4" fontId="5" fillId="0" borderId="54" xfId="1" applyNumberFormat="1" applyFont="1" applyFill="1" applyBorder="1" applyAlignment="1" applyProtection="1">
      <alignment horizontal="right" vertical="center" wrapText="1"/>
      <protection locked="0"/>
    </xf>
    <xf numFmtId="1" fontId="5" fillId="0" borderId="58" xfId="3" applyNumberFormat="1" applyFont="1" applyBorder="1" applyAlignment="1" applyProtection="1">
      <alignment horizontal="center" vertical="center" wrapText="1"/>
    </xf>
    <xf numFmtId="4" fontId="5" fillId="0" borderId="58" xfId="1" applyNumberFormat="1" applyFont="1" applyFill="1" applyBorder="1" applyAlignment="1" applyProtection="1">
      <alignment horizontal="right" vertical="center" wrapText="1"/>
      <protection locked="0"/>
    </xf>
    <xf numFmtId="0" fontId="5" fillId="0" borderId="61" xfId="0" applyFont="1" applyBorder="1" applyAlignment="1" applyProtection="1">
      <alignment horizontal="center" vertical="center"/>
    </xf>
    <xf numFmtId="0" fontId="5" fillId="0" borderId="62" xfId="2" applyFont="1" applyFill="1" applyBorder="1" applyAlignment="1" applyProtection="1">
      <alignment horizontal="left" vertical="center" wrapText="1"/>
    </xf>
    <xf numFmtId="165" fontId="6" fillId="4" borderId="28" xfId="0" applyNumberFormat="1" applyFont="1" applyFill="1" applyBorder="1" applyAlignment="1" applyProtection="1"/>
    <xf numFmtId="0" fontId="0" fillId="0" borderId="0" xfId="0" applyAlignment="1">
      <alignment horizontal="center"/>
    </xf>
    <xf numFmtId="0" fontId="4" fillId="0" borderId="12" xfId="0" applyFont="1" applyBorder="1" applyAlignment="1" applyProtection="1">
      <alignment horizontal="center"/>
      <protection locked="0"/>
    </xf>
    <xf numFmtId="0" fontId="4" fillId="0" borderId="13" xfId="0" applyFont="1" applyBorder="1" applyAlignment="1" applyProtection="1">
      <alignment horizontal="center"/>
      <protection locked="0"/>
    </xf>
    <xf numFmtId="10" fontId="4" fillId="0" borderId="12" xfId="0" applyNumberFormat="1" applyFont="1" applyBorder="1" applyAlignment="1" applyProtection="1">
      <alignment horizontal="center"/>
      <protection locked="0"/>
    </xf>
    <xf numFmtId="10" fontId="4" fillId="0" borderId="13" xfId="0" applyNumberFormat="1" applyFont="1" applyBorder="1" applyAlignment="1" applyProtection="1">
      <alignment horizontal="center"/>
      <protection locked="0"/>
    </xf>
    <xf numFmtId="165" fontId="4" fillId="0" borderId="35" xfId="0" applyNumberFormat="1" applyFont="1" applyBorder="1" applyAlignment="1" applyProtection="1">
      <alignment wrapText="1"/>
      <protection locked="0"/>
    </xf>
    <xf numFmtId="0" fontId="4" fillId="0" borderId="47" xfId="0" applyFont="1" applyBorder="1" applyAlignment="1">
      <alignment horizontal="justify"/>
    </xf>
    <xf numFmtId="0" fontId="4" fillId="0" borderId="63" xfId="0" applyFont="1" applyBorder="1" applyAlignment="1">
      <alignment horizontal="justify"/>
    </xf>
    <xf numFmtId="0" fontId="4" fillId="0" borderId="28" xfId="0" applyFont="1" applyBorder="1" applyAlignment="1">
      <alignment horizontal="justify"/>
    </xf>
    <xf numFmtId="0" fontId="5" fillId="0" borderId="7" xfId="2" applyFont="1" applyFill="1" applyBorder="1" applyAlignment="1" applyProtection="1">
      <alignment vertical="center" wrapText="1"/>
    </xf>
    <xf numFmtId="0" fontId="21" fillId="6" borderId="7" xfId="2" applyFont="1" applyFill="1" applyBorder="1" applyAlignment="1" applyProtection="1">
      <alignment vertical="center" wrapText="1"/>
    </xf>
    <xf numFmtId="4" fontId="4" fillId="0" borderId="64" xfId="0" applyNumberFormat="1" applyFont="1" applyBorder="1" applyAlignment="1" applyProtection="1">
      <alignment horizontal="center" vertical="center" wrapText="1"/>
      <protection locked="0"/>
    </xf>
    <xf numFmtId="0" fontId="4" fillId="0" borderId="37" xfId="0" applyFont="1" applyBorder="1" applyAlignment="1">
      <alignment horizontal="justify"/>
    </xf>
    <xf numFmtId="0" fontId="4" fillId="0" borderId="34" xfId="0" applyFont="1" applyBorder="1" applyAlignment="1">
      <alignment horizontal="justify"/>
    </xf>
    <xf numFmtId="165" fontId="4" fillId="2" borderId="66" xfId="0" applyNumberFormat="1" applyFont="1" applyFill="1" applyBorder="1" applyAlignment="1" applyProtection="1">
      <alignment wrapText="1"/>
    </xf>
    <xf numFmtId="165" fontId="4" fillId="2" borderId="67" xfId="0" applyNumberFormat="1" applyFont="1" applyFill="1" applyBorder="1" applyAlignment="1" applyProtection="1">
      <alignment wrapText="1"/>
    </xf>
    <xf numFmtId="165" fontId="4" fillId="0" borderId="25" xfId="0" applyNumberFormat="1" applyFont="1" applyBorder="1" applyAlignment="1" applyProtection="1">
      <alignment wrapText="1"/>
      <protection locked="0"/>
    </xf>
    <xf numFmtId="165" fontId="4" fillId="2" borderId="8" xfId="0" applyNumberFormat="1" applyFont="1" applyFill="1" applyBorder="1" applyAlignment="1" applyProtection="1">
      <alignment wrapText="1"/>
    </xf>
    <xf numFmtId="165" fontId="4" fillId="2" borderId="68" xfId="0" applyNumberFormat="1" applyFont="1" applyFill="1" applyBorder="1" applyAlignment="1" applyProtection="1">
      <alignment wrapText="1"/>
    </xf>
    <xf numFmtId="0" fontId="4" fillId="0" borderId="43" xfId="0" applyFont="1" applyBorder="1" applyAlignment="1" applyProtection="1">
      <alignment horizontal="center"/>
      <protection locked="0"/>
    </xf>
    <xf numFmtId="0" fontId="4" fillId="0" borderId="69" xfId="0" applyFont="1" applyBorder="1" applyAlignment="1" applyProtection="1">
      <alignment horizontal="center"/>
      <protection locked="0"/>
    </xf>
    <xf numFmtId="10" fontId="4" fillId="0" borderId="43" xfId="0" applyNumberFormat="1" applyFont="1" applyBorder="1" applyAlignment="1" applyProtection="1">
      <alignment horizontal="center"/>
      <protection locked="0"/>
    </xf>
    <xf numFmtId="10" fontId="4" fillId="0" borderId="69" xfId="0" applyNumberFormat="1" applyFont="1" applyBorder="1" applyAlignment="1" applyProtection="1">
      <alignment horizontal="center"/>
      <protection locked="0"/>
    </xf>
    <xf numFmtId="165" fontId="4" fillId="2" borderId="43" xfId="0" applyNumberFormat="1" applyFont="1" applyFill="1" applyBorder="1" applyAlignment="1" applyProtection="1">
      <alignment wrapText="1"/>
    </xf>
    <xf numFmtId="165" fontId="4" fillId="2" borderId="69" xfId="0" applyNumberFormat="1" applyFont="1" applyFill="1" applyBorder="1" applyAlignment="1" applyProtection="1">
      <alignment wrapText="1"/>
    </xf>
    <xf numFmtId="0" fontId="8" fillId="0" borderId="35" xfId="0" applyFont="1" applyBorder="1" applyAlignment="1">
      <alignment horizontal="right" vertical="center"/>
    </xf>
    <xf numFmtId="165" fontId="6" fillId="2" borderId="70" xfId="0" applyNumberFormat="1" applyFont="1" applyFill="1" applyBorder="1" applyProtection="1"/>
    <xf numFmtId="0" fontId="4" fillId="0" borderId="26" xfId="0" applyFont="1" applyBorder="1" applyAlignment="1" applyProtection="1">
      <alignment horizontal="center"/>
      <protection locked="0"/>
    </xf>
    <xf numFmtId="0" fontId="4" fillId="0" borderId="27" xfId="0" applyFont="1" applyBorder="1" applyAlignment="1" applyProtection="1">
      <alignment horizontal="center"/>
      <protection locked="0"/>
    </xf>
    <xf numFmtId="10" fontId="4" fillId="0" borderId="26" xfId="0" applyNumberFormat="1" applyFont="1" applyBorder="1" applyAlignment="1" applyProtection="1">
      <alignment horizontal="center"/>
      <protection locked="0"/>
    </xf>
    <xf numFmtId="10" fontId="4" fillId="0" borderId="27" xfId="0" applyNumberFormat="1" applyFont="1" applyBorder="1" applyAlignment="1" applyProtection="1">
      <alignment horizontal="center"/>
      <protection locked="0"/>
    </xf>
    <xf numFmtId="165" fontId="4" fillId="0" borderId="71" xfId="0" applyNumberFormat="1" applyFont="1" applyBorder="1" applyAlignment="1" applyProtection="1">
      <alignment wrapText="1"/>
      <protection locked="0"/>
    </xf>
    <xf numFmtId="165" fontId="4" fillId="2" borderId="6" xfId="0" applyNumberFormat="1" applyFont="1" applyFill="1" applyBorder="1" applyAlignment="1" applyProtection="1">
      <alignment wrapText="1"/>
    </xf>
    <xf numFmtId="165" fontId="4" fillId="2" borderId="72" xfId="0" applyNumberFormat="1" applyFont="1" applyFill="1" applyBorder="1" applyAlignment="1" applyProtection="1">
      <alignment wrapText="1"/>
    </xf>
    <xf numFmtId="165" fontId="4" fillId="4" borderId="73" xfId="0" applyNumberFormat="1" applyFont="1" applyFill="1" applyBorder="1" applyAlignment="1">
      <alignment vertical="center" wrapText="1"/>
    </xf>
    <xf numFmtId="165" fontId="4" fillId="4" borderId="15" xfId="0" applyNumberFormat="1" applyFont="1" applyFill="1" applyBorder="1" applyAlignment="1">
      <alignment vertical="center" wrapText="1"/>
    </xf>
    <xf numFmtId="165" fontId="9" fillId="5" borderId="22" xfId="0" applyNumberFormat="1" applyFont="1" applyFill="1" applyBorder="1" applyAlignment="1">
      <alignment horizontal="right" wrapText="1"/>
    </xf>
    <xf numFmtId="166" fontId="11" fillId="2" borderId="28" xfId="0" applyNumberFormat="1" applyFont="1" applyFill="1" applyBorder="1" applyAlignment="1">
      <alignment vertical="center" wrapText="1"/>
    </xf>
    <xf numFmtId="0" fontId="23" fillId="0" borderId="27" xfId="2" applyFont="1" applyBorder="1" applyAlignment="1" applyProtection="1">
      <alignment horizontal="center" vertical="center" wrapText="1"/>
    </xf>
    <xf numFmtId="0" fontId="21" fillId="0" borderId="74" xfId="0" applyFont="1" applyBorder="1" applyAlignment="1" applyProtection="1">
      <alignment horizontal="center" vertical="center"/>
    </xf>
    <xf numFmtId="0" fontId="21" fillId="0" borderId="11" xfId="0" applyFont="1" applyBorder="1" applyAlignment="1" applyProtection="1">
      <alignment horizontal="center" vertical="center"/>
    </xf>
    <xf numFmtId="0" fontId="4" fillId="0" borderId="41" xfId="0" applyFont="1" applyBorder="1" applyAlignment="1" applyProtection="1">
      <alignment horizontal="center"/>
      <protection locked="0"/>
    </xf>
    <xf numFmtId="0" fontId="4" fillId="0" borderId="42" xfId="0" applyFont="1" applyBorder="1" applyAlignment="1" applyProtection="1">
      <alignment horizontal="center"/>
      <protection locked="0"/>
    </xf>
    <xf numFmtId="10" fontId="4" fillId="0" borderId="41" xfId="0" applyNumberFormat="1" applyFont="1" applyBorder="1" applyAlignment="1" applyProtection="1">
      <alignment horizontal="center"/>
      <protection locked="0"/>
    </xf>
    <xf numFmtId="10" fontId="4" fillId="0" borderId="42" xfId="0" applyNumberFormat="1" applyFont="1" applyBorder="1" applyAlignment="1" applyProtection="1">
      <alignment horizontal="center"/>
      <protection locked="0"/>
    </xf>
    <xf numFmtId="165" fontId="4" fillId="2" borderId="75" xfId="0" applyNumberFormat="1" applyFont="1" applyFill="1" applyBorder="1" applyAlignment="1" applyProtection="1">
      <alignment wrapText="1"/>
    </xf>
    <xf numFmtId="0" fontId="4" fillId="0" borderId="76" xfId="0" applyFont="1" applyBorder="1" applyAlignment="1">
      <alignment horizontal="justify"/>
    </xf>
    <xf numFmtId="0" fontId="4" fillId="0" borderId="77" xfId="0" applyFont="1" applyBorder="1" applyAlignment="1">
      <alignment horizontal="justify"/>
    </xf>
    <xf numFmtId="0" fontId="4" fillId="0" borderId="78" xfId="0" applyFont="1" applyBorder="1" applyAlignment="1" applyProtection="1">
      <alignment horizontal="center"/>
      <protection locked="0"/>
    </xf>
    <xf numFmtId="0" fontId="4" fillId="0" borderId="79" xfId="0" applyFont="1" applyBorder="1" applyAlignment="1" applyProtection="1">
      <alignment horizontal="center"/>
      <protection locked="0"/>
    </xf>
    <xf numFmtId="10" fontId="4" fillId="0" borderId="78" xfId="0" applyNumberFormat="1" applyFont="1" applyBorder="1" applyAlignment="1" applyProtection="1">
      <alignment horizontal="center"/>
      <protection locked="0"/>
    </xf>
    <xf numFmtId="10" fontId="4" fillId="0" borderId="79" xfId="0" applyNumberFormat="1" applyFont="1" applyBorder="1" applyAlignment="1" applyProtection="1">
      <alignment horizontal="center"/>
      <protection locked="0"/>
    </xf>
    <xf numFmtId="165" fontId="4" fillId="0" borderId="80" xfId="0" applyNumberFormat="1" applyFont="1" applyBorder="1" applyAlignment="1" applyProtection="1">
      <alignment wrapText="1"/>
      <protection locked="0"/>
    </xf>
    <xf numFmtId="165" fontId="4" fillId="2" borderId="78" xfId="0" applyNumberFormat="1" applyFont="1" applyFill="1" applyBorder="1" applyAlignment="1" applyProtection="1">
      <alignment wrapText="1"/>
    </xf>
    <xf numFmtId="165" fontId="4" fillId="2" borderId="81" xfId="0" applyNumberFormat="1" applyFont="1" applyFill="1" applyBorder="1" applyAlignment="1" applyProtection="1">
      <alignment wrapText="1"/>
    </xf>
    <xf numFmtId="165" fontId="6" fillId="0" borderId="65" xfId="0" applyNumberFormat="1" applyFont="1" applyBorder="1"/>
    <xf numFmtId="0" fontId="8" fillId="0" borderId="30" xfId="2" applyFont="1" applyFill="1" applyBorder="1" applyAlignment="1" applyProtection="1">
      <alignment horizontal="right" vertical="center" wrapText="1"/>
    </xf>
    <xf numFmtId="165" fontId="4" fillId="0" borderId="1" xfId="0" applyNumberFormat="1" applyFont="1" applyBorder="1" applyAlignment="1">
      <alignment horizontal="right"/>
    </xf>
    <xf numFmtId="4" fontId="0" fillId="0" borderId="1" xfId="0" applyNumberFormat="1" applyBorder="1"/>
    <xf numFmtId="0" fontId="29" fillId="0" borderId="1" xfId="0" applyFont="1" applyBorder="1" applyAlignment="1">
      <alignment wrapText="1"/>
    </xf>
    <xf numFmtId="168" fontId="0" fillId="0" borderId="1" xfId="0" applyNumberFormat="1" applyBorder="1"/>
    <xf numFmtId="0" fontId="29" fillId="0" borderId="0" xfId="0" applyFont="1" applyAlignment="1">
      <alignment vertical="center"/>
    </xf>
    <xf numFmtId="0" fontId="30" fillId="0" borderId="0" xfId="0" applyFont="1" applyAlignment="1">
      <alignment vertical="center"/>
    </xf>
    <xf numFmtId="0" fontId="4" fillId="0" borderId="0" xfId="0" applyFont="1" applyAlignment="1">
      <alignment vertical="center" wrapText="1"/>
    </xf>
    <xf numFmtId="4" fontId="11" fillId="2" borderId="28" xfId="0" applyNumberFormat="1" applyFont="1" applyFill="1" applyBorder="1" applyAlignment="1">
      <alignment vertical="center" wrapText="1"/>
    </xf>
    <xf numFmtId="4" fontId="6" fillId="2" borderId="1" xfId="0" applyNumberFormat="1" applyFont="1" applyFill="1" applyBorder="1" applyAlignment="1" applyProtection="1">
      <alignment horizontal="right" vertical="center" wrapText="1"/>
    </xf>
    <xf numFmtId="4" fontId="11" fillId="2" borderId="25" xfId="0" applyNumberFormat="1" applyFont="1" applyFill="1" applyBorder="1" applyAlignment="1">
      <alignment vertical="center" wrapText="1"/>
    </xf>
    <xf numFmtId="168" fontId="4" fillId="0" borderId="7" xfId="0" applyNumberFormat="1" applyFont="1" applyBorder="1" applyAlignment="1" applyProtection="1">
      <alignment horizontal="center"/>
      <protection locked="0"/>
    </xf>
    <xf numFmtId="0" fontId="11" fillId="2" borderId="34"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5" fillId="0" borderId="11" xfId="2" applyFont="1" applyBorder="1" applyAlignment="1">
      <alignment vertical="center" wrapText="1"/>
    </xf>
    <xf numFmtId="0" fontId="24" fillId="7" borderId="60" xfId="2" applyFont="1" applyFill="1" applyBorder="1" applyAlignment="1">
      <alignment vertical="center" wrapText="1"/>
    </xf>
    <xf numFmtId="0" fontId="5" fillId="0" borderId="0" xfId="0" applyFont="1" applyBorder="1" applyAlignment="1" applyProtection="1">
      <alignment horizontal="center" vertical="center"/>
    </xf>
    <xf numFmtId="0" fontId="5" fillId="0" borderId="0" xfId="2" applyFont="1" applyFill="1" applyBorder="1" applyAlignment="1" applyProtection="1">
      <alignment horizontal="left" vertical="center" wrapText="1"/>
    </xf>
    <xf numFmtId="0" fontId="24" fillId="0" borderId="0" xfId="2" applyFont="1" applyBorder="1" applyAlignment="1" applyProtection="1">
      <alignment horizontal="center" vertical="center"/>
    </xf>
    <xf numFmtId="1" fontId="5" fillId="0" borderId="0" xfId="3" applyNumberFormat="1" applyFont="1" applyBorder="1" applyAlignment="1" applyProtection="1">
      <alignment horizontal="center" vertical="center" wrapText="1"/>
    </xf>
    <xf numFmtId="4" fontId="5" fillId="0" borderId="0" xfId="1" applyNumberFormat="1" applyFont="1" applyFill="1" applyBorder="1" applyAlignment="1" applyProtection="1">
      <alignment horizontal="right" vertical="center" wrapText="1"/>
      <protection locked="0"/>
    </xf>
    <xf numFmtId="165" fontId="4" fillId="4" borderId="28" xfId="0" applyNumberFormat="1" applyFont="1" applyFill="1" applyBorder="1" applyAlignment="1">
      <alignment vertical="center" wrapText="1"/>
    </xf>
    <xf numFmtId="1" fontId="5" fillId="0" borderId="58" xfId="3" applyNumberFormat="1" applyFont="1" applyBorder="1" applyAlignment="1">
      <alignment horizontal="center" vertical="center" wrapText="1"/>
    </xf>
    <xf numFmtId="0" fontId="5" fillId="0" borderId="16" xfId="0" applyFont="1" applyBorder="1" applyAlignment="1" applyProtection="1">
      <alignment horizontal="center" vertical="center"/>
    </xf>
    <xf numFmtId="0" fontId="5" fillId="0" borderId="16" xfId="2" applyFont="1" applyFill="1" applyBorder="1" applyAlignment="1" applyProtection="1">
      <alignment horizontal="left" vertical="center" wrapText="1"/>
    </xf>
    <xf numFmtId="0" fontId="24" fillId="0" borderId="16" xfId="2" applyFont="1" applyBorder="1" applyAlignment="1" applyProtection="1">
      <alignment horizontal="center" vertical="center"/>
    </xf>
    <xf numFmtId="1" fontId="5" fillId="0" borderId="16" xfId="3" applyNumberFormat="1" applyFont="1" applyBorder="1" applyAlignment="1" applyProtection="1">
      <alignment horizontal="center" vertical="center" wrapText="1"/>
    </xf>
    <xf numFmtId="4" fontId="5" fillId="0" borderId="16" xfId="1" applyNumberFormat="1" applyFont="1" applyFill="1" applyBorder="1" applyAlignment="1" applyProtection="1">
      <alignment horizontal="right" vertical="center" wrapText="1"/>
      <protection locked="0"/>
    </xf>
    <xf numFmtId="0" fontId="9" fillId="2" borderId="17" xfId="0" quotePrefix="1" applyFont="1" applyFill="1" applyBorder="1" applyAlignment="1">
      <alignment horizontal="center" vertical="justify" wrapText="1"/>
    </xf>
    <xf numFmtId="165" fontId="9" fillId="5" borderId="36" xfId="0" applyNumberFormat="1" applyFont="1" applyFill="1" applyBorder="1" applyAlignment="1">
      <alignment horizontal="center" wrapText="1"/>
    </xf>
    <xf numFmtId="165" fontId="9" fillId="5" borderId="22" xfId="0" applyNumberFormat="1" applyFont="1" applyFill="1" applyBorder="1" applyAlignment="1">
      <alignment horizontal="center" wrapText="1"/>
    </xf>
    <xf numFmtId="165" fontId="9" fillId="5" borderId="23" xfId="0" applyNumberFormat="1" applyFont="1" applyFill="1" applyBorder="1" applyAlignment="1">
      <alignment horizontal="center" wrapText="1"/>
    </xf>
    <xf numFmtId="164" fontId="0" fillId="0" borderId="0" xfId="1" applyFont="1"/>
    <xf numFmtId="0" fontId="11" fillId="2" borderId="84" xfId="0" applyFont="1" applyFill="1" applyBorder="1" applyAlignment="1">
      <alignment horizontal="center" vertical="center" wrapText="1"/>
    </xf>
    <xf numFmtId="168" fontId="0" fillId="0" borderId="0" xfId="0" applyNumberFormat="1"/>
    <xf numFmtId="0" fontId="14" fillId="0" borderId="0" xfId="0" applyFont="1" applyAlignment="1">
      <alignment horizontal="left"/>
    </xf>
    <xf numFmtId="164" fontId="11" fillId="2" borderId="0" xfId="1" applyFont="1" applyFill="1" applyBorder="1" applyAlignment="1">
      <alignment horizontal="center" vertical="center" wrapText="1"/>
    </xf>
    <xf numFmtId="4" fontId="6" fillId="0" borderId="0" xfId="0" applyNumberFormat="1" applyFont="1"/>
    <xf numFmtId="165" fontId="18" fillId="0" borderId="0" xfId="0" applyNumberFormat="1" applyFont="1" applyAlignment="1">
      <alignment vertical="center"/>
    </xf>
    <xf numFmtId="165" fontId="18" fillId="0" borderId="0" xfId="0" applyNumberFormat="1" applyFont="1" applyFill="1" applyAlignment="1">
      <alignment horizontal="center" vertical="center"/>
    </xf>
    <xf numFmtId="165" fontId="18" fillId="0" borderId="0" xfId="0" applyNumberFormat="1" applyFont="1" applyFill="1" applyAlignment="1">
      <alignment vertical="center"/>
    </xf>
    <xf numFmtId="0" fontId="9" fillId="2" borderId="17" xfId="0" quotePrefix="1" applyFont="1" applyFill="1" applyBorder="1" applyAlignment="1">
      <alignment horizontal="center" vertical="justify" wrapText="1"/>
    </xf>
    <xf numFmtId="165" fontId="9" fillId="0" borderId="22" xfId="0" applyNumberFormat="1" applyFont="1" applyFill="1" applyBorder="1" applyAlignment="1">
      <alignment horizontal="right" wrapText="1"/>
    </xf>
    <xf numFmtId="165" fontId="9" fillId="5" borderId="23" xfId="0" applyNumberFormat="1" applyFont="1" applyFill="1" applyBorder="1" applyAlignment="1">
      <alignment horizontal="right" wrapText="1"/>
    </xf>
    <xf numFmtId="0" fontId="11" fillId="2" borderId="28" xfId="0" applyFont="1" applyFill="1" applyBorder="1" applyAlignment="1">
      <alignment horizontal="center" vertical="center" wrapText="1"/>
    </xf>
    <xf numFmtId="0" fontId="11" fillId="2" borderId="16" xfId="0" applyFont="1" applyFill="1" applyBorder="1" applyAlignment="1">
      <alignment horizontal="center" vertical="center" wrapText="1"/>
    </xf>
    <xf numFmtId="164" fontId="11" fillId="2" borderId="16" xfId="1"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0" fillId="2" borderId="29" xfId="0" applyFont="1" applyFill="1" applyBorder="1" applyAlignment="1">
      <alignment horizontal="center" wrapText="1"/>
    </xf>
    <xf numFmtId="0" fontId="20" fillId="2" borderId="5" xfId="0" applyFont="1" applyFill="1" applyBorder="1" applyAlignment="1">
      <alignment horizontal="center" wrapText="1"/>
    </xf>
    <xf numFmtId="164" fontId="4" fillId="0" borderId="0" xfId="0" applyNumberFormat="1" applyFont="1"/>
    <xf numFmtId="0" fontId="20" fillId="2" borderId="37" xfId="0" applyFont="1" applyFill="1" applyBorder="1" applyAlignment="1">
      <alignment horizontal="center" wrapText="1"/>
    </xf>
    <xf numFmtId="164" fontId="5" fillId="0" borderId="0" xfId="1" applyFont="1" applyFill="1"/>
    <xf numFmtId="164" fontId="5" fillId="0" borderId="0" xfId="0" applyNumberFormat="1" applyFont="1" applyFill="1"/>
    <xf numFmtId="4" fontId="31" fillId="0" borderId="0" xfId="0" applyNumberFormat="1" applyFont="1" applyFill="1" applyAlignment="1"/>
    <xf numFmtId="168" fontId="0" fillId="0" borderId="0" xfId="0" applyNumberFormat="1" applyFill="1"/>
    <xf numFmtId="0" fontId="30" fillId="0" borderId="0" xfId="0" applyFont="1"/>
    <xf numFmtId="4" fontId="0" fillId="0" borderId="0" xfId="0" applyNumberFormat="1"/>
    <xf numFmtId="10" fontId="0" fillId="0" borderId="0" xfId="4" applyNumberFormat="1" applyFont="1"/>
    <xf numFmtId="164" fontId="5" fillId="0" borderId="0" xfId="1" applyFont="1"/>
    <xf numFmtId="165" fontId="0" fillId="0" borderId="0" xfId="0" applyNumberFormat="1" applyFill="1"/>
    <xf numFmtId="164" fontId="0" fillId="0" borderId="0" xfId="1" applyFont="1" applyFill="1"/>
    <xf numFmtId="164" fontId="0" fillId="0" borderId="0" xfId="0" applyNumberFormat="1" applyFill="1"/>
    <xf numFmtId="0" fontId="2" fillId="2" borderId="32"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1" fillId="2" borderId="33" xfId="0" applyFont="1" applyFill="1" applyBorder="1" applyAlignment="1">
      <alignment horizontal="center" vertical="center" wrapText="1"/>
    </xf>
    <xf numFmtId="168" fontId="11" fillId="2" borderId="28" xfId="0" applyNumberFormat="1" applyFont="1" applyFill="1" applyBorder="1" applyAlignment="1">
      <alignment horizontal="center" vertical="center" wrapText="1"/>
    </xf>
    <xf numFmtId="168" fontId="11" fillId="2" borderId="22" xfId="0" applyNumberFormat="1" applyFont="1" applyFill="1" applyBorder="1" applyAlignment="1">
      <alignment horizontal="center" vertical="center" wrapText="1"/>
    </xf>
    <xf numFmtId="0" fontId="6" fillId="0" borderId="0" xfId="0" applyFont="1" applyAlignment="1">
      <alignment horizontal="center"/>
    </xf>
    <xf numFmtId="4" fontId="11" fillId="2" borderId="31" xfId="0" applyNumberFormat="1" applyFont="1" applyFill="1" applyBorder="1" applyAlignment="1">
      <alignment horizontal="center" vertical="center" wrapText="1"/>
    </xf>
    <xf numFmtId="4" fontId="11" fillId="2" borderId="32" xfId="0" applyNumberFormat="1" applyFont="1" applyFill="1" applyBorder="1" applyAlignment="1">
      <alignment horizontal="center" vertical="center" wrapText="1"/>
    </xf>
    <xf numFmtId="0" fontId="20" fillId="2" borderId="31" xfId="0" applyFont="1" applyFill="1" applyBorder="1" applyAlignment="1">
      <alignment horizontal="left" vertical="center" wrapText="1"/>
    </xf>
    <xf numFmtId="0" fontId="20" fillId="2" borderId="18" xfId="0" applyFont="1" applyFill="1" applyBorder="1" applyAlignment="1">
      <alignment horizontal="left" vertical="center" wrapText="1"/>
    </xf>
    <xf numFmtId="0" fontId="2" fillId="2" borderId="35" xfId="0" applyFont="1" applyFill="1" applyBorder="1" applyAlignment="1">
      <alignment horizontal="center" vertical="center" wrapText="1"/>
    </xf>
    <xf numFmtId="165" fontId="18" fillId="0" borderId="0" xfId="0" applyNumberFormat="1" applyFont="1" applyFill="1" applyAlignment="1">
      <alignment horizontal="center" vertical="center"/>
    </xf>
    <xf numFmtId="4" fontId="6" fillId="0" borderId="0" xfId="0" applyNumberFormat="1" applyFont="1" applyFill="1" applyAlignment="1">
      <alignment horizontal="center"/>
    </xf>
    <xf numFmtId="4" fontId="0" fillId="0" borderId="0" xfId="0" applyNumberFormat="1" applyFill="1" applyAlignment="1">
      <alignment horizontal="center"/>
    </xf>
    <xf numFmtId="0" fontId="20" fillId="2" borderId="32" xfId="0" applyFont="1" applyFill="1" applyBorder="1" applyAlignment="1">
      <alignment horizontal="left" vertical="center" wrapText="1"/>
    </xf>
    <xf numFmtId="0" fontId="20" fillId="2" borderId="28" xfId="0" applyFont="1" applyFill="1" applyBorder="1" applyAlignment="1">
      <alignment horizontal="left" vertical="center" wrapText="1"/>
    </xf>
    <xf numFmtId="0" fontId="20" fillId="2" borderId="16" xfId="0" applyFont="1" applyFill="1" applyBorder="1" applyAlignment="1">
      <alignment horizontal="left" vertical="center" wrapText="1"/>
    </xf>
    <xf numFmtId="0" fontId="20" fillId="2" borderId="25" xfId="0" applyFont="1" applyFill="1" applyBorder="1" applyAlignment="1">
      <alignment horizontal="left" vertical="center" wrapText="1"/>
    </xf>
    <xf numFmtId="8" fontId="11" fillId="2" borderId="31" xfId="0" applyNumberFormat="1" applyFont="1" applyFill="1" applyBorder="1" applyAlignment="1">
      <alignment horizontal="center" vertical="center" wrapText="1"/>
    </xf>
    <xf numFmtId="8" fontId="11" fillId="2" borderId="32" xfId="0" applyNumberFormat="1" applyFont="1" applyFill="1" applyBorder="1" applyAlignment="1">
      <alignment horizontal="center" vertical="center" wrapText="1"/>
    </xf>
    <xf numFmtId="0" fontId="9" fillId="0" borderId="0" xfId="0" applyFont="1" applyAlignment="1">
      <alignment vertical="center" wrapText="1"/>
    </xf>
    <xf numFmtId="168" fontId="0" fillId="0" borderId="0" xfId="0" applyNumberFormat="1" applyFill="1" applyAlignment="1">
      <alignment horizontal="center"/>
    </xf>
    <xf numFmtId="168" fontId="6" fillId="0" borderId="0" xfId="0" applyNumberFormat="1" applyFont="1" applyFill="1" applyAlignment="1">
      <alignment horizontal="center"/>
    </xf>
    <xf numFmtId="164" fontId="5" fillId="0" borderId="0" xfId="0" applyNumberFormat="1" applyFont="1" applyFill="1" applyAlignment="1">
      <alignment horizontal="center"/>
    </xf>
    <xf numFmtId="0" fontId="11" fillId="2" borderId="38"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39"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9" fillId="2" borderId="85" xfId="0" quotePrefix="1" applyFont="1" applyFill="1" applyBorder="1" applyAlignment="1">
      <alignment horizontal="center" vertical="justify" wrapText="1"/>
    </xf>
    <xf numFmtId="0" fontId="9" fillId="2" borderId="17" xfId="0" quotePrefix="1" applyFont="1" applyFill="1" applyBorder="1" applyAlignment="1">
      <alignment horizontal="center" vertical="justify" wrapText="1"/>
    </xf>
    <xf numFmtId="165" fontId="9" fillId="6" borderId="86" xfId="0" applyNumberFormat="1" applyFont="1" applyFill="1" applyBorder="1" applyAlignment="1">
      <alignment horizontal="right" wrapText="1"/>
    </xf>
    <xf numFmtId="165" fontId="9" fillId="6" borderId="87" xfId="0" applyNumberFormat="1" applyFont="1" applyFill="1" applyBorder="1" applyAlignment="1">
      <alignment horizontal="right" wrapText="1"/>
    </xf>
    <xf numFmtId="0" fontId="9" fillId="2" borderId="82" xfId="0" quotePrefix="1" applyFont="1" applyFill="1" applyBorder="1" applyAlignment="1">
      <alignment horizontal="center" vertical="justify" wrapText="1"/>
    </xf>
    <xf numFmtId="0" fontId="9" fillId="2" borderId="83" xfId="0" quotePrefix="1" applyFont="1" applyFill="1" applyBorder="1" applyAlignment="1">
      <alignment horizontal="center" vertical="justify" wrapText="1"/>
    </xf>
    <xf numFmtId="165" fontId="9" fillId="5" borderId="29" xfId="0" applyNumberFormat="1" applyFont="1" applyFill="1" applyBorder="1" applyAlignment="1">
      <alignment horizontal="center" wrapText="1"/>
    </xf>
    <xf numFmtId="165" fontId="9" fillId="5" borderId="5" xfId="0" applyNumberFormat="1" applyFont="1" applyFill="1" applyBorder="1" applyAlignment="1">
      <alignment horizontal="center" wrapText="1"/>
    </xf>
    <xf numFmtId="0" fontId="27" fillId="0" borderId="30" xfId="0" applyFont="1" applyBorder="1" applyAlignment="1">
      <alignment horizontal="left" vertical="center"/>
    </xf>
    <xf numFmtId="0" fontId="3" fillId="0" borderId="40" xfId="0" applyFont="1" applyBorder="1" applyAlignment="1">
      <alignment horizontal="left" vertical="center"/>
    </xf>
    <xf numFmtId="0" fontId="3" fillId="0" borderId="65" xfId="0" applyFont="1" applyBorder="1" applyAlignment="1">
      <alignment horizontal="left" vertical="center"/>
    </xf>
    <xf numFmtId="0" fontId="4" fillId="0" borderId="30" xfId="0" applyFont="1" applyBorder="1" applyAlignment="1">
      <alignment horizontal="center"/>
    </xf>
    <xf numFmtId="0" fontId="4" fillId="0" borderId="40" xfId="0" applyFont="1" applyBorder="1" applyAlignment="1">
      <alignment horizontal="center"/>
    </xf>
    <xf numFmtId="0" fontId="4" fillId="0" borderId="30" xfId="0" applyFont="1" applyBorder="1" applyAlignment="1">
      <alignment horizontal="center" wrapText="1"/>
    </xf>
    <xf numFmtId="0" fontId="4" fillId="0" borderId="40" xfId="0" applyFont="1" applyBorder="1" applyAlignment="1">
      <alignment horizontal="center" wrapText="1"/>
    </xf>
    <xf numFmtId="0" fontId="4" fillId="2" borderId="30" xfId="0" applyFont="1" applyFill="1" applyBorder="1" applyAlignment="1" applyProtection="1">
      <alignment horizontal="center" wrapText="1"/>
    </xf>
    <xf numFmtId="0" fontId="4" fillId="2" borderId="65" xfId="0" applyFont="1" applyFill="1" applyBorder="1" applyAlignment="1" applyProtection="1">
      <alignment horizontal="center" wrapText="1"/>
    </xf>
    <xf numFmtId="0" fontId="27" fillId="0" borderId="31" xfId="0" applyFont="1" applyBorder="1" applyAlignment="1">
      <alignment horizontal="left" vertical="center"/>
    </xf>
    <xf numFmtId="0" fontId="3" fillId="0" borderId="18" xfId="0" applyFont="1" applyBorder="1" applyAlignment="1">
      <alignment horizontal="left" vertical="center"/>
    </xf>
    <xf numFmtId="0" fontId="3" fillId="0" borderId="32" xfId="0" applyFont="1" applyBorder="1" applyAlignment="1">
      <alignment horizontal="left" vertical="center"/>
    </xf>
    <xf numFmtId="0" fontId="28" fillId="0" borderId="29" xfId="0" applyFont="1" applyBorder="1" applyAlignment="1">
      <alignment horizontal="center" vertical="center"/>
    </xf>
    <xf numFmtId="0" fontId="28" fillId="0" borderId="5" xfId="0" applyFont="1" applyBorder="1" applyAlignment="1">
      <alignment horizontal="center" vertical="center"/>
    </xf>
    <xf numFmtId="0" fontId="4" fillId="0" borderId="29" xfId="0" applyFont="1" applyBorder="1" applyAlignment="1">
      <alignment horizontal="center" wrapText="1"/>
    </xf>
    <xf numFmtId="0" fontId="4" fillId="0" borderId="5" xfId="0" applyFont="1" applyBorder="1" applyAlignment="1">
      <alignment horizontal="center" wrapText="1"/>
    </xf>
    <xf numFmtId="0" fontId="13" fillId="0" borderId="16" xfId="0" applyFont="1" applyBorder="1" applyAlignment="1">
      <alignment horizontal="center" vertical="center" wrapText="1"/>
    </xf>
    <xf numFmtId="0" fontId="7" fillId="0" borderId="0" xfId="0" applyFont="1" applyBorder="1" applyAlignment="1">
      <alignment horizontal="center" vertical="center"/>
    </xf>
    <xf numFmtId="0" fontId="6" fillId="0" borderId="0" xfId="0" applyFont="1" applyFill="1" applyBorder="1" applyAlignment="1" applyProtection="1">
      <alignment horizontal="left" vertical="top" wrapText="1"/>
      <protection locked="0"/>
    </xf>
    <xf numFmtId="0" fontId="7" fillId="0" borderId="16" xfId="0" applyFont="1" applyBorder="1" applyAlignment="1">
      <alignment horizontal="center" vertical="center"/>
    </xf>
    <xf numFmtId="0" fontId="30" fillId="0" borderId="0" xfId="0" applyFont="1" applyAlignment="1">
      <alignment horizontal="center" wrapText="1"/>
    </xf>
  </cellXfs>
  <cellStyles count="5">
    <cellStyle name="Millares" xfId="1" builtinId="3"/>
    <cellStyle name="Normal" xfId="0" builtinId="0"/>
    <cellStyle name="Normal 2" xfId="2" xr:uid="{00000000-0005-0000-0000-000002000000}"/>
    <cellStyle name="Normal 2 2" xfId="3" xr:uid="{00000000-0005-0000-0000-000003000000}"/>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view="pageBreakPreview" zoomScaleNormal="90" zoomScaleSheetLayoutView="100" workbookViewId="0">
      <selection activeCell="H28" sqref="H28:I28"/>
    </sheetView>
  </sheetViews>
  <sheetFormatPr baseColWidth="10" defaultRowHeight="12.75"/>
  <cols>
    <col min="1" max="1" width="31.85546875" customWidth="1"/>
    <col min="2" max="2" width="12.42578125" customWidth="1"/>
    <col min="3" max="3" width="13.140625" customWidth="1"/>
    <col min="4" max="4" width="8.5703125" customWidth="1"/>
    <col min="5" max="5" width="12.42578125" bestFit="1" customWidth="1"/>
    <col min="6" max="7" width="8.5703125" customWidth="1"/>
    <col min="8" max="8" width="12.42578125" customWidth="1"/>
    <col min="9" max="9" width="23.28515625" customWidth="1"/>
    <col min="10" max="10" width="10.5703125" customWidth="1"/>
    <col min="11" max="11" width="14.28515625" bestFit="1" customWidth="1"/>
    <col min="12" max="12" width="16.7109375" customWidth="1"/>
    <col min="14" max="14" width="14.28515625" bestFit="1" customWidth="1"/>
    <col min="15" max="15" width="15.42578125" bestFit="1" customWidth="1"/>
  </cols>
  <sheetData>
    <row r="1" spans="1:12">
      <c r="A1" s="256" t="s">
        <v>694</v>
      </c>
      <c r="B1" s="256"/>
      <c r="C1" s="256"/>
      <c r="D1" s="256"/>
      <c r="E1" s="256"/>
      <c r="F1" s="256"/>
      <c r="G1" s="256"/>
      <c r="H1" s="256"/>
      <c r="I1" s="256"/>
      <c r="J1" s="3"/>
    </row>
    <row r="2" spans="1:12">
      <c r="A2" s="3"/>
    </row>
    <row r="3" spans="1:12">
      <c r="A3" s="256" t="s">
        <v>16</v>
      </c>
      <c r="B3" s="256"/>
      <c r="C3" s="256"/>
      <c r="D3" s="256"/>
      <c r="E3" s="256"/>
      <c r="F3" s="256"/>
      <c r="G3" s="256"/>
      <c r="H3" s="256"/>
      <c r="I3" s="256"/>
      <c r="J3" s="3"/>
    </row>
    <row r="4" spans="1:12" ht="13.5" thickBot="1"/>
    <row r="5" spans="1:12" ht="30" customHeight="1" thickTop="1" thickBot="1">
      <c r="A5" s="218" t="s">
        <v>19</v>
      </c>
      <c r="B5" s="53" t="s">
        <v>18</v>
      </c>
      <c r="C5" s="277" t="s">
        <v>14</v>
      </c>
      <c r="D5" s="278"/>
      <c r="E5" s="278"/>
      <c r="F5" s="278"/>
      <c r="G5" s="278"/>
      <c r="H5" s="279"/>
      <c r="I5" s="275" t="s">
        <v>785</v>
      </c>
      <c r="J5" s="276"/>
    </row>
    <row r="6" spans="1:12" ht="27" customHeight="1" thickTop="1">
      <c r="A6" s="233" t="s">
        <v>791</v>
      </c>
      <c r="B6" s="248" t="s">
        <v>732</v>
      </c>
      <c r="C6" s="250" t="s">
        <v>796</v>
      </c>
      <c r="D6" s="251"/>
      <c r="E6" s="251"/>
      <c r="F6" s="251"/>
      <c r="G6" s="251"/>
      <c r="H6" s="252"/>
      <c r="I6" s="250" t="s">
        <v>799</v>
      </c>
      <c r="J6" s="253"/>
      <c r="L6" s="219"/>
    </row>
    <row r="7" spans="1:12" ht="27" customHeight="1" thickBot="1">
      <c r="A7" s="234" t="s">
        <v>797</v>
      </c>
      <c r="B7" s="249"/>
      <c r="C7" s="229"/>
      <c r="D7" s="230"/>
      <c r="E7" s="231">
        <f>ROUND(CÁNONES!C13,2)</f>
        <v>12.17</v>
      </c>
      <c r="F7" s="36" t="s">
        <v>790</v>
      </c>
      <c r="G7" s="230"/>
      <c r="H7" s="232"/>
      <c r="I7" s="254">
        <f>E7*60000</f>
        <v>730200</v>
      </c>
      <c r="J7" s="255"/>
      <c r="K7" s="219"/>
      <c r="L7" s="219"/>
    </row>
    <row r="8" spans="1:12" ht="27" customHeight="1">
      <c r="A8" s="233" t="s">
        <v>791</v>
      </c>
      <c r="B8" s="248" t="s">
        <v>784</v>
      </c>
      <c r="C8" s="250" t="s">
        <v>798</v>
      </c>
      <c r="D8" s="251"/>
      <c r="E8" s="251"/>
      <c r="F8" s="251"/>
      <c r="G8" s="251"/>
      <c r="H8" s="252"/>
      <c r="I8" s="250" t="s">
        <v>800</v>
      </c>
      <c r="J8" s="253"/>
      <c r="L8" s="219"/>
    </row>
    <row r="9" spans="1:12" ht="27" customHeight="1" thickBot="1">
      <c r="A9" s="234" t="s">
        <v>804</v>
      </c>
      <c r="B9" s="249"/>
      <c r="C9" s="229"/>
      <c r="D9" s="230"/>
      <c r="E9" s="231">
        <f>ROUND(CÁNONES!C25,2)</f>
        <v>11.43</v>
      </c>
      <c r="F9" s="36" t="s">
        <v>790</v>
      </c>
      <c r="G9" s="230"/>
      <c r="H9" s="232"/>
      <c r="I9" s="254">
        <f>E9*15000</f>
        <v>171450</v>
      </c>
      <c r="J9" s="255"/>
      <c r="K9" s="219"/>
      <c r="L9" s="219"/>
    </row>
    <row r="10" spans="1:12" ht="27" customHeight="1">
      <c r="A10" s="233" t="s">
        <v>792</v>
      </c>
      <c r="B10" s="248" t="s">
        <v>805</v>
      </c>
      <c r="C10" s="250" t="s">
        <v>817</v>
      </c>
      <c r="D10" s="251"/>
      <c r="E10" s="251"/>
      <c r="F10" s="251"/>
      <c r="G10" s="251"/>
      <c r="H10" s="252"/>
      <c r="I10" s="250" t="s">
        <v>810</v>
      </c>
      <c r="J10" s="253"/>
      <c r="L10" s="219"/>
    </row>
    <row r="11" spans="1:12" ht="27" customHeight="1" thickBot="1">
      <c r="A11" s="236" t="s">
        <v>806</v>
      </c>
      <c r="B11" s="261"/>
      <c r="C11" s="197"/>
      <c r="D11" s="41"/>
      <c r="E11" s="221">
        <f>ROUND(CÁNONES!C38,2)</f>
        <v>24.3</v>
      </c>
      <c r="F11" s="36" t="s">
        <v>783</v>
      </c>
      <c r="G11" s="41"/>
      <c r="H11" s="198"/>
      <c r="I11" s="254">
        <f>E11*180000</f>
        <v>4374000</v>
      </c>
      <c r="J11" s="255"/>
      <c r="K11" s="219"/>
      <c r="L11" s="219"/>
    </row>
    <row r="12" spans="1:12" ht="27" customHeight="1">
      <c r="A12" s="233" t="s">
        <v>792</v>
      </c>
      <c r="B12" s="248" t="s">
        <v>813</v>
      </c>
      <c r="C12" s="250" t="s">
        <v>818</v>
      </c>
      <c r="D12" s="251"/>
      <c r="E12" s="251"/>
      <c r="F12" s="251"/>
      <c r="G12" s="251"/>
      <c r="H12" s="252"/>
      <c r="I12" s="250" t="s">
        <v>811</v>
      </c>
      <c r="J12" s="253"/>
      <c r="L12" s="219"/>
    </row>
    <row r="13" spans="1:12" ht="27" customHeight="1" thickBot="1">
      <c r="A13" s="234" t="s">
        <v>807</v>
      </c>
      <c r="B13" s="261"/>
      <c r="C13" s="197"/>
      <c r="D13" s="41"/>
      <c r="E13" s="221">
        <f>ROUND(CÁNONES!C52,2)</f>
        <v>4.42</v>
      </c>
      <c r="F13" s="36" t="s">
        <v>783</v>
      </c>
      <c r="G13" s="41"/>
      <c r="H13" s="198"/>
      <c r="I13" s="254">
        <f>E13*135000</f>
        <v>596700</v>
      </c>
      <c r="J13" s="255"/>
      <c r="K13" s="219"/>
      <c r="L13" s="219"/>
    </row>
    <row r="14" spans="1:12" ht="19.5" customHeight="1">
      <c r="A14" s="259" t="s">
        <v>814</v>
      </c>
      <c r="B14" s="260"/>
      <c r="C14" s="260"/>
      <c r="D14" s="260"/>
      <c r="E14" s="77"/>
      <c r="F14" s="76"/>
      <c r="G14" s="77"/>
      <c r="H14" s="78"/>
      <c r="I14" s="257" t="s">
        <v>23</v>
      </c>
      <c r="J14" s="258"/>
    </row>
    <row r="15" spans="1:12" ht="19.5" customHeight="1" thickBot="1">
      <c r="A15" s="79"/>
      <c r="B15" s="80"/>
      <c r="C15" s="81"/>
      <c r="D15" s="36"/>
      <c r="E15" s="72"/>
      <c r="F15" s="36"/>
      <c r="G15" s="72"/>
      <c r="H15" s="37"/>
      <c r="I15" s="72">
        <f>MANTENIMIENTOS!F402</f>
        <v>2452718.6827703076</v>
      </c>
      <c r="J15" s="37" t="s">
        <v>22</v>
      </c>
      <c r="K15" s="219"/>
    </row>
    <row r="16" spans="1:12" ht="19.5" customHeight="1">
      <c r="A16" s="73" t="s">
        <v>815</v>
      </c>
      <c r="B16" s="74"/>
      <c r="C16" s="75"/>
      <c r="D16" s="76"/>
      <c r="E16" s="77"/>
      <c r="F16" s="76"/>
      <c r="G16" s="77"/>
      <c r="H16" s="76"/>
      <c r="I16" s="257" t="s">
        <v>24</v>
      </c>
      <c r="J16" s="258"/>
    </row>
    <row r="17" spans="1:15" ht="13.5" thickBot="1">
      <c r="A17" s="82"/>
      <c r="B17" s="83"/>
      <c r="C17" s="83"/>
      <c r="D17" s="83"/>
      <c r="E17" s="83"/>
      <c r="F17" s="83"/>
      <c r="G17" s="83"/>
      <c r="H17" s="83"/>
      <c r="I17" s="193">
        <f>MEJORAS!C14</f>
        <v>1850000</v>
      </c>
      <c r="J17" s="195" t="s">
        <v>22</v>
      </c>
      <c r="K17" s="219"/>
    </row>
    <row r="18" spans="1:15" ht="24" customHeight="1">
      <c r="A18" s="259" t="s">
        <v>819</v>
      </c>
      <c r="B18" s="260"/>
      <c r="C18" s="260"/>
      <c r="D18" s="260"/>
      <c r="E18" s="260"/>
      <c r="F18" s="260"/>
      <c r="G18" s="260"/>
      <c r="H18" s="265"/>
      <c r="I18" s="269" t="s">
        <v>25</v>
      </c>
      <c r="J18" s="270"/>
    </row>
    <row r="19" spans="1:15" ht="19.5" customHeight="1" thickBot="1">
      <c r="A19" s="266"/>
      <c r="B19" s="267"/>
      <c r="C19" s="267"/>
      <c r="D19" s="267"/>
      <c r="E19" s="267"/>
      <c r="F19" s="267"/>
      <c r="G19" s="267"/>
      <c r="H19" s="268"/>
      <c r="I19" s="166">
        <f>450000</f>
        <v>450000</v>
      </c>
      <c r="J19" s="37" t="s">
        <v>22</v>
      </c>
      <c r="K19" s="219"/>
    </row>
    <row r="20" spans="1:15">
      <c r="A20" s="1" t="s">
        <v>733</v>
      </c>
    </row>
    <row r="21" spans="1:15">
      <c r="L21" s="219"/>
    </row>
    <row r="22" spans="1:15" ht="32.25" customHeight="1">
      <c r="A22" s="271" t="s">
        <v>17</v>
      </c>
      <c r="B22" s="271"/>
      <c r="C22" s="271"/>
      <c r="D22" s="271"/>
      <c r="E22" s="271"/>
      <c r="F22" s="271"/>
      <c r="G22" s="271"/>
      <c r="H22" s="271"/>
      <c r="J22" s="35"/>
      <c r="L22" s="219"/>
    </row>
    <row r="23" spans="1:15">
      <c r="A23" s="256" t="s">
        <v>816</v>
      </c>
      <c r="B23" s="256"/>
      <c r="C23" s="256"/>
      <c r="D23" s="256"/>
      <c r="E23" s="256"/>
      <c r="F23" s="256"/>
      <c r="G23" s="256"/>
      <c r="H23" s="256"/>
      <c r="I23" s="222">
        <f>ROUND(I7+I9+I11+I13+I15+I17+I19,2)</f>
        <v>10625068.68</v>
      </c>
      <c r="J23" s="3"/>
    </row>
    <row r="24" spans="1:15" s="65" customFormat="1" ht="24.75" customHeight="1">
      <c r="A24" s="223"/>
      <c r="B24" s="223"/>
      <c r="C24" s="223"/>
      <c r="D24" s="223"/>
      <c r="E24" s="223"/>
      <c r="F24" s="223"/>
      <c r="G24" s="223"/>
      <c r="H24" s="223"/>
      <c r="I24" s="222"/>
      <c r="J24" s="66"/>
      <c r="N24" s="240"/>
    </row>
    <row r="25" spans="1:15" s="65" customFormat="1" ht="24.75" customHeight="1">
      <c r="A25" s="223"/>
      <c r="B25" s="223" t="s">
        <v>786</v>
      </c>
      <c r="C25" s="224"/>
      <c r="D25" s="225"/>
      <c r="E25" s="225"/>
      <c r="F25" s="66"/>
      <c r="G25" s="66"/>
      <c r="H25" s="262">
        <f>I23*1.19</f>
        <v>12643831.7292</v>
      </c>
      <c r="I25" s="262"/>
      <c r="J25" s="66"/>
      <c r="K25" s="240"/>
      <c r="L25" s="245"/>
      <c r="N25" s="246"/>
      <c r="O25" s="247"/>
    </row>
    <row r="26" spans="1:15" s="65" customFormat="1" ht="18">
      <c r="A26" s="66"/>
      <c r="B26" s="71"/>
      <c r="C26" s="237"/>
    </row>
    <row r="27" spans="1:15" s="65" customFormat="1" ht="12.75" customHeight="1">
      <c r="A27" s="68"/>
      <c r="B27" s="68"/>
      <c r="C27" s="237"/>
      <c r="D27" s="239"/>
      <c r="E27" s="68"/>
      <c r="F27" s="68"/>
      <c r="G27" s="68"/>
      <c r="H27" s="263"/>
      <c r="I27" s="263"/>
      <c r="J27" s="69"/>
      <c r="K27" s="69"/>
      <c r="L27" s="69"/>
    </row>
    <row r="28" spans="1:15" s="65" customFormat="1" ht="15.6" customHeight="1">
      <c r="B28" s="71"/>
      <c r="C28" s="238"/>
      <c r="D28" s="274"/>
      <c r="E28" s="274"/>
      <c r="F28" s="272"/>
      <c r="G28" s="272"/>
      <c r="H28" s="273"/>
      <c r="I28" s="273"/>
      <c r="J28" s="71"/>
    </row>
    <row r="29" spans="1:15" s="65" customFormat="1" ht="15.75">
      <c r="C29" s="64"/>
      <c r="D29" s="264"/>
      <c r="E29" s="264"/>
      <c r="F29" s="264"/>
      <c r="G29" s="264"/>
      <c r="H29" s="67"/>
      <c r="I29" s="70"/>
      <c r="J29" s="71"/>
    </row>
    <row r="30" spans="1:15" s="65" customFormat="1">
      <c r="I30" s="64"/>
    </row>
    <row r="32" spans="1:15">
      <c r="H32" s="1"/>
      <c r="I32" s="1"/>
      <c r="J32" s="1"/>
    </row>
    <row r="33" spans="8:10">
      <c r="H33" s="62"/>
      <c r="I33" s="63"/>
      <c r="J33" s="63"/>
    </row>
    <row r="57" spans="10:10">
      <c r="J57" s="45"/>
    </row>
  </sheetData>
  <mergeCells count="33">
    <mergeCell ref="A1:I1"/>
    <mergeCell ref="B6:B7"/>
    <mergeCell ref="I5:J5"/>
    <mergeCell ref="I6:J6"/>
    <mergeCell ref="A3:I3"/>
    <mergeCell ref="C6:H6"/>
    <mergeCell ref="C5:H5"/>
    <mergeCell ref="I7:J7"/>
    <mergeCell ref="H25:I25"/>
    <mergeCell ref="H27:I27"/>
    <mergeCell ref="D29:G29"/>
    <mergeCell ref="I16:J16"/>
    <mergeCell ref="A18:H19"/>
    <mergeCell ref="I18:J18"/>
    <mergeCell ref="A22:H22"/>
    <mergeCell ref="F28:G28"/>
    <mergeCell ref="H28:I28"/>
    <mergeCell ref="D28:E28"/>
    <mergeCell ref="B8:B9"/>
    <mergeCell ref="C8:H8"/>
    <mergeCell ref="I8:J8"/>
    <mergeCell ref="I9:J9"/>
    <mergeCell ref="A23:H23"/>
    <mergeCell ref="I14:J14"/>
    <mergeCell ref="A14:D14"/>
    <mergeCell ref="B12:B13"/>
    <mergeCell ref="C12:H12"/>
    <mergeCell ref="I12:J12"/>
    <mergeCell ref="I13:J13"/>
    <mergeCell ref="B10:B11"/>
    <mergeCell ref="C10:H10"/>
    <mergeCell ref="I10:J10"/>
    <mergeCell ref="I11:J11"/>
  </mergeCells>
  <phoneticPr fontId="5" type="noConversion"/>
  <pageMargins left="0.23" right="0.18" top="1.07" bottom="1" header="0" footer="0"/>
  <pageSetup paperSize="9" scale="7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3"/>
  <sheetViews>
    <sheetView showGridLines="0" zoomScale="80" zoomScaleNormal="80" workbookViewId="0">
      <selection activeCell="I27" sqref="I27"/>
    </sheetView>
  </sheetViews>
  <sheetFormatPr baseColWidth="10" defaultRowHeight="12.75"/>
  <cols>
    <col min="2" max="2" width="44" customWidth="1"/>
    <col min="3" max="3" width="20.140625" customWidth="1"/>
    <col min="8" max="8" width="12.85546875" bestFit="1" customWidth="1"/>
    <col min="9" max="9" width="15.5703125" bestFit="1" customWidth="1"/>
  </cols>
  <sheetData>
    <row r="1" spans="1:10">
      <c r="A1" s="129"/>
      <c r="B1" s="34" t="s">
        <v>15</v>
      </c>
      <c r="C1" s="129"/>
      <c r="D1" s="129"/>
      <c r="E1" s="129"/>
    </row>
    <row r="2" spans="1:10" ht="16.5">
      <c r="B2" s="28" t="s">
        <v>11</v>
      </c>
    </row>
    <row r="5" spans="1:10" ht="19.5">
      <c r="B5" s="220" t="s">
        <v>802</v>
      </c>
    </row>
    <row r="6" spans="1:10" ht="13.5" thickBot="1"/>
    <row r="7" spans="1:10" ht="16.5" thickTop="1" thickBot="1">
      <c r="B7" s="31" t="s">
        <v>12</v>
      </c>
      <c r="C7" s="52" t="s">
        <v>779</v>
      </c>
    </row>
    <row r="8" spans="1:10" ht="15" thickBot="1">
      <c r="B8" s="213" t="s">
        <v>793</v>
      </c>
      <c r="C8" s="214">
        <v>254435.95631012149</v>
      </c>
      <c r="I8" s="217"/>
      <c r="J8" s="243"/>
    </row>
    <row r="9" spans="1:10" ht="12.75" customHeight="1">
      <c r="B9" s="284" t="s">
        <v>780</v>
      </c>
      <c r="C9" s="286">
        <v>22000</v>
      </c>
      <c r="I9" s="217"/>
      <c r="J9" s="243"/>
    </row>
    <row r="10" spans="1:10" ht="13.5" customHeight="1" thickBot="1">
      <c r="B10" s="285"/>
      <c r="C10" s="287"/>
      <c r="H10" s="241"/>
      <c r="I10" s="217"/>
      <c r="J10" s="243"/>
    </row>
    <row r="11" spans="1:10" ht="15" thickBot="1">
      <c r="B11" s="30" t="s">
        <v>13</v>
      </c>
      <c r="C11" s="227">
        <v>-33000</v>
      </c>
      <c r="H11" s="241"/>
      <c r="I11" s="217"/>
      <c r="J11" s="243"/>
    </row>
    <row r="12" spans="1:10" ht="15" thickBot="1">
      <c r="B12" s="32" t="s">
        <v>781</v>
      </c>
      <c r="C12" s="215">
        <v>243435.95631012146</v>
      </c>
      <c r="H12" s="241"/>
      <c r="I12" s="217"/>
      <c r="J12" s="243"/>
    </row>
    <row r="13" spans="1:10" ht="15.75" thickBot="1">
      <c r="B13" s="33" t="s">
        <v>794</v>
      </c>
      <c r="C13" s="216">
        <v>12.171797815506073</v>
      </c>
    </row>
    <row r="14" spans="1:10" ht="13.5" thickTop="1">
      <c r="H14" s="241"/>
      <c r="I14" s="242"/>
    </row>
    <row r="17" spans="2:8" ht="19.5">
      <c r="B17" s="220" t="s">
        <v>803</v>
      </c>
    </row>
    <row r="18" spans="2:8" ht="13.5" thickBot="1"/>
    <row r="19" spans="2:8" ht="16.5" thickTop="1" thickBot="1">
      <c r="B19" s="31" t="s">
        <v>12</v>
      </c>
      <c r="C19" s="52" t="s">
        <v>779</v>
      </c>
    </row>
    <row r="20" spans="2:8" ht="15" thickBot="1">
      <c r="B20" s="226" t="s">
        <v>793</v>
      </c>
      <c r="C20" s="214">
        <v>50887.191262024302</v>
      </c>
    </row>
    <row r="21" spans="2:8" ht="12.75" customHeight="1">
      <c r="B21" s="284" t="s">
        <v>780</v>
      </c>
      <c r="C21" s="286">
        <v>14500</v>
      </c>
    </row>
    <row r="22" spans="2:8" ht="13.5" customHeight="1" thickBot="1">
      <c r="B22" s="285"/>
      <c r="C22" s="287"/>
    </row>
    <row r="23" spans="2:8" ht="15" thickBot="1">
      <c r="B23" s="30" t="s">
        <v>13</v>
      </c>
      <c r="C23" s="227">
        <v>-8250</v>
      </c>
      <c r="H23" s="217"/>
    </row>
    <row r="24" spans="2:8" ht="15" thickBot="1">
      <c r="B24" s="32" t="s">
        <v>781</v>
      </c>
      <c r="C24" s="215">
        <v>57137.191262024302</v>
      </c>
      <c r="H24" s="244"/>
    </row>
    <row r="25" spans="2:8" ht="15.75" thickBot="1">
      <c r="B25" s="33" t="s">
        <v>801</v>
      </c>
      <c r="C25" s="216">
        <v>11.42743825240486</v>
      </c>
    </row>
    <row r="26" spans="2:8" ht="13.5" thickTop="1"/>
    <row r="30" spans="2:8" ht="19.5">
      <c r="B30" s="220" t="s">
        <v>808</v>
      </c>
    </row>
    <row r="31" spans="2:8" ht="17.25" thickBot="1">
      <c r="B31" s="29"/>
      <c r="G31" s="1"/>
    </row>
    <row r="32" spans="2:8" ht="16.5" thickTop="1" thickBot="1">
      <c r="B32" s="31" t="s">
        <v>692</v>
      </c>
      <c r="C32" s="52" t="s">
        <v>736</v>
      </c>
      <c r="G32" s="235"/>
    </row>
    <row r="33" spans="2:3" ht="15" thickBot="1">
      <c r="B33" s="226" t="s">
        <v>793</v>
      </c>
      <c r="C33" s="51">
        <v>1441803.7524240217</v>
      </c>
    </row>
    <row r="34" spans="2:3" ht="12.75" customHeight="1">
      <c r="B34" s="280" t="s">
        <v>780</v>
      </c>
      <c r="C34" s="282">
        <v>151000</v>
      </c>
    </row>
    <row r="35" spans="2:3" ht="13.5" customHeight="1" thickBot="1">
      <c r="B35" s="281"/>
      <c r="C35" s="283"/>
    </row>
    <row r="36" spans="2:3" ht="14.45" customHeight="1" thickBot="1">
      <c r="B36" s="30" t="s">
        <v>13</v>
      </c>
      <c r="C36" s="227">
        <v>-135000</v>
      </c>
    </row>
    <row r="37" spans="2:3" ht="15" thickBot="1">
      <c r="B37" s="32" t="s">
        <v>1</v>
      </c>
      <c r="C37" s="165">
        <v>1457803.7524240217</v>
      </c>
    </row>
    <row r="38" spans="2:3" ht="15.75" thickBot="1">
      <c r="B38" s="33" t="s">
        <v>795</v>
      </c>
      <c r="C38" s="228">
        <v>24.296729207067028</v>
      </c>
    </row>
    <row r="39" spans="2:3" ht="13.5" thickTop="1"/>
    <row r="44" spans="2:3" ht="19.5">
      <c r="B44" s="220" t="s">
        <v>809</v>
      </c>
    </row>
    <row r="45" spans="2:3" ht="17.25" thickBot="1">
      <c r="B45" s="29"/>
    </row>
    <row r="46" spans="2:3" ht="16.5" thickTop="1" thickBot="1">
      <c r="B46" s="31" t="s">
        <v>692</v>
      </c>
      <c r="C46" s="52" t="s">
        <v>736</v>
      </c>
    </row>
    <row r="47" spans="2:3" ht="15" thickBot="1">
      <c r="B47" s="226" t="s">
        <v>793</v>
      </c>
      <c r="C47" s="51">
        <v>288360.75048480433</v>
      </c>
    </row>
    <row r="48" spans="2:3" ht="12.75" customHeight="1">
      <c r="B48" s="280" t="s">
        <v>780</v>
      </c>
      <c r="C48" s="282">
        <v>12000</v>
      </c>
    </row>
    <row r="49" spans="2:3" ht="13.5" customHeight="1" thickBot="1">
      <c r="B49" s="281"/>
      <c r="C49" s="283"/>
    </row>
    <row r="50" spans="2:3" ht="15" thickBot="1">
      <c r="B50" s="30" t="s">
        <v>13</v>
      </c>
      <c r="C50" s="227">
        <v>-101250</v>
      </c>
    </row>
    <row r="51" spans="2:3" ht="15" thickBot="1">
      <c r="B51" s="32" t="s">
        <v>1</v>
      </c>
      <c r="C51" s="165">
        <v>199110.75048480433</v>
      </c>
    </row>
    <row r="52" spans="2:3" ht="15.75" thickBot="1">
      <c r="B52" s="33" t="s">
        <v>812</v>
      </c>
      <c r="C52" s="228">
        <v>4.4246833441067626</v>
      </c>
    </row>
    <row r="53" spans="2:3" ht="13.5" thickTop="1"/>
  </sheetData>
  <mergeCells count="8">
    <mergeCell ref="B34:B35"/>
    <mergeCell ref="C34:C35"/>
    <mergeCell ref="B48:B49"/>
    <mergeCell ref="C48:C49"/>
    <mergeCell ref="B9:B10"/>
    <mergeCell ref="C9:C10"/>
    <mergeCell ref="B21:B22"/>
    <mergeCell ref="C21:C22"/>
  </mergeCells>
  <phoneticPr fontId="5" type="noConversion"/>
  <pageMargins left="0.75" right="0.75" top="1" bottom="1"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8"/>
  <sheetViews>
    <sheetView showGridLines="0" topLeftCell="A4" zoomScale="90" zoomScaleNormal="90" zoomScaleSheetLayoutView="110" workbookViewId="0">
      <selection activeCell="K40" sqref="K40"/>
    </sheetView>
  </sheetViews>
  <sheetFormatPr baseColWidth="10" defaultRowHeight="12.75"/>
  <cols>
    <col min="1" max="1" width="31.85546875" customWidth="1"/>
    <col min="2" max="2" width="20.7109375" bestFit="1" customWidth="1"/>
    <col min="3" max="4" width="14.7109375" customWidth="1"/>
    <col min="5" max="5" width="12.5703125" customWidth="1"/>
    <col min="6" max="6" width="11.140625" customWidth="1"/>
    <col min="7" max="9" width="14.7109375" customWidth="1"/>
  </cols>
  <sheetData>
    <row r="1" spans="1:13">
      <c r="A1" s="256" t="s">
        <v>693</v>
      </c>
      <c r="B1" s="256"/>
      <c r="C1" s="256"/>
      <c r="D1" s="256"/>
      <c r="E1" s="256"/>
      <c r="F1" s="256"/>
      <c r="G1" s="256"/>
      <c r="H1" s="256"/>
      <c r="I1" s="256"/>
    </row>
    <row r="3" spans="1:13">
      <c r="A3" s="256" t="s">
        <v>0</v>
      </c>
      <c r="B3" s="256"/>
      <c r="C3" s="256"/>
      <c r="D3" s="256"/>
      <c r="E3" s="256"/>
      <c r="F3" s="256"/>
      <c r="G3" s="256"/>
      <c r="H3" s="256"/>
      <c r="I3" s="256"/>
    </row>
    <row r="4" spans="1:13" ht="13.5" thickBot="1"/>
    <row r="5" spans="1:13" ht="15" customHeight="1" thickBot="1">
      <c r="A5" s="300" t="s">
        <v>711</v>
      </c>
      <c r="B5" s="300" t="s">
        <v>712</v>
      </c>
      <c r="C5" s="291" t="s">
        <v>2</v>
      </c>
      <c r="D5" s="292"/>
      <c r="E5" s="293" t="s">
        <v>21</v>
      </c>
      <c r="F5" s="294"/>
      <c r="G5" s="302" t="s">
        <v>748</v>
      </c>
      <c r="H5" s="295" t="s">
        <v>1</v>
      </c>
      <c r="I5" s="296"/>
    </row>
    <row r="6" spans="1:13" ht="15" customHeight="1" thickBot="1">
      <c r="A6" s="301"/>
      <c r="B6" s="301"/>
      <c r="C6" s="8"/>
      <c r="D6" s="8"/>
      <c r="E6" s="8" t="s">
        <v>732</v>
      </c>
      <c r="F6" s="8" t="s">
        <v>734</v>
      </c>
      <c r="G6" s="303"/>
      <c r="H6" s="8"/>
      <c r="I6" s="8"/>
    </row>
    <row r="7" spans="1:13" ht="15" customHeight="1" thickBot="1">
      <c r="A7" s="297" t="s">
        <v>710</v>
      </c>
      <c r="B7" s="298"/>
      <c r="C7" s="298"/>
      <c r="D7" s="298"/>
      <c r="E7" s="298"/>
      <c r="F7" s="298"/>
      <c r="G7" s="298"/>
      <c r="H7" s="298"/>
      <c r="I7" s="299"/>
    </row>
    <row r="8" spans="1:13" s="1" customFormat="1" ht="15" customHeight="1">
      <c r="A8" s="4" t="s">
        <v>714</v>
      </c>
      <c r="B8" s="135" t="s">
        <v>713</v>
      </c>
      <c r="C8" s="9">
        <v>1</v>
      </c>
      <c r="D8" s="10"/>
      <c r="E8" s="15">
        <v>1</v>
      </c>
      <c r="F8" s="16">
        <v>0</v>
      </c>
      <c r="G8" s="196">
        <v>77650.930651995717</v>
      </c>
      <c r="H8" s="38">
        <f>G8</f>
        <v>77650.930651995717</v>
      </c>
      <c r="I8" s="143"/>
    </row>
    <row r="9" spans="1:13" s="1" customFormat="1" ht="15" customHeight="1">
      <c r="A9" s="6" t="s">
        <v>721</v>
      </c>
      <c r="B9" s="136" t="s">
        <v>713</v>
      </c>
      <c r="C9" s="13">
        <v>2</v>
      </c>
      <c r="D9" s="14"/>
      <c r="E9" s="17">
        <v>1</v>
      </c>
      <c r="F9" s="18">
        <v>0</v>
      </c>
      <c r="G9" s="5">
        <v>74189.535008449559</v>
      </c>
      <c r="H9" s="21">
        <f>G9*C9</f>
        <v>148379.07001689912</v>
      </c>
      <c r="I9" s="144"/>
    </row>
    <row r="10" spans="1:13" s="1" customFormat="1" ht="15" customHeight="1">
      <c r="A10" s="6" t="s">
        <v>715</v>
      </c>
      <c r="B10" s="136" t="s">
        <v>713</v>
      </c>
      <c r="C10" s="13"/>
      <c r="D10" s="14"/>
      <c r="E10" s="17"/>
      <c r="F10" s="18"/>
      <c r="G10" s="5"/>
      <c r="H10" s="21"/>
      <c r="I10" s="144"/>
    </row>
    <row r="11" spans="1:13" s="1" customFormat="1" ht="15" customHeight="1">
      <c r="A11" s="6" t="s">
        <v>716</v>
      </c>
      <c r="B11" s="136" t="s">
        <v>713</v>
      </c>
      <c r="C11" s="13"/>
      <c r="D11" s="14"/>
      <c r="E11" s="17"/>
      <c r="F11" s="18"/>
      <c r="G11" s="5"/>
      <c r="H11" s="21"/>
      <c r="I11" s="144"/>
    </row>
    <row r="12" spans="1:13" s="1" customFormat="1" ht="15" customHeight="1">
      <c r="A12" s="6" t="s">
        <v>718</v>
      </c>
      <c r="B12" s="136" t="s">
        <v>713</v>
      </c>
      <c r="C12" s="13"/>
      <c r="D12" s="14"/>
      <c r="E12" s="17"/>
      <c r="F12" s="18"/>
      <c r="G12" s="5"/>
      <c r="H12" s="21"/>
      <c r="I12" s="144"/>
    </row>
    <row r="13" spans="1:13" s="1" customFormat="1" ht="15" customHeight="1">
      <c r="A13" s="6" t="s">
        <v>717</v>
      </c>
      <c r="B13" s="136" t="s">
        <v>713</v>
      </c>
      <c r="C13" s="13"/>
      <c r="D13" s="14"/>
      <c r="E13" s="17"/>
      <c r="F13" s="18"/>
      <c r="G13" s="5"/>
      <c r="H13" s="21"/>
      <c r="I13" s="144"/>
    </row>
    <row r="14" spans="1:13" s="1" customFormat="1" ht="13.5" customHeight="1">
      <c r="A14" s="6" t="s">
        <v>719</v>
      </c>
      <c r="B14" s="136" t="s">
        <v>713</v>
      </c>
      <c r="C14" s="13"/>
      <c r="D14" s="14"/>
      <c r="E14" s="17"/>
      <c r="F14" s="18"/>
      <c r="G14" s="5"/>
      <c r="H14" s="21"/>
      <c r="I14" s="144"/>
    </row>
    <row r="15" spans="1:13" s="1" customFormat="1" ht="15" customHeight="1" thickBot="1">
      <c r="A15" s="7" t="s">
        <v>720</v>
      </c>
      <c r="B15" s="137" t="s">
        <v>713</v>
      </c>
      <c r="C15" s="11"/>
      <c r="D15" s="12"/>
      <c r="E15" s="19"/>
      <c r="F15" s="20"/>
      <c r="G15" s="145"/>
      <c r="H15" s="146"/>
      <c r="I15" s="147"/>
      <c r="K15"/>
      <c r="L15"/>
      <c r="M15"/>
    </row>
    <row r="16" spans="1:13" s="1" customFormat="1" ht="15" customHeight="1" thickBot="1">
      <c r="A16" s="288" t="s">
        <v>727</v>
      </c>
      <c r="B16" s="289"/>
      <c r="C16" s="289"/>
      <c r="D16" s="289"/>
      <c r="E16" s="289"/>
      <c r="F16" s="289"/>
      <c r="G16" s="289"/>
      <c r="H16" s="289"/>
      <c r="I16" s="290"/>
      <c r="K16"/>
      <c r="L16"/>
      <c r="M16"/>
    </row>
    <row r="17" spans="1:13" s="1" customFormat="1" ht="15" customHeight="1">
      <c r="A17" s="6" t="s">
        <v>721</v>
      </c>
      <c r="B17" s="136" t="s">
        <v>722</v>
      </c>
      <c r="C17" s="148"/>
      <c r="D17" s="149"/>
      <c r="E17" s="150"/>
      <c r="F17" s="151"/>
      <c r="G17" s="5"/>
      <c r="H17" s="152"/>
      <c r="I17" s="153"/>
      <c r="K17"/>
      <c r="L17"/>
      <c r="M17"/>
    </row>
    <row r="18" spans="1:13" s="1" customFormat="1" ht="15" customHeight="1">
      <c r="A18" s="6" t="s">
        <v>715</v>
      </c>
      <c r="B18" s="136" t="s">
        <v>722</v>
      </c>
      <c r="C18" s="130"/>
      <c r="D18" s="131"/>
      <c r="E18" s="132"/>
      <c r="F18" s="133"/>
      <c r="G18" s="5"/>
      <c r="H18" s="21"/>
      <c r="I18" s="22"/>
      <c r="K18"/>
      <c r="L18"/>
      <c r="M18"/>
    </row>
    <row r="19" spans="1:13" s="1" customFormat="1" ht="15" customHeight="1">
      <c r="A19" s="6" t="s">
        <v>716</v>
      </c>
      <c r="B19" s="136" t="s">
        <v>722</v>
      </c>
      <c r="C19" s="130">
        <v>1</v>
      </c>
      <c r="D19" s="131"/>
      <c r="E19" s="132">
        <v>1</v>
      </c>
      <c r="F19" s="133">
        <v>0</v>
      </c>
      <c r="G19" s="5">
        <v>72781.413974145704</v>
      </c>
      <c r="H19" s="21">
        <f>G19*C19</f>
        <v>72781.413974145704</v>
      </c>
      <c r="I19" s="22"/>
      <c r="K19"/>
      <c r="L19"/>
      <c r="M19"/>
    </row>
    <row r="20" spans="1:13" s="1" customFormat="1" ht="15" customHeight="1">
      <c r="A20" s="6" t="s">
        <v>718</v>
      </c>
      <c r="B20" s="136" t="s">
        <v>722</v>
      </c>
      <c r="C20" s="130"/>
      <c r="D20" s="131"/>
      <c r="E20" s="132"/>
      <c r="F20" s="133"/>
      <c r="G20" s="5"/>
      <c r="H20" s="21"/>
      <c r="I20" s="22"/>
      <c r="K20"/>
      <c r="L20"/>
      <c r="M20"/>
    </row>
    <row r="21" spans="1:13" s="1" customFormat="1" ht="15" customHeight="1">
      <c r="A21" s="6" t="s">
        <v>717</v>
      </c>
      <c r="B21" s="136" t="s">
        <v>722</v>
      </c>
      <c r="C21" s="130"/>
      <c r="D21" s="131"/>
      <c r="E21" s="132"/>
      <c r="F21" s="133"/>
      <c r="G21" s="5"/>
      <c r="H21" s="21"/>
      <c r="I21" s="22"/>
      <c r="K21"/>
      <c r="L21"/>
      <c r="M21"/>
    </row>
    <row r="22" spans="1:13" s="1" customFormat="1" ht="15" customHeight="1">
      <c r="A22" s="6" t="s">
        <v>719</v>
      </c>
      <c r="B22" s="136" t="s">
        <v>722</v>
      </c>
      <c r="C22" s="130">
        <v>1</v>
      </c>
      <c r="D22" s="131"/>
      <c r="E22" s="132">
        <v>1</v>
      </c>
      <c r="F22" s="133">
        <v>0</v>
      </c>
      <c r="G22" s="5">
        <v>50470.250436074602</v>
      </c>
      <c r="H22" s="21">
        <f>G22*C22</f>
        <v>50470.250436074602</v>
      </c>
      <c r="I22" s="22"/>
      <c r="K22"/>
      <c r="L22"/>
      <c r="M22"/>
    </row>
    <row r="23" spans="1:13" s="1" customFormat="1" ht="15" customHeight="1" thickBot="1">
      <c r="A23" s="6" t="s">
        <v>720</v>
      </c>
      <c r="B23" s="136" t="s">
        <v>722</v>
      </c>
      <c r="C23" s="130"/>
      <c r="D23" s="131"/>
      <c r="E23" s="132"/>
      <c r="F23" s="133"/>
      <c r="G23" s="5"/>
      <c r="H23" s="21"/>
      <c r="I23" s="22"/>
      <c r="K23"/>
      <c r="L23"/>
      <c r="M23"/>
    </row>
    <row r="24" spans="1:13" s="1" customFormat="1" ht="15" customHeight="1" thickBot="1">
      <c r="A24" s="288" t="s">
        <v>723</v>
      </c>
      <c r="B24" s="289"/>
      <c r="C24" s="289"/>
      <c r="D24" s="289"/>
      <c r="E24" s="289"/>
      <c r="F24" s="289"/>
      <c r="G24" s="289"/>
      <c r="H24" s="289"/>
      <c r="I24" s="290"/>
      <c r="K24"/>
      <c r="L24"/>
      <c r="M24"/>
    </row>
    <row r="25" spans="1:13" s="1" customFormat="1" ht="15" customHeight="1">
      <c r="A25" s="4" t="s">
        <v>718</v>
      </c>
      <c r="B25" s="135" t="s">
        <v>726</v>
      </c>
      <c r="C25" s="156"/>
      <c r="D25" s="157"/>
      <c r="E25" s="158"/>
      <c r="F25" s="159"/>
      <c r="G25" s="160"/>
      <c r="H25" s="161"/>
      <c r="I25" s="162"/>
      <c r="K25"/>
      <c r="L25"/>
      <c r="M25"/>
    </row>
    <row r="26" spans="1:13" s="1" customFormat="1" ht="15" customHeight="1">
      <c r="A26" s="6" t="s">
        <v>717</v>
      </c>
      <c r="B26" s="136" t="s">
        <v>726</v>
      </c>
      <c r="C26" s="130"/>
      <c r="D26" s="131"/>
      <c r="E26" s="132"/>
      <c r="F26" s="133"/>
      <c r="G26" s="5"/>
      <c r="H26" s="21"/>
      <c r="I26" s="144"/>
      <c r="K26"/>
      <c r="L26"/>
      <c r="M26"/>
    </row>
    <row r="27" spans="1:13" s="1" customFormat="1" ht="15" customHeight="1">
      <c r="A27" s="6" t="s">
        <v>719</v>
      </c>
      <c r="B27" s="136" t="s">
        <v>726</v>
      </c>
      <c r="C27" s="130">
        <v>8</v>
      </c>
      <c r="D27" s="131"/>
      <c r="E27" s="132">
        <v>1</v>
      </c>
      <c r="F27" s="133">
        <v>0</v>
      </c>
      <c r="G27" s="5">
        <v>60370.324884016867</v>
      </c>
      <c r="H27" s="21">
        <f>G27*C27</f>
        <v>482962.59907213494</v>
      </c>
      <c r="I27" s="144"/>
      <c r="K27"/>
      <c r="L27"/>
      <c r="M27"/>
    </row>
    <row r="28" spans="1:13" s="1" customFormat="1" ht="15" customHeight="1">
      <c r="A28" s="6" t="s">
        <v>720</v>
      </c>
      <c r="B28" s="136" t="s">
        <v>726</v>
      </c>
      <c r="C28" s="130">
        <v>6</v>
      </c>
      <c r="D28" s="131"/>
      <c r="E28" s="132">
        <v>1</v>
      </c>
      <c r="F28" s="133">
        <v>1</v>
      </c>
      <c r="G28" s="5">
        <v>54989.257164207222</v>
      </c>
      <c r="H28" s="21">
        <f>G28*C28</f>
        <v>329935.54298524332</v>
      </c>
      <c r="I28" s="144"/>
      <c r="K28"/>
      <c r="L28"/>
      <c r="M28"/>
    </row>
    <row r="29" spans="1:13" s="1" customFormat="1" ht="15" customHeight="1" thickBot="1">
      <c r="A29" s="141" t="s">
        <v>725</v>
      </c>
      <c r="B29" s="142" t="s">
        <v>726</v>
      </c>
      <c r="C29" s="130">
        <v>1</v>
      </c>
      <c r="D29" s="131"/>
      <c r="E29" s="132">
        <v>1</v>
      </c>
      <c r="F29" s="133">
        <v>0</v>
      </c>
      <c r="G29" s="134">
        <v>42634.755418079607</v>
      </c>
      <c r="H29" s="21">
        <f>G29*C29</f>
        <v>42634.755418079607</v>
      </c>
      <c r="I29" s="144"/>
      <c r="K29"/>
      <c r="L29"/>
      <c r="M29"/>
    </row>
    <row r="30" spans="1:13" s="1" customFormat="1" ht="15" customHeight="1" thickBot="1">
      <c r="A30" s="297" t="s">
        <v>724</v>
      </c>
      <c r="B30" s="298"/>
      <c r="C30" s="298"/>
      <c r="D30" s="298"/>
      <c r="E30" s="298"/>
      <c r="F30" s="298"/>
      <c r="G30" s="298"/>
      <c r="H30" s="298"/>
      <c r="I30" s="299"/>
      <c r="K30"/>
      <c r="L30"/>
      <c r="M30"/>
    </row>
    <row r="31" spans="1:13" s="1" customFormat="1" ht="15" customHeight="1">
      <c r="A31" s="4" t="s">
        <v>718</v>
      </c>
      <c r="B31" s="135" t="s">
        <v>726</v>
      </c>
      <c r="C31" s="156"/>
      <c r="D31" s="157"/>
      <c r="E31" s="158"/>
      <c r="F31" s="159"/>
      <c r="G31" s="160"/>
      <c r="H31" s="161"/>
      <c r="I31" s="162"/>
      <c r="K31"/>
      <c r="L31"/>
      <c r="M31"/>
    </row>
    <row r="32" spans="1:13" s="1" customFormat="1" ht="15" customHeight="1">
      <c r="A32" s="6" t="s">
        <v>717</v>
      </c>
      <c r="B32" s="136" t="s">
        <v>726</v>
      </c>
      <c r="C32" s="130"/>
      <c r="D32" s="131"/>
      <c r="E32" s="132"/>
      <c r="F32" s="133"/>
      <c r="G32" s="5"/>
      <c r="H32" s="21"/>
      <c r="I32" s="144"/>
      <c r="K32"/>
      <c r="L32"/>
      <c r="M32"/>
    </row>
    <row r="33" spans="1:13" s="1" customFormat="1" ht="15" customHeight="1">
      <c r="A33" s="6" t="s">
        <v>719</v>
      </c>
      <c r="B33" s="136" t="s">
        <v>726</v>
      </c>
      <c r="C33" s="130">
        <v>6</v>
      </c>
      <c r="D33" s="131"/>
      <c r="E33" s="132">
        <v>1</v>
      </c>
      <c r="F33" s="133">
        <v>0</v>
      </c>
      <c r="G33" s="5">
        <v>54288.170120563009</v>
      </c>
      <c r="H33" s="21">
        <f>G33*C33</f>
        <v>325729.02072337805</v>
      </c>
      <c r="I33" s="144"/>
      <c r="K33"/>
      <c r="L33"/>
      <c r="M33"/>
    </row>
    <row r="34" spans="1:13" s="1" customFormat="1" ht="15" customHeight="1">
      <c r="A34" s="6" t="s">
        <v>720</v>
      </c>
      <c r="B34" s="136" t="s">
        <v>726</v>
      </c>
      <c r="C34" s="130">
        <v>2</v>
      </c>
      <c r="D34" s="131"/>
      <c r="E34" s="132">
        <v>1</v>
      </c>
      <c r="F34" s="133">
        <v>0</v>
      </c>
      <c r="G34" s="5">
        <v>49081.356068070054</v>
      </c>
      <c r="H34" s="21">
        <f>G34*C34</f>
        <v>98162.712136140108</v>
      </c>
      <c r="I34" s="144"/>
      <c r="K34"/>
      <c r="L34"/>
      <c r="M34"/>
    </row>
    <row r="35" spans="1:13" s="1" customFormat="1" ht="15" customHeight="1" thickBot="1">
      <c r="A35" s="7" t="s">
        <v>725</v>
      </c>
      <c r="B35" s="137" t="s">
        <v>726</v>
      </c>
      <c r="C35" s="11">
        <v>1</v>
      </c>
      <c r="D35" s="12"/>
      <c r="E35" s="19">
        <v>1</v>
      </c>
      <c r="F35" s="20">
        <v>0</v>
      </c>
      <c r="G35" s="145">
        <v>43913.798080622008</v>
      </c>
      <c r="H35" s="21">
        <f>G35*C35</f>
        <v>43913.798080622008</v>
      </c>
      <c r="I35" s="147"/>
      <c r="K35"/>
      <c r="L35"/>
      <c r="M35"/>
    </row>
    <row r="36" spans="1:13" s="1" customFormat="1" ht="15" customHeight="1" thickBot="1">
      <c r="A36" s="288" t="s">
        <v>735</v>
      </c>
      <c r="B36" s="289"/>
      <c r="C36" s="289"/>
      <c r="D36" s="289"/>
      <c r="E36" s="289"/>
      <c r="F36" s="289"/>
      <c r="G36" s="289"/>
      <c r="H36" s="289"/>
      <c r="I36" s="290"/>
      <c r="K36"/>
      <c r="L36"/>
      <c r="M36"/>
    </row>
    <row r="37" spans="1:13" s="1" customFormat="1" ht="15" customHeight="1">
      <c r="A37" s="6">
        <v>0</v>
      </c>
      <c r="B37" s="136" t="s">
        <v>750</v>
      </c>
      <c r="C37" s="170">
        <v>1</v>
      </c>
      <c r="D37" s="171"/>
      <c r="E37" s="172">
        <v>0.5</v>
      </c>
      <c r="F37" s="173">
        <v>0</v>
      </c>
      <c r="G37" s="5">
        <v>47239.230478860009</v>
      </c>
      <c r="H37" s="21">
        <f>G37*C37*E37</f>
        <v>23619.615239430004</v>
      </c>
      <c r="I37" s="174"/>
      <c r="K37"/>
      <c r="L37"/>
      <c r="M37"/>
    </row>
    <row r="38" spans="1:13" s="1" customFormat="1" ht="15" customHeight="1">
      <c r="A38" s="6" t="s">
        <v>751</v>
      </c>
      <c r="B38" s="136"/>
      <c r="C38" s="130"/>
      <c r="D38" s="131"/>
      <c r="E38" s="132">
        <v>1</v>
      </c>
      <c r="F38" s="133">
        <v>0</v>
      </c>
      <c r="G38" s="5">
        <v>0</v>
      </c>
      <c r="H38" s="21">
        <v>0</v>
      </c>
      <c r="I38" s="144"/>
      <c r="K38"/>
      <c r="L38"/>
      <c r="M38"/>
    </row>
    <row r="39" spans="1:13" s="1" customFormat="1" ht="15" customHeight="1" thickBot="1">
      <c r="A39" s="175" t="s">
        <v>752</v>
      </c>
      <c r="B39" s="176"/>
      <c r="C39" s="177"/>
      <c r="D39" s="178"/>
      <c r="E39" s="179">
        <v>1</v>
      </c>
      <c r="F39" s="180">
        <v>0</v>
      </c>
      <c r="G39" s="181">
        <v>0</v>
      </c>
      <c r="H39" s="182">
        <v>0</v>
      </c>
      <c r="I39" s="183"/>
      <c r="K39"/>
      <c r="L39"/>
      <c r="M39"/>
    </row>
    <row r="40" spans="1:13" s="1" customFormat="1" ht="17.25" customHeight="1" thickTop="1" thickBot="1">
      <c r="G40" s="154"/>
      <c r="H40" s="155">
        <f>SUM(H8:H15,H17:H23,H25:H29,H31:H35,H37:H39)</f>
        <v>1696239.7087341433</v>
      </c>
      <c r="I40" s="155"/>
      <c r="K40"/>
      <c r="L40"/>
      <c r="M40"/>
    </row>
    <row r="41" spans="1:13">
      <c r="A41" s="45" t="s">
        <v>20</v>
      </c>
      <c r="B41" s="45"/>
    </row>
    <row r="57" spans="5:5">
      <c r="E57" s="2"/>
    </row>
    <row r="58" spans="5:5">
      <c r="E58" s="2"/>
    </row>
  </sheetData>
  <mergeCells count="13">
    <mergeCell ref="A36:I36"/>
    <mergeCell ref="A1:I1"/>
    <mergeCell ref="A3:I3"/>
    <mergeCell ref="C5:D5"/>
    <mergeCell ref="E5:F5"/>
    <mergeCell ref="H5:I5"/>
    <mergeCell ref="A24:I24"/>
    <mergeCell ref="A30:I30"/>
    <mergeCell ref="A7:I7"/>
    <mergeCell ref="B5:B6"/>
    <mergeCell ref="A16:I16"/>
    <mergeCell ref="A5:A6"/>
    <mergeCell ref="G5:G6"/>
  </mergeCells>
  <phoneticPr fontId="5" type="noConversion"/>
  <pageMargins left="0.27" right="0.22" top="1" bottom="1" header="0" footer="0"/>
  <pageSetup paperSize="9" scale="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3"/>
  <sheetViews>
    <sheetView showGridLines="0" view="pageBreakPreview" topLeftCell="A370" zoomScaleNormal="100" workbookViewId="0">
      <selection activeCell="E383" sqref="E383"/>
    </sheetView>
  </sheetViews>
  <sheetFormatPr baseColWidth="10" defaultRowHeight="12.75"/>
  <cols>
    <col min="2" max="2" width="29" style="104" customWidth="1"/>
    <col min="3" max="5" width="14.7109375" customWidth="1"/>
    <col min="6" max="6" width="15.7109375" customWidth="1"/>
  </cols>
  <sheetData>
    <row r="1" spans="1:9">
      <c r="B1" s="256"/>
      <c r="C1" s="256"/>
      <c r="D1" s="256"/>
      <c r="E1" s="256"/>
      <c r="F1" s="256"/>
    </row>
    <row r="2" spans="1:9">
      <c r="B2" s="190" t="s">
        <v>741</v>
      </c>
      <c r="I2">
        <v>1.4</v>
      </c>
    </row>
    <row r="3" spans="1:9" ht="28.5" customHeight="1">
      <c r="B3" s="190" t="s">
        <v>742</v>
      </c>
      <c r="C3" s="192"/>
      <c r="D3" s="192"/>
      <c r="E3" s="192"/>
      <c r="F3" s="192"/>
    </row>
    <row r="4" spans="1:9" ht="59.25" customHeight="1">
      <c r="B4" s="308" t="s">
        <v>743</v>
      </c>
      <c r="C4" s="308"/>
      <c r="D4" s="308"/>
      <c r="E4" s="308"/>
      <c r="F4" s="308"/>
    </row>
    <row r="5" spans="1:9" ht="27.75" customHeight="1" thickBot="1">
      <c r="B5" s="307" t="s">
        <v>5</v>
      </c>
      <c r="C5" s="307"/>
      <c r="D5" s="307"/>
      <c r="E5" s="307"/>
      <c r="F5" s="307"/>
    </row>
    <row r="6" spans="1:9" ht="45.75" customHeight="1" thickBot="1">
      <c r="A6" s="87" t="s">
        <v>26</v>
      </c>
      <c r="B6" s="87" t="s">
        <v>3</v>
      </c>
      <c r="C6" s="87" t="s">
        <v>28</v>
      </c>
      <c r="D6" s="88" t="s">
        <v>29</v>
      </c>
      <c r="E6" s="89" t="s">
        <v>749</v>
      </c>
      <c r="F6" s="90" t="s">
        <v>4</v>
      </c>
    </row>
    <row r="7" spans="1:9" ht="61.5" customHeight="1">
      <c r="A7" s="84" t="s">
        <v>27</v>
      </c>
      <c r="B7" s="103" t="s">
        <v>30</v>
      </c>
      <c r="C7" s="91" t="s">
        <v>31</v>
      </c>
      <c r="D7" s="92">
        <v>1500</v>
      </c>
      <c r="E7" s="93">
        <v>11.142857142857144</v>
      </c>
      <c r="F7" s="47">
        <f>E7*D7</f>
        <v>16714.285714285717</v>
      </c>
    </row>
    <row r="8" spans="1:9" ht="22.5">
      <c r="A8" s="85" t="s">
        <v>27</v>
      </c>
      <c r="B8" s="94" t="s">
        <v>32</v>
      </c>
      <c r="C8" s="95" t="s">
        <v>33</v>
      </c>
      <c r="D8" s="96">
        <v>300</v>
      </c>
      <c r="E8" s="97">
        <v>11.142857142857144</v>
      </c>
      <c r="F8" s="48">
        <f>E8*D8</f>
        <v>3342.8571428571431</v>
      </c>
    </row>
    <row r="9" spans="1:9" ht="22.5">
      <c r="A9" s="85" t="s">
        <v>27</v>
      </c>
      <c r="B9" s="94" t="s">
        <v>34</v>
      </c>
      <c r="C9" s="95" t="s">
        <v>35</v>
      </c>
      <c r="D9" s="96">
        <v>100</v>
      </c>
      <c r="E9" s="97">
        <v>5.5714285714285721</v>
      </c>
      <c r="F9" s="48">
        <f t="shared" ref="F9:F17" si="0">E9*D9</f>
        <v>557.14285714285722</v>
      </c>
    </row>
    <row r="10" spans="1:9" ht="22.5">
      <c r="A10" s="85" t="s">
        <v>27</v>
      </c>
      <c r="B10" s="94" t="s">
        <v>36</v>
      </c>
      <c r="C10" s="95" t="s">
        <v>37</v>
      </c>
      <c r="D10" s="96">
        <v>16</v>
      </c>
      <c r="E10" s="97">
        <v>5.5714285714285721</v>
      </c>
      <c r="F10" s="48">
        <f t="shared" si="0"/>
        <v>89.142857142857153</v>
      </c>
    </row>
    <row r="11" spans="1:9" ht="22.5">
      <c r="A11" s="85" t="s">
        <v>27</v>
      </c>
      <c r="B11" s="94" t="s">
        <v>38</v>
      </c>
      <c r="C11" s="95" t="s">
        <v>39</v>
      </c>
      <c r="D11" s="96">
        <v>24</v>
      </c>
      <c r="E11" s="97">
        <v>5.5714285714285721</v>
      </c>
      <c r="F11" s="48">
        <f t="shared" si="0"/>
        <v>133.71428571428572</v>
      </c>
    </row>
    <row r="12" spans="1:9">
      <c r="A12" s="85" t="s">
        <v>27</v>
      </c>
      <c r="B12" s="94" t="s">
        <v>40</v>
      </c>
      <c r="C12" s="95" t="s">
        <v>41</v>
      </c>
      <c r="D12" s="96">
        <v>24</v>
      </c>
      <c r="E12" s="97">
        <v>5.5714285714285721</v>
      </c>
      <c r="F12" s="48">
        <f t="shared" si="0"/>
        <v>133.71428571428572</v>
      </c>
    </row>
    <row r="13" spans="1:9" ht="22.5">
      <c r="A13" s="85" t="s">
        <v>27</v>
      </c>
      <c r="B13" s="94" t="s">
        <v>42</v>
      </c>
      <c r="C13" s="95" t="s">
        <v>43</v>
      </c>
      <c r="D13" s="96">
        <v>300</v>
      </c>
      <c r="E13" s="97">
        <v>41.878571428571433</v>
      </c>
      <c r="F13" s="48">
        <f t="shared" si="0"/>
        <v>12563.571428571429</v>
      </c>
    </row>
    <row r="14" spans="1:9">
      <c r="A14" s="85" t="s">
        <v>27</v>
      </c>
      <c r="B14" s="94" t="s">
        <v>44</v>
      </c>
      <c r="C14" s="95" t="s">
        <v>45</v>
      </c>
      <c r="D14" s="96">
        <v>4</v>
      </c>
      <c r="E14" s="97">
        <v>41.878571428571433</v>
      </c>
      <c r="F14" s="48">
        <f t="shared" si="0"/>
        <v>167.51428571428573</v>
      </c>
    </row>
    <row r="15" spans="1:9" ht="22.5">
      <c r="A15" s="85" t="s">
        <v>27</v>
      </c>
      <c r="B15" s="94" t="s">
        <v>46</v>
      </c>
      <c r="C15" s="95" t="s">
        <v>47</v>
      </c>
      <c r="D15" s="96">
        <v>22</v>
      </c>
      <c r="E15" s="97">
        <v>244.94785714285717</v>
      </c>
      <c r="F15" s="48">
        <f t="shared" si="0"/>
        <v>5388.8528571428578</v>
      </c>
    </row>
    <row r="16" spans="1:9" ht="22.5">
      <c r="A16" s="85" t="s">
        <v>27</v>
      </c>
      <c r="B16" s="94" t="s">
        <v>730</v>
      </c>
      <c r="C16" s="95" t="s">
        <v>55</v>
      </c>
      <c r="D16" s="96">
        <f>3*3</f>
        <v>9</v>
      </c>
      <c r="E16" s="97">
        <v>185.71428571428572</v>
      </c>
      <c r="F16" s="48">
        <f t="shared" si="0"/>
        <v>1671.4285714285716</v>
      </c>
    </row>
    <row r="17" spans="1:12" ht="23.25" thickBot="1">
      <c r="A17" s="86" t="s">
        <v>27</v>
      </c>
      <c r="B17" s="119" t="s">
        <v>731</v>
      </c>
      <c r="C17" s="99" t="s">
        <v>57</v>
      </c>
      <c r="D17" s="100">
        <v>3</v>
      </c>
      <c r="E17" s="101">
        <v>2142.8571428571431</v>
      </c>
      <c r="F17" s="48">
        <f t="shared" si="0"/>
        <v>6428.5714285714294</v>
      </c>
    </row>
    <row r="18" spans="1:12" ht="13.5" customHeight="1" thickBot="1">
      <c r="C18" s="39"/>
      <c r="D18" s="39"/>
      <c r="E18" s="40" t="s">
        <v>12</v>
      </c>
      <c r="F18" s="194">
        <f>SUM(F7:F17)</f>
        <v>47190.795714285719</v>
      </c>
    </row>
    <row r="19" spans="1:12" ht="13.5" customHeight="1">
      <c r="B19" s="105"/>
      <c r="C19" s="42"/>
      <c r="D19" s="42"/>
      <c r="E19" s="43"/>
      <c r="F19" s="44"/>
    </row>
    <row r="20" spans="1:12" ht="15" customHeight="1">
      <c r="B20" s="306"/>
      <c r="C20" s="306"/>
      <c r="D20" s="306"/>
      <c r="E20" s="306"/>
      <c r="F20" s="306"/>
    </row>
    <row r="21" spans="1:12" ht="15" customHeight="1">
      <c r="B21" s="306"/>
      <c r="C21" s="306"/>
      <c r="D21" s="306"/>
      <c r="E21" s="306"/>
      <c r="F21" s="306"/>
    </row>
    <row r="22" spans="1:12" ht="28.5" customHeight="1">
      <c r="B22" s="305" t="s">
        <v>7</v>
      </c>
      <c r="C22" s="305"/>
      <c r="D22" s="305"/>
      <c r="E22" s="305"/>
      <c r="F22" s="305"/>
    </row>
    <row r="23" spans="1:12" ht="47.25" customHeight="1" thickBot="1">
      <c r="B23" s="304" t="s">
        <v>744</v>
      </c>
      <c r="C23" s="304"/>
      <c r="D23" s="304"/>
      <c r="E23" s="304"/>
      <c r="F23" s="304"/>
    </row>
    <row r="24" spans="1:12" ht="34.5" thickBot="1">
      <c r="A24" s="87" t="s">
        <v>26</v>
      </c>
      <c r="B24" s="87" t="s">
        <v>3</v>
      </c>
      <c r="C24" s="87" t="s">
        <v>28</v>
      </c>
      <c r="D24" s="88" t="s">
        <v>29</v>
      </c>
      <c r="E24" s="89" t="s">
        <v>749</v>
      </c>
      <c r="F24" s="90" t="s">
        <v>4</v>
      </c>
    </row>
    <row r="25" spans="1:12" ht="59.25" customHeight="1">
      <c r="A25" s="116" t="s">
        <v>27</v>
      </c>
      <c r="B25" s="118" t="s">
        <v>48</v>
      </c>
      <c r="C25" s="95" t="s">
        <v>31</v>
      </c>
      <c r="D25" s="96">
        <v>1</v>
      </c>
      <c r="E25" s="97">
        <v>13943.577142857144</v>
      </c>
      <c r="F25" s="47">
        <f>E25*D25</f>
        <v>13943.577142857144</v>
      </c>
      <c r="K25" s="46"/>
      <c r="L25" s="97"/>
    </row>
    <row r="26" spans="1:12" ht="61.5" customHeight="1">
      <c r="A26" s="116" t="s">
        <v>27</v>
      </c>
      <c r="B26" s="118" t="s">
        <v>49</v>
      </c>
      <c r="C26" s="95" t="s">
        <v>33</v>
      </c>
      <c r="D26" s="96">
        <v>1</v>
      </c>
      <c r="E26" s="97">
        <v>16313.607142857143</v>
      </c>
      <c r="F26" s="48">
        <f>E26*D26</f>
        <v>16313.607142857143</v>
      </c>
      <c r="K26" s="46"/>
      <c r="L26" s="97"/>
    </row>
    <row r="27" spans="1:12" ht="61.5" customHeight="1">
      <c r="A27" s="116" t="s">
        <v>27</v>
      </c>
      <c r="B27" s="118" t="s">
        <v>50</v>
      </c>
      <c r="C27" s="95" t="s">
        <v>35</v>
      </c>
      <c r="D27" s="96">
        <v>1</v>
      </c>
      <c r="E27" s="97">
        <v>11510.729285714287</v>
      </c>
      <c r="F27" s="48">
        <f t="shared" ref="F27:F90" si="1">E27*D27</f>
        <v>11510.729285714287</v>
      </c>
      <c r="K27" s="46"/>
      <c r="L27" s="97"/>
    </row>
    <row r="28" spans="1:12" ht="61.5" customHeight="1">
      <c r="A28" s="116" t="s">
        <v>27</v>
      </c>
      <c r="B28" s="118" t="s">
        <v>51</v>
      </c>
      <c r="C28" s="95" t="s">
        <v>41</v>
      </c>
      <c r="D28" s="96">
        <v>1</v>
      </c>
      <c r="E28" s="97">
        <v>5183.6200000000008</v>
      </c>
      <c r="F28" s="48">
        <f t="shared" si="1"/>
        <v>5183.6200000000008</v>
      </c>
      <c r="K28" s="46"/>
      <c r="L28" s="97"/>
    </row>
    <row r="29" spans="1:12" ht="61.5" customHeight="1">
      <c r="A29" s="116" t="s">
        <v>27</v>
      </c>
      <c r="B29" s="118" t="s">
        <v>52</v>
      </c>
      <c r="C29" s="95" t="s">
        <v>43</v>
      </c>
      <c r="D29" s="96">
        <v>1</v>
      </c>
      <c r="E29" s="97">
        <v>53431.188571428575</v>
      </c>
      <c r="F29" s="48">
        <f t="shared" si="1"/>
        <v>53431.188571428575</v>
      </c>
      <c r="K29" s="46"/>
      <c r="L29" s="97"/>
    </row>
    <row r="30" spans="1:12" ht="61.5" customHeight="1">
      <c r="A30" s="116" t="s">
        <v>27</v>
      </c>
      <c r="B30" s="118" t="s">
        <v>53</v>
      </c>
      <c r="C30" s="95" t="s">
        <v>45</v>
      </c>
      <c r="D30" s="96">
        <v>1</v>
      </c>
      <c r="E30" s="97">
        <v>827.91428571428582</v>
      </c>
      <c r="F30" s="48">
        <f t="shared" si="1"/>
        <v>827.91428571428582</v>
      </c>
      <c r="K30" s="46"/>
      <c r="L30" s="97"/>
    </row>
    <row r="31" spans="1:12" ht="61.5" customHeight="1">
      <c r="A31" s="116" t="s">
        <v>27</v>
      </c>
      <c r="B31" s="118" t="s">
        <v>54</v>
      </c>
      <c r="C31" s="95" t="s">
        <v>47</v>
      </c>
      <c r="D31" s="96">
        <v>1</v>
      </c>
      <c r="E31" s="97">
        <v>13770.751428571431</v>
      </c>
      <c r="F31" s="48">
        <f t="shared" si="1"/>
        <v>13770.751428571431</v>
      </c>
      <c r="K31" s="46"/>
      <c r="L31" s="97"/>
    </row>
    <row r="32" spans="1:12" ht="61.5" customHeight="1">
      <c r="A32" s="116" t="s">
        <v>27</v>
      </c>
      <c r="B32" s="118" t="s">
        <v>56</v>
      </c>
      <c r="C32" s="95" t="s">
        <v>57</v>
      </c>
      <c r="D32" s="96">
        <v>1</v>
      </c>
      <c r="E32" s="97">
        <v>461.31428571428575</v>
      </c>
      <c r="F32" s="48">
        <f t="shared" si="1"/>
        <v>461.31428571428575</v>
      </c>
      <c r="K32" s="46"/>
      <c r="L32" s="97"/>
    </row>
    <row r="33" spans="1:12" ht="61.5" customHeight="1">
      <c r="A33" s="116" t="s">
        <v>27</v>
      </c>
      <c r="B33" s="118" t="s">
        <v>58</v>
      </c>
      <c r="C33" s="95" t="s">
        <v>59</v>
      </c>
      <c r="D33" s="96">
        <v>1</v>
      </c>
      <c r="E33" s="97">
        <v>170.85714285714289</v>
      </c>
      <c r="F33" s="48">
        <f t="shared" si="1"/>
        <v>170.85714285714289</v>
      </c>
      <c r="K33" s="46"/>
      <c r="L33" s="97"/>
    </row>
    <row r="34" spans="1:12" ht="61.5" customHeight="1">
      <c r="A34" s="116" t="s">
        <v>27</v>
      </c>
      <c r="B34" s="118" t="s">
        <v>60</v>
      </c>
      <c r="C34" s="95" t="s">
        <v>61</v>
      </c>
      <c r="D34" s="96">
        <v>1</v>
      </c>
      <c r="E34" s="97">
        <v>1853.0571428571427</v>
      </c>
      <c r="F34" s="48">
        <f t="shared" si="1"/>
        <v>1853.0571428571427</v>
      </c>
      <c r="K34" s="46"/>
      <c r="L34" s="97"/>
    </row>
    <row r="35" spans="1:12" ht="61.5" customHeight="1">
      <c r="A35" s="116" t="s">
        <v>27</v>
      </c>
      <c r="B35" s="118" t="s">
        <v>62</v>
      </c>
      <c r="C35" s="95" t="s">
        <v>63</v>
      </c>
      <c r="D35" s="96">
        <v>1</v>
      </c>
      <c r="E35" s="97">
        <v>1153.2857142857144</v>
      </c>
      <c r="F35" s="48">
        <f t="shared" si="1"/>
        <v>1153.2857142857144</v>
      </c>
      <c r="K35" s="46"/>
      <c r="L35" s="97"/>
    </row>
    <row r="36" spans="1:12" ht="61.5" customHeight="1">
      <c r="A36" s="116" t="s">
        <v>27</v>
      </c>
      <c r="B36" s="118" t="s">
        <v>64</v>
      </c>
      <c r="C36" s="95" t="s">
        <v>65</v>
      </c>
      <c r="D36" s="96">
        <v>1</v>
      </c>
      <c r="E36" s="97">
        <v>8831.6242857142861</v>
      </c>
      <c r="F36" s="48">
        <f t="shared" si="1"/>
        <v>8831.6242857142861</v>
      </c>
      <c r="K36" s="46"/>
      <c r="L36" s="97"/>
    </row>
    <row r="37" spans="1:12" ht="61.5" customHeight="1">
      <c r="A37" s="116" t="s">
        <v>27</v>
      </c>
      <c r="B37" s="118" t="s">
        <v>66</v>
      </c>
      <c r="C37" s="95" t="s">
        <v>67</v>
      </c>
      <c r="D37" s="96">
        <v>1</v>
      </c>
      <c r="E37" s="97">
        <v>1845.0714285714287</v>
      </c>
      <c r="F37" s="48">
        <f t="shared" si="1"/>
        <v>1845.0714285714287</v>
      </c>
      <c r="K37" s="46"/>
      <c r="L37" s="97"/>
    </row>
    <row r="38" spans="1:12" ht="61.5" customHeight="1">
      <c r="A38" s="116" t="s">
        <v>27</v>
      </c>
      <c r="B38" s="118" t="s">
        <v>68</v>
      </c>
      <c r="C38" s="95" t="s">
        <v>69</v>
      </c>
      <c r="D38" s="96">
        <v>1</v>
      </c>
      <c r="E38" s="97">
        <v>1265.7078571428572</v>
      </c>
      <c r="F38" s="48">
        <f t="shared" si="1"/>
        <v>1265.7078571428572</v>
      </c>
      <c r="K38" s="46"/>
      <c r="L38" s="97"/>
    </row>
    <row r="39" spans="1:12" ht="61.5" customHeight="1">
      <c r="A39" s="116" t="s">
        <v>27</v>
      </c>
      <c r="B39" s="118" t="s">
        <v>70</v>
      </c>
      <c r="C39" s="95" t="s">
        <v>71</v>
      </c>
      <c r="D39" s="96">
        <v>1</v>
      </c>
      <c r="E39" s="97">
        <v>8460.1400000000012</v>
      </c>
      <c r="F39" s="48">
        <f t="shared" si="1"/>
        <v>8460.1400000000012</v>
      </c>
      <c r="K39" s="46"/>
      <c r="L39" s="97"/>
    </row>
    <row r="40" spans="1:12" ht="61.5" customHeight="1">
      <c r="A40" s="116" t="s">
        <v>27</v>
      </c>
      <c r="B40" s="118" t="s">
        <v>73</v>
      </c>
      <c r="C40" s="95" t="s">
        <v>72</v>
      </c>
      <c r="D40" s="96">
        <v>2</v>
      </c>
      <c r="E40" s="97">
        <v>4642.8571428571431</v>
      </c>
      <c r="F40" s="48">
        <f t="shared" si="1"/>
        <v>9285.7142857142862</v>
      </c>
      <c r="K40" s="46"/>
      <c r="L40" s="97"/>
    </row>
    <row r="41" spans="1:12" ht="61.5" customHeight="1">
      <c r="A41" s="116" t="s">
        <v>27</v>
      </c>
      <c r="B41" s="118" t="s">
        <v>75</v>
      </c>
      <c r="C41" s="95" t="s">
        <v>74</v>
      </c>
      <c r="D41" s="96">
        <v>2</v>
      </c>
      <c r="E41" s="97">
        <v>4642.8571428571431</v>
      </c>
      <c r="F41" s="48">
        <f t="shared" si="1"/>
        <v>9285.7142857142862</v>
      </c>
      <c r="K41" s="46"/>
      <c r="L41" s="97"/>
    </row>
    <row r="42" spans="1:12" ht="61.5" customHeight="1">
      <c r="A42" s="116" t="s">
        <v>27</v>
      </c>
      <c r="B42" s="118" t="s">
        <v>77</v>
      </c>
      <c r="C42" s="95" t="s">
        <v>76</v>
      </c>
      <c r="D42" s="96">
        <v>1</v>
      </c>
      <c r="E42" s="97">
        <v>7428.5714285714294</v>
      </c>
      <c r="F42" s="48">
        <f t="shared" si="1"/>
        <v>7428.5714285714294</v>
      </c>
      <c r="K42" s="46"/>
      <c r="L42" s="97"/>
    </row>
    <row r="43" spans="1:12" ht="61.5" customHeight="1">
      <c r="A43" s="116" t="s">
        <v>27</v>
      </c>
      <c r="B43" s="118" t="s">
        <v>77</v>
      </c>
      <c r="C43" s="95" t="s">
        <v>78</v>
      </c>
      <c r="D43" s="96">
        <v>1</v>
      </c>
      <c r="E43" s="97">
        <v>7428.5714285714294</v>
      </c>
      <c r="F43" s="48">
        <f t="shared" si="1"/>
        <v>7428.5714285714294</v>
      </c>
      <c r="K43" s="46"/>
      <c r="L43" s="97"/>
    </row>
    <row r="44" spans="1:12" ht="61.5" customHeight="1">
      <c r="A44" s="116" t="s">
        <v>27</v>
      </c>
      <c r="B44" s="118" t="s">
        <v>80</v>
      </c>
      <c r="C44" s="95" t="s">
        <v>79</v>
      </c>
      <c r="D44" s="96">
        <v>4</v>
      </c>
      <c r="E44" s="97">
        <v>761.22428571428577</v>
      </c>
      <c r="F44" s="48">
        <f t="shared" si="1"/>
        <v>3044.8971428571431</v>
      </c>
      <c r="K44" s="46"/>
      <c r="L44" s="97"/>
    </row>
    <row r="45" spans="1:12" ht="61.5" customHeight="1">
      <c r="A45" s="116" t="s">
        <v>27</v>
      </c>
      <c r="B45" s="118" t="s">
        <v>82</v>
      </c>
      <c r="C45" s="95" t="s">
        <v>81</v>
      </c>
      <c r="D45" s="96">
        <v>2</v>
      </c>
      <c r="E45" s="97">
        <v>4163.380000000001</v>
      </c>
      <c r="F45" s="48">
        <f t="shared" si="1"/>
        <v>8326.760000000002</v>
      </c>
      <c r="K45" s="46"/>
      <c r="L45" s="97"/>
    </row>
    <row r="46" spans="1:12" ht="61.5" customHeight="1">
      <c r="A46" s="116" t="s">
        <v>27</v>
      </c>
      <c r="B46" s="118" t="s">
        <v>84</v>
      </c>
      <c r="C46" s="95" t="s">
        <v>83</v>
      </c>
      <c r="D46" s="96">
        <v>4</v>
      </c>
      <c r="E46" s="97">
        <v>761.22428571428577</v>
      </c>
      <c r="F46" s="48">
        <f t="shared" si="1"/>
        <v>3044.8971428571431</v>
      </c>
      <c r="K46" s="46"/>
      <c r="L46" s="97"/>
    </row>
    <row r="47" spans="1:12" ht="61.5" customHeight="1">
      <c r="A47" s="116" t="s">
        <v>27</v>
      </c>
      <c r="B47" s="118" t="s">
        <v>86</v>
      </c>
      <c r="C47" s="95" t="s">
        <v>85</v>
      </c>
      <c r="D47" s="96">
        <v>2</v>
      </c>
      <c r="E47" s="97">
        <v>4163.380000000001</v>
      </c>
      <c r="F47" s="48">
        <f t="shared" si="1"/>
        <v>8326.760000000002</v>
      </c>
      <c r="K47" s="46"/>
      <c r="L47" s="97"/>
    </row>
    <row r="48" spans="1:12" ht="61.5" customHeight="1">
      <c r="A48" s="116" t="s">
        <v>27</v>
      </c>
      <c r="B48" s="118" t="s">
        <v>88</v>
      </c>
      <c r="C48" s="95" t="s">
        <v>87</v>
      </c>
      <c r="D48" s="96">
        <v>3</v>
      </c>
      <c r="E48" s="97">
        <v>2202.5714285714284</v>
      </c>
      <c r="F48" s="48">
        <f t="shared" si="1"/>
        <v>6607.7142857142853</v>
      </c>
      <c r="K48" s="46"/>
      <c r="L48" s="97"/>
    </row>
    <row r="49" spans="1:12" ht="61.5" customHeight="1">
      <c r="A49" s="116" t="s">
        <v>27</v>
      </c>
      <c r="B49" s="118" t="s">
        <v>90</v>
      </c>
      <c r="C49" s="95" t="s">
        <v>89</v>
      </c>
      <c r="D49" s="96">
        <v>9</v>
      </c>
      <c r="E49" s="97">
        <v>951.78571428571433</v>
      </c>
      <c r="F49" s="48">
        <f t="shared" si="1"/>
        <v>8566.0714285714294</v>
      </c>
      <c r="K49" s="46"/>
      <c r="L49" s="97"/>
    </row>
    <row r="50" spans="1:12" ht="61.5" customHeight="1">
      <c r="A50" s="116" t="s">
        <v>27</v>
      </c>
      <c r="B50" s="118" t="s">
        <v>92</v>
      </c>
      <c r="C50" s="95" t="s">
        <v>91</v>
      </c>
      <c r="D50" s="96">
        <v>3</v>
      </c>
      <c r="E50" s="97">
        <v>4703.2142857142862</v>
      </c>
      <c r="F50" s="48">
        <f t="shared" si="1"/>
        <v>14109.642857142859</v>
      </c>
      <c r="K50" s="46"/>
      <c r="L50" s="97"/>
    </row>
    <row r="51" spans="1:12" ht="326.25">
      <c r="A51" s="116" t="s">
        <v>27</v>
      </c>
      <c r="B51" s="118" t="s">
        <v>754</v>
      </c>
      <c r="C51" s="95"/>
      <c r="D51" s="96">
        <v>2</v>
      </c>
      <c r="E51" s="97">
        <v>7428.5714285714294</v>
      </c>
      <c r="F51" s="48">
        <f t="shared" si="1"/>
        <v>14857.142857142859</v>
      </c>
      <c r="K51" s="46"/>
      <c r="L51" s="97"/>
    </row>
    <row r="52" spans="1:12" ht="45">
      <c r="A52" s="116" t="s">
        <v>27</v>
      </c>
      <c r="B52" s="199" t="s">
        <v>94</v>
      </c>
      <c r="C52" s="95" t="s">
        <v>93</v>
      </c>
      <c r="D52" s="96">
        <v>3</v>
      </c>
      <c r="E52" s="97">
        <v>4703.2142857142862</v>
      </c>
      <c r="F52" s="48">
        <f t="shared" si="1"/>
        <v>14109.642857142859</v>
      </c>
      <c r="K52" s="46"/>
      <c r="L52" s="97"/>
    </row>
    <row r="53" spans="1:12" ht="326.25">
      <c r="A53" s="116" t="s">
        <v>27</v>
      </c>
      <c r="B53" s="118" t="s">
        <v>753</v>
      </c>
      <c r="C53" s="95"/>
      <c r="D53" s="96">
        <v>2</v>
      </c>
      <c r="E53" s="97">
        <v>7428.5714285714294</v>
      </c>
      <c r="F53" s="48">
        <f t="shared" si="1"/>
        <v>14857.142857142859</v>
      </c>
      <c r="K53" s="46"/>
      <c r="L53" s="97"/>
    </row>
    <row r="54" spans="1:12" ht="61.5" customHeight="1">
      <c r="A54" s="116" t="s">
        <v>27</v>
      </c>
      <c r="B54" s="118" t="s">
        <v>96</v>
      </c>
      <c r="C54" s="95" t="s">
        <v>95</v>
      </c>
      <c r="D54" s="96">
        <v>2</v>
      </c>
      <c r="E54" s="97">
        <v>2321.4285714285716</v>
      </c>
      <c r="F54" s="48">
        <f t="shared" si="1"/>
        <v>4642.8571428571431</v>
      </c>
      <c r="K54" s="46"/>
      <c r="L54" s="97"/>
    </row>
    <row r="55" spans="1:12" ht="61.5" customHeight="1">
      <c r="A55" s="116" t="s">
        <v>27</v>
      </c>
      <c r="B55" s="118" t="s">
        <v>98</v>
      </c>
      <c r="C55" s="95" t="s">
        <v>97</v>
      </c>
      <c r="D55" s="96">
        <v>2</v>
      </c>
      <c r="E55" s="97">
        <v>2321.4285714285716</v>
      </c>
      <c r="F55" s="48">
        <f t="shared" si="1"/>
        <v>4642.8571428571431</v>
      </c>
      <c r="K55" s="46"/>
      <c r="L55" s="97"/>
    </row>
    <row r="56" spans="1:12" ht="61.5" customHeight="1">
      <c r="A56" s="116" t="s">
        <v>27</v>
      </c>
      <c r="B56" s="118" t="s">
        <v>100</v>
      </c>
      <c r="C56" s="95" t="s">
        <v>99</v>
      </c>
      <c r="D56" s="96">
        <v>2</v>
      </c>
      <c r="E56" s="97">
        <v>2321.4285714285716</v>
      </c>
      <c r="F56" s="48">
        <f t="shared" si="1"/>
        <v>4642.8571428571431</v>
      </c>
      <c r="K56" s="46"/>
      <c r="L56" s="97"/>
    </row>
    <row r="57" spans="1:12" ht="61.5" customHeight="1">
      <c r="A57" s="116" t="s">
        <v>27</v>
      </c>
      <c r="B57" s="118" t="s">
        <v>102</v>
      </c>
      <c r="C57" s="95" t="s">
        <v>101</v>
      </c>
      <c r="D57" s="96">
        <v>2</v>
      </c>
      <c r="E57" s="97">
        <v>2321.4285714285716</v>
      </c>
      <c r="F57" s="48">
        <f t="shared" si="1"/>
        <v>4642.8571428571431</v>
      </c>
      <c r="K57" s="46"/>
      <c r="L57" s="97"/>
    </row>
    <row r="58" spans="1:12" ht="61.5" customHeight="1">
      <c r="A58" s="116" t="s">
        <v>27</v>
      </c>
      <c r="B58" s="118" t="s">
        <v>104</v>
      </c>
      <c r="C58" s="95" t="s">
        <v>103</v>
      </c>
      <c r="D58" s="96">
        <v>3</v>
      </c>
      <c r="E58" s="97">
        <v>2321.4285714285716</v>
      </c>
      <c r="F58" s="48">
        <f t="shared" si="1"/>
        <v>6964.2857142857147</v>
      </c>
      <c r="K58" s="46"/>
      <c r="L58" s="97"/>
    </row>
    <row r="59" spans="1:12" ht="61.5" customHeight="1">
      <c r="A59" s="116" t="s">
        <v>27</v>
      </c>
      <c r="B59" s="118" t="s">
        <v>106</v>
      </c>
      <c r="C59" s="95" t="s">
        <v>105</v>
      </c>
      <c r="D59" s="96">
        <v>12</v>
      </c>
      <c r="E59" s="97">
        <v>1520.5357142857144</v>
      </c>
      <c r="F59" s="48">
        <f t="shared" si="1"/>
        <v>18246.428571428572</v>
      </c>
      <c r="K59" s="46"/>
      <c r="L59" s="97"/>
    </row>
    <row r="60" spans="1:12" ht="61.5" customHeight="1">
      <c r="A60" s="116" t="s">
        <v>27</v>
      </c>
      <c r="B60" s="118" t="s">
        <v>108</v>
      </c>
      <c r="C60" s="95" t="s">
        <v>107</v>
      </c>
      <c r="D60" s="96">
        <v>12</v>
      </c>
      <c r="E60" s="97">
        <v>1520.5357142857144</v>
      </c>
      <c r="F60" s="48">
        <f t="shared" si="1"/>
        <v>18246.428571428572</v>
      </c>
      <c r="K60" s="46"/>
      <c r="L60" s="97"/>
    </row>
    <row r="61" spans="1:12" ht="61.5" customHeight="1">
      <c r="A61" s="116" t="s">
        <v>27</v>
      </c>
      <c r="B61" s="118" t="s">
        <v>110</v>
      </c>
      <c r="C61" s="95" t="s">
        <v>109</v>
      </c>
      <c r="D61" s="96">
        <v>4</v>
      </c>
      <c r="E61" s="97">
        <v>896.16428571428582</v>
      </c>
      <c r="F61" s="48">
        <f t="shared" si="1"/>
        <v>3584.6571428571433</v>
      </c>
      <c r="K61" s="46"/>
      <c r="L61" s="97"/>
    </row>
    <row r="62" spans="1:12" ht="61.5" customHeight="1">
      <c r="A62" s="116" t="s">
        <v>27</v>
      </c>
      <c r="B62" s="118" t="s">
        <v>112</v>
      </c>
      <c r="C62" s="95" t="s">
        <v>111</v>
      </c>
      <c r="D62" s="96">
        <v>4</v>
      </c>
      <c r="E62" s="97">
        <v>896.16428571428582</v>
      </c>
      <c r="F62" s="48">
        <f t="shared" si="1"/>
        <v>3584.6571428571433</v>
      </c>
      <c r="K62" s="46"/>
      <c r="L62" s="97"/>
    </row>
    <row r="63" spans="1:12" ht="61.5" customHeight="1">
      <c r="A63" s="116" t="s">
        <v>27</v>
      </c>
      <c r="B63" s="118" t="s">
        <v>114</v>
      </c>
      <c r="C63" s="95" t="s">
        <v>113</v>
      </c>
      <c r="D63" s="96">
        <v>2</v>
      </c>
      <c r="E63" s="97">
        <v>896.16428571428582</v>
      </c>
      <c r="F63" s="48">
        <f t="shared" si="1"/>
        <v>1792.3285714285716</v>
      </c>
      <c r="K63" s="46"/>
      <c r="L63" s="97"/>
    </row>
    <row r="64" spans="1:12" ht="61.5" customHeight="1">
      <c r="A64" s="116" t="s">
        <v>27</v>
      </c>
      <c r="B64" s="118" t="s">
        <v>116</v>
      </c>
      <c r="C64" s="95" t="s">
        <v>115</v>
      </c>
      <c r="D64" s="96">
        <v>2</v>
      </c>
      <c r="E64" s="97">
        <v>896.16428571428582</v>
      </c>
      <c r="F64" s="48">
        <f t="shared" si="1"/>
        <v>1792.3285714285716</v>
      </c>
      <c r="K64" s="46"/>
      <c r="L64" s="97"/>
    </row>
    <row r="65" spans="1:12" ht="61.5" customHeight="1">
      <c r="A65" s="116" t="s">
        <v>27</v>
      </c>
      <c r="B65" s="118" t="s">
        <v>118</v>
      </c>
      <c r="C65" s="95" t="s">
        <v>117</v>
      </c>
      <c r="D65" s="96">
        <v>2</v>
      </c>
      <c r="E65" s="97">
        <v>4642.8571428571431</v>
      </c>
      <c r="F65" s="48">
        <f t="shared" si="1"/>
        <v>9285.7142857142862</v>
      </c>
      <c r="K65" s="46"/>
      <c r="L65" s="97"/>
    </row>
    <row r="66" spans="1:12" ht="61.5" customHeight="1">
      <c r="A66" s="116" t="s">
        <v>27</v>
      </c>
      <c r="B66" s="118" t="s">
        <v>120</v>
      </c>
      <c r="C66" s="95" t="s">
        <v>119</v>
      </c>
      <c r="D66" s="96">
        <v>2</v>
      </c>
      <c r="E66" s="97">
        <v>4642.8571428571431</v>
      </c>
      <c r="F66" s="48">
        <f t="shared" si="1"/>
        <v>9285.7142857142862</v>
      </c>
      <c r="K66" s="46"/>
      <c r="L66" s="97"/>
    </row>
    <row r="67" spans="1:12" ht="61.5" customHeight="1">
      <c r="A67" s="116" t="s">
        <v>27</v>
      </c>
      <c r="B67" s="118" t="s">
        <v>122</v>
      </c>
      <c r="C67" s="95" t="s">
        <v>121</v>
      </c>
      <c r="D67" s="96">
        <v>3</v>
      </c>
      <c r="E67" s="97">
        <v>858.74285714285725</v>
      </c>
      <c r="F67" s="48">
        <f t="shared" si="1"/>
        <v>2576.2285714285717</v>
      </c>
      <c r="K67" s="46"/>
      <c r="L67" s="97"/>
    </row>
    <row r="68" spans="1:12" ht="61.5" customHeight="1">
      <c r="A68" s="116" t="s">
        <v>27</v>
      </c>
      <c r="B68" s="118" t="s">
        <v>124</v>
      </c>
      <c r="C68" s="95" t="s">
        <v>123</v>
      </c>
      <c r="D68" s="96">
        <v>3</v>
      </c>
      <c r="E68" s="97">
        <v>858.74285714285725</v>
      </c>
      <c r="F68" s="48">
        <f t="shared" si="1"/>
        <v>2576.2285714285717</v>
      </c>
      <c r="K68" s="46"/>
      <c r="L68" s="97"/>
    </row>
    <row r="69" spans="1:12" ht="61.5" customHeight="1">
      <c r="A69" s="116" t="s">
        <v>27</v>
      </c>
      <c r="B69" s="118" t="s">
        <v>126</v>
      </c>
      <c r="C69" s="95" t="s">
        <v>125</v>
      </c>
      <c r="D69" s="96">
        <v>3</v>
      </c>
      <c r="E69" s="97">
        <v>858.74285714285725</v>
      </c>
      <c r="F69" s="48">
        <f t="shared" si="1"/>
        <v>2576.2285714285717</v>
      </c>
      <c r="K69" s="46"/>
      <c r="L69" s="97"/>
    </row>
    <row r="70" spans="1:12" ht="61.5" customHeight="1">
      <c r="A70" s="116" t="s">
        <v>27</v>
      </c>
      <c r="B70" s="118" t="s">
        <v>128</v>
      </c>
      <c r="C70" s="95" t="s">
        <v>127</v>
      </c>
      <c r="D70" s="96">
        <v>3</v>
      </c>
      <c r="E70" s="97">
        <v>858.74285714285725</v>
      </c>
      <c r="F70" s="48">
        <f t="shared" si="1"/>
        <v>2576.2285714285717</v>
      </c>
      <c r="K70" s="46"/>
      <c r="L70" s="97"/>
    </row>
    <row r="71" spans="1:12" ht="61.5" customHeight="1">
      <c r="A71" s="116" t="s">
        <v>27</v>
      </c>
      <c r="B71" s="118" t="s">
        <v>130</v>
      </c>
      <c r="C71" s="95" t="s">
        <v>129</v>
      </c>
      <c r="D71" s="96">
        <v>3</v>
      </c>
      <c r="E71" s="97">
        <v>858.74285714285725</v>
      </c>
      <c r="F71" s="48">
        <f t="shared" si="1"/>
        <v>2576.2285714285717</v>
      </c>
      <c r="K71" s="46"/>
      <c r="L71" s="97"/>
    </row>
    <row r="72" spans="1:12" ht="61.5" customHeight="1">
      <c r="A72" s="116" t="s">
        <v>27</v>
      </c>
      <c r="B72" s="118" t="s">
        <v>132</v>
      </c>
      <c r="C72" s="95" t="s">
        <v>131</v>
      </c>
      <c r="D72" s="96">
        <v>3</v>
      </c>
      <c r="E72" s="97">
        <v>994.5</v>
      </c>
      <c r="F72" s="48">
        <f t="shared" si="1"/>
        <v>2983.5</v>
      </c>
      <c r="K72" s="46"/>
      <c r="L72" s="97"/>
    </row>
    <row r="73" spans="1:12" ht="61.5" customHeight="1">
      <c r="A73" s="116" t="s">
        <v>27</v>
      </c>
      <c r="B73" s="118" t="s">
        <v>134</v>
      </c>
      <c r="C73" s="95" t="s">
        <v>133</v>
      </c>
      <c r="D73" s="96">
        <v>3</v>
      </c>
      <c r="E73" s="97">
        <v>994.5</v>
      </c>
      <c r="F73" s="48">
        <f t="shared" si="1"/>
        <v>2983.5</v>
      </c>
      <c r="K73" s="46"/>
      <c r="L73" s="97"/>
    </row>
    <row r="74" spans="1:12" ht="61.5" customHeight="1">
      <c r="A74" s="116" t="s">
        <v>27</v>
      </c>
      <c r="B74" s="118" t="s">
        <v>136</v>
      </c>
      <c r="C74" s="95" t="s">
        <v>135</v>
      </c>
      <c r="D74" s="96">
        <v>3</v>
      </c>
      <c r="E74" s="97">
        <v>928.57142857142867</v>
      </c>
      <c r="F74" s="48">
        <f t="shared" si="1"/>
        <v>2785.7142857142862</v>
      </c>
      <c r="K74" s="46"/>
      <c r="L74" s="97"/>
    </row>
    <row r="75" spans="1:12" ht="61.5" customHeight="1">
      <c r="A75" s="116" t="s">
        <v>27</v>
      </c>
      <c r="B75" s="118" t="s">
        <v>138</v>
      </c>
      <c r="C75" s="95" t="s">
        <v>137</v>
      </c>
      <c r="D75" s="96">
        <v>3</v>
      </c>
      <c r="E75" s="97">
        <v>928.57142857142867</v>
      </c>
      <c r="F75" s="48">
        <f t="shared" si="1"/>
        <v>2785.7142857142862</v>
      </c>
      <c r="K75" s="46"/>
      <c r="L75" s="97"/>
    </row>
    <row r="76" spans="1:12" ht="61.5" customHeight="1">
      <c r="A76" s="116" t="s">
        <v>27</v>
      </c>
      <c r="B76" s="118" t="s">
        <v>140</v>
      </c>
      <c r="C76" s="95" t="s">
        <v>139</v>
      </c>
      <c r="D76" s="96">
        <v>2</v>
      </c>
      <c r="E76" s="97">
        <v>448.03571428571433</v>
      </c>
      <c r="F76" s="48">
        <f t="shared" si="1"/>
        <v>896.07142857142867</v>
      </c>
      <c r="K76" s="46"/>
      <c r="L76" s="97"/>
    </row>
    <row r="77" spans="1:12" ht="61.5" customHeight="1">
      <c r="A77" s="116" t="s">
        <v>27</v>
      </c>
      <c r="B77" s="118" t="s">
        <v>142</v>
      </c>
      <c r="C77" s="95" t="s">
        <v>141</v>
      </c>
      <c r="D77" s="96">
        <v>2</v>
      </c>
      <c r="E77" s="97">
        <v>448.03571428571433</v>
      </c>
      <c r="F77" s="48">
        <f t="shared" si="1"/>
        <v>896.07142857142867</v>
      </c>
      <c r="K77" s="46"/>
      <c r="L77" s="97"/>
    </row>
    <row r="78" spans="1:12" ht="61.5" customHeight="1">
      <c r="A78" s="116" t="s">
        <v>27</v>
      </c>
      <c r="B78" s="118" t="s">
        <v>144</v>
      </c>
      <c r="C78" s="95" t="s">
        <v>143</v>
      </c>
      <c r="D78" s="96">
        <v>2</v>
      </c>
      <c r="E78" s="97">
        <v>448.03571428571433</v>
      </c>
      <c r="F78" s="48">
        <f t="shared" si="1"/>
        <v>896.07142857142867</v>
      </c>
      <c r="K78" s="46"/>
      <c r="L78" s="97"/>
    </row>
    <row r="79" spans="1:12" ht="61.5" customHeight="1">
      <c r="A79" s="116" t="s">
        <v>27</v>
      </c>
      <c r="B79" s="118" t="s">
        <v>146</v>
      </c>
      <c r="C79" s="95" t="s">
        <v>145</v>
      </c>
      <c r="D79" s="96">
        <v>2</v>
      </c>
      <c r="E79" s="97">
        <v>448.03571428571433</v>
      </c>
      <c r="F79" s="48">
        <f t="shared" si="1"/>
        <v>896.07142857142867</v>
      </c>
      <c r="K79" s="46"/>
      <c r="L79" s="97"/>
    </row>
    <row r="80" spans="1:12" ht="61.5" customHeight="1">
      <c r="A80" s="116" t="s">
        <v>27</v>
      </c>
      <c r="B80" s="118" t="s">
        <v>148</v>
      </c>
      <c r="C80" s="95" t="s">
        <v>147</v>
      </c>
      <c r="D80" s="96">
        <v>2</v>
      </c>
      <c r="E80" s="97">
        <v>448.03571428571433</v>
      </c>
      <c r="F80" s="48">
        <f t="shared" si="1"/>
        <v>896.07142857142867</v>
      </c>
      <c r="K80" s="46"/>
      <c r="L80" s="97"/>
    </row>
    <row r="81" spans="1:12" ht="61.5" customHeight="1">
      <c r="A81" s="116" t="s">
        <v>27</v>
      </c>
      <c r="B81" s="118" t="s">
        <v>150</v>
      </c>
      <c r="C81" s="95" t="s">
        <v>149</v>
      </c>
      <c r="D81" s="96">
        <v>2</v>
      </c>
      <c r="E81" s="97">
        <v>448.03571428571433</v>
      </c>
      <c r="F81" s="48">
        <f t="shared" si="1"/>
        <v>896.07142857142867</v>
      </c>
      <c r="K81" s="46"/>
      <c r="L81" s="97"/>
    </row>
    <row r="82" spans="1:12" ht="61.5" customHeight="1">
      <c r="A82" s="116" t="s">
        <v>27</v>
      </c>
      <c r="B82" s="118" t="s">
        <v>152</v>
      </c>
      <c r="C82" s="95" t="s">
        <v>151</v>
      </c>
      <c r="D82" s="96">
        <v>2</v>
      </c>
      <c r="E82" s="97">
        <v>448.03571428571433</v>
      </c>
      <c r="F82" s="48">
        <f t="shared" si="1"/>
        <v>896.07142857142867</v>
      </c>
      <c r="K82" s="46"/>
      <c r="L82" s="97"/>
    </row>
    <row r="83" spans="1:12" ht="61.5" customHeight="1">
      <c r="A83" s="116" t="s">
        <v>27</v>
      </c>
      <c r="B83" s="118" t="s">
        <v>154</v>
      </c>
      <c r="C83" s="95" t="s">
        <v>153</v>
      </c>
      <c r="D83" s="96">
        <v>2</v>
      </c>
      <c r="E83" s="97">
        <v>448.03571428571433</v>
      </c>
      <c r="F83" s="48">
        <f t="shared" si="1"/>
        <v>896.07142857142867</v>
      </c>
      <c r="K83" s="46"/>
      <c r="L83" s="97"/>
    </row>
    <row r="84" spans="1:12" ht="61.5" customHeight="1">
      <c r="A84" s="116" t="s">
        <v>27</v>
      </c>
      <c r="B84" s="118" t="s">
        <v>156</v>
      </c>
      <c r="C84" s="95" t="s">
        <v>155</v>
      </c>
      <c r="D84" s="96">
        <v>2</v>
      </c>
      <c r="E84" s="97">
        <v>448.03571428571433</v>
      </c>
      <c r="F84" s="48">
        <f t="shared" si="1"/>
        <v>896.07142857142867</v>
      </c>
      <c r="K84" s="46"/>
      <c r="L84" s="97"/>
    </row>
    <row r="85" spans="1:12" ht="61.5" customHeight="1">
      <c r="A85" s="116" t="s">
        <v>27</v>
      </c>
      <c r="B85" s="118" t="s">
        <v>697</v>
      </c>
      <c r="C85" s="95" t="s">
        <v>157</v>
      </c>
      <c r="D85" s="96">
        <v>2</v>
      </c>
      <c r="E85" s="97">
        <v>448.03571428571433</v>
      </c>
      <c r="F85" s="48">
        <f t="shared" si="1"/>
        <v>896.07142857142867</v>
      </c>
      <c r="K85" s="46"/>
      <c r="L85" s="97"/>
    </row>
    <row r="86" spans="1:12" ht="61.5" customHeight="1">
      <c r="A86" s="116" t="s">
        <v>27</v>
      </c>
      <c r="B86" s="118" t="s">
        <v>159</v>
      </c>
      <c r="C86" s="95" t="s">
        <v>158</v>
      </c>
      <c r="D86" s="96">
        <v>2</v>
      </c>
      <c r="E86" s="97">
        <v>448.03571428571433</v>
      </c>
      <c r="F86" s="48">
        <f t="shared" si="1"/>
        <v>896.07142857142867</v>
      </c>
      <c r="K86" s="46"/>
      <c r="L86" s="97"/>
    </row>
    <row r="87" spans="1:12" ht="61.5" customHeight="1">
      <c r="A87" s="116" t="s">
        <v>27</v>
      </c>
      <c r="B87" s="118" t="s">
        <v>161</v>
      </c>
      <c r="C87" s="95" t="s">
        <v>160</v>
      </c>
      <c r="D87" s="96">
        <v>2</v>
      </c>
      <c r="E87" s="97">
        <v>448.03571428571433</v>
      </c>
      <c r="F87" s="48">
        <f t="shared" si="1"/>
        <v>896.07142857142867</v>
      </c>
      <c r="K87" s="46"/>
      <c r="L87" s="97"/>
    </row>
    <row r="88" spans="1:12" ht="61.5" customHeight="1">
      <c r="A88" s="116" t="s">
        <v>27</v>
      </c>
      <c r="B88" s="118" t="s">
        <v>163</v>
      </c>
      <c r="C88" s="95" t="s">
        <v>162</v>
      </c>
      <c r="D88" s="96">
        <v>2</v>
      </c>
      <c r="E88" s="97">
        <v>448.03571428571433</v>
      </c>
      <c r="F88" s="48">
        <f t="shared" si="1"/>
        <v>896.07142857142867</v>
      </c>
      <c r="K88" s="46"/>
      <c r="L88" s="97"/>
    </row>
    <row r="89" spans="1:12" ht="61.5" customHeight="1">
      <c r="A89" s="116" t="s">
        <v>27</v>
      </c>
      <c r="B89" s="118" t="s">
        <v>165</v>
      </c>
      <c r="C89" s="95" t="s">
        <v>164</v>
      </c>
      <c r="D89" s="96">
        <v>2</v>
      </c>
      <c r="E89" s="97">
        <v>448.03571428571433</v>
      </c>
      <c r="F89" s="48">
        <f t="shared" si="1"/>
        <v>896.07142857142867</v>
      </c>
      <c r="K89" s="46"/>
      <c r="L89" s="97"/>
    </row>
    <row r="90" spans="1:12" ht="61.5" customHeight="1">
      <c r="A90" s="116" t="s">
        <v>27</v>
      </c>
      <c r="B90" s="118" t="s">
        <v>167</v>
      </c>
      <c r="C90" s="95" t="s">
        <v>166</v>
      </c>
      <c r="D90" s="96">
        <v>2</v>
      </c>
      <c r="E90" s="97">
        <v>448.03571428571433</v>
      </c>
      <c r="F90" s="48">
        <f t="shared" si="1"/>
        <v>896.07142857142867</v>
      </c>
      <c r="K90" s="46"/>
      <c r="L90" s="97"/>
    </row>
    <row r="91" spans="1:12" ht="61.5" customHeight="1">
      <c r="A91" s="116" t="s">
        <v>27</v>
      </c>
      <c r="B91" s="118" t="s">
        <v>169</v>
      </c>
      <c r="C91" s="95" t="s">
        <v>168</v>
      </c>
      <c r="D91" s="96">
        <v>2</v>
      </c>
      <c r="E91" s="97">
        <v>448.03571428571433</v>
      </c>
      <c r="F91" s="48">
        <f t="shared" ref="F91:F108" si="2">E91*D91</f>
        <v>896.07142857142867</v>
      </c>
      <c r="K91" s="46"/>
      <c r="L91" s="97"/>
    </row>
    <row r="92" spans="1:12" ht="61.5" customHeight="1">
      <c r="A92" s="116" t="s">
        <v>27</v>
      </c>
      <c r="B92" s="118" t="s">
        <v>171</v>
      </c>
      <c r="C92" s="95" t="s">
        <v>170</v>
      </c>
      <c r="D92" s="96">
        <v>2</v>
      </c>
      <c r="E92" s="97">
        <v>448.03571428571433</v>
      </c>
      <c r="F92" s="48">
        <f t="shared" si="2"/>
        <v>896.07142857142867</v>
      </c>
      <c r="K92" s="46"/>
      <c r="L92" s="97"/>
    </row>
    <row r="93" spans="1:12" ht="61.5" customHeight="1">
      <c r="A93" s="116" t="s">
        <v>27</v>
      </c>
      <c r="B93" s="118" t="s">
        <v>173</v>
      </c>
      <c r="C93" s="95" t="s">
        <v>172</v>
      </c>
      <c r="D93" s="96">
        <v>2</v>
      </c>
      <c r="E93" s="97">
        <v>448.03571428571433</v>
      </c>
      <c r="F93" s="48">
        <f t="shared" si="2"/>
        <v>896.07142857142867</v>
      </c>
      <c r="K93" s="46"/>
      <c r="L93" s="97"/>
    </row>
    <row r="94" spans="1:12" ht="61.5" customHeight="1">
      <c r="A94" s="116" t="s">
        <v>27</v>
      </c>
      <c r="B94" s="118" t="s">
        <v>175</v>
      </c>
      <c r="C94" s="95" t="s">
        <v>174</v>
      </c>
      <c r="D94" s="96">
        <v>2</v>
      </c>
      <c r="E94" s="97">
        <v>448.03571428571433</v>
      </c>
      <c r="F94" s="48">
        <f t="shared" si="2"/>
        <v>896.07142857142867</v>
      </c>
      <c r="K94" s="46"/>
      <c r="L94" s="97"/>
    </row>
    <row r="95" spans="1:12" ht="61.5" customHeight="1">
      <c r="A95" s="116" t="s">
        <v>27</v>
      </c>
      <c r="B95" s="118" t="s">
        <v>177</v>
      </c>
      <c r="C95" s="95" t="s">
        <v>176</v>
      </c>
      <c r="D95" s="96">
        <v>2</v>
      </c>
      <c r="E95" s="97">
        <v>448.03571428571433</v>
      </c>
      <c r="F95" s="48">
        <f t="shared" si="2"/>
        <v>896.07142857142867</v>
      </c>
      <c r="K95" s="46"/>
      <c r="L95" s="97"/>
    </row>
    <row r="96" spans="1:12" ht="61.5" customHeight="1">
      <c r="A96" s="116" t="s">
        <v>27</v>
      </c>
      <c r="B96" s="118" t="s">
        <v>179</v>
      </c>
      <c r="C96" s="95" t="s">
        <v>178</v>
      </c>
      <c r="D96" s="96">
        <v>3</v>
      </c>
      <c r="E96" s="97">
        <v>1857.1428571428573</v>
      </c>
      <c r="F96" s="48">
        <f t="shared" si="2"/>
        <v>5571.4285714285725</v>
      </c>
      <c r="K96" s="46"/>
      <c r="L96" s="97"/>
    </row>
    <row r="97" spans="1:12" ht="61.5" customHeight="1">
      <c r="A97" s="116" t="s">
        <v>27</v>
      </c>
      <c r="B97" s="118" t="s">
        <v>181</v>
      </c>
      <c r="C97" s="95" t="s">
        <v>180</v>
      </c>
      <c r="D97" s="96">
        <v>3</v>
      </c>
      <c r="E97" s="97">
        <v>1857.1428571428573</v>
      </c>
      <c r="F97" s="48">
        <f t="shared" si="2"/>
        <v>5571.4285714285725</v>
      </c>
      <c r="K97" s="46"/>
      <c r="L97" s="97"/>
    </row>
    <row r="98" spans="1:12" ht="61.5" customHeight="1">
      <c r="A98" s="116" t="s">
        <v>27</v>
      </c>
      <c r="B98" s="118" t="s">
        <v>183</v>
      </c>
      <c r="C98" s="95" t="s">
        <v>182</v>
      </c>
      <c r="D98" s="96">
        <v>3</v>
      </c>
      <c r="E98" s="97">
        <v>336.82071428571436</v>
      </c>
      <c r="F98" s="48">
        <f t="shared" si="2"/>
        <v>1010.4621428571431</v>
      </c>
      <c r="K98" s="46"/>
      <c r="L98" s="97"/>
    </row>
    <row r="99" spans="1:12" ht="61.5" customHeight="1">
      <c r="A99" s="116" t="s">
        <v>27</v>
      </c>
      <c r="B99" s="118" t="s">
        <v>185</v>
      </c>
      <c r="C99" s="95" t="s">
        <v>184</v>
      </c>
      <c r="D99" s="96">
        <v>3</v>
      </c>
      <c r="E99" s="97">
        <v>336.82071428571436</v>
      </c>
      <c r="F99" s="48">
        <f t="shared" si="2"/>
        <v>1010.4621428571431</v>
      </c>
      <c r="K99" s="46"/>
      <c r="L99" s="97"/>
    </row>
    <row r="100" spans="1:12" ht="61.5" customHeight="1">
      <c r="A100" s="116" t="s">
        <v>27</v>
      </c>
      <c r="B100" s="118" t="s">
        <v>187</v>
      </c>
      <c r="C100" s="95" t="s">
        <v>186</v>
      </c>
      <c r="D100" s="96">
        <v>2</v>
      </c>
      <c r="E100" s="97">
        <v>336.82071428571436</v>
      </c>
      <c r="F100" s="48">
        <f t="shared" si="2"/>
        <v>673.64142857142872</v>
      </c>
      <c r="K100" s="46"/>
      <c r="L100" s="97"/>
    </row>
    <row r="101" spans="1:12" ht="61.5" customHeight="1">
      <c r="A101" s="116" t="s">
        <v>27</v>
      </c>
      <c r="B101" s="118" t="s">
        <v>189</v>
      </c>
      <c r="C101" s="95" t="s">
        <v>188</v>
      </c>
      <c r="D101" s="96">
        <v>2</v>
      </c>
      <c r="E101" s="97">
        <v>336.82071428571436</v>
      </c>
      <c r="F101" s="48">
        <f t="shared" si="2"/>
        <v>673.64142857142872</v>
      </c>
      <c r="K101" s="46"/>
      <c r="L101" s="97"/>
    </row>
    <row r="102" spans="1:12" ht="61.5" customHeight="1">
      <c r="A102" s="116" t="s">
        <v>27</v>
      </c>
      <c r="B102" s="118" t="s">
        <v>191</v>
      </c>
      <c r="C102" s="95" t="s">
        <v>190</v>
      </c>
      <c r="D102" s="96">
        <v>4</v>
      </c>
      <c r="E102" s="97">
        <v>415.07142857142861</v>
      </c>
      <c r="F102" s="48">
        <f t="shared" si="2"/>
        <v>1660.2857142857144</v>
      </c>
      <c r="K102" s="46"/>
      <c r="L102" s="97"/>
    </row>
    <row r="103" spans="1:12" ht="45" customHeight="1">
      <c r="A103" s="116" t="s">
        <v>27</v>
      </c>
      <c r="B103" s="118" t="s">
        <v>193</v>
      </c>
      <c r="C103" s="95" t="s">
        <v>192</v>
      </c>
      <c r="D103" s="96">
        <v>4</v>
      </c>
      <c r="E103" s="97">
        <v>415.07142857142861</v>
      </c>
      <c r="F103" s="48">
        <f t="shared" si="2"/>
        <v>1660.2857142857144</v>
      </c>
      <c r="K103" s="46"/>
      <c r="L103" s="97"/>
    </row>
    <row r="104" spans="1:12" ht="45" customHeight="1">
      <c r="A104" s="116" t="s">
        <v>27</v>
      </c>
      <c r="B104" s="118" t="s">
        <v>704</v>
      </c>
      <c r="C104" s="95" t="s">
        <v>194</v>
      </c>
      <c r="D104" s="96">
        <v>3</v>
      </c>
      <c r="E104" s="97">
        <v>561.78571428571433</v>
      </c>
      <c r="F104" s="48">
        <f t="shared" si="2"/>
        <v>1685.3571428571431</v>
      </c>
      <c r="G104" s="1"/>
      <c r="K104" s="46"/>
      <c r="L104" s="97"/>
    </row>
    <row r="105" spans="1:12" ht="45" customHeight="1">
      <c r="A105" s="116" t="s">
        <v>27</v>
      </c>
      <c r="B105" s="118" t="s">
        <v>705</v>
      </c>
      <c r="C105" s="95" t="s">
        <v>196</v>
      </c>
      <c r="D105" s="96">
        <v>2</v>
      </c>
      <c r="E105" s="97">
        <v>835.71428571428578</v>
      </c>
      <c r="F105" s="48">
        <f t="shared" si="2"/>
        <v>1671.4285714285716</v>
      </c>
      <c r="G105" s="1"/>
      <c r="K105" s="46"/>
      <c r="L105" s="97"/>
    </row>
    <row r="106" spans="1:12" ht="45" customHeight="1">
      <c r="A106" s="116" t="s">
        <v>27</v>
      </c>
      <c r="B106" s="118" t="s">
        <v>706</v>
      </c>
      <c r="C106" s="95" t="s">
        <v>198</v>
      </c>
      <c r="D106" s="96">
        <v>1</v>
      </c>
      <c r="E106" s="97">
        <v>2931.49</v>
      </c>
      <c r="F106" s="48">
        <f t="shared" si="2"/>
        <v>2931.49</v>
      </c>
      <c r="G106" s="1"/>
      <c r="K106" s="46"/>
    </row>
    <row r="107" spans="1:12" ht="45" customHeight="1">
      <c r="A107" s="116" t="s">
        <v>27</v>
      </c>
      <c r="B107" s="118" t="s">
        <v>195</v>
      </c>
      <c r="C107" s="95" t="s">
        <v>703</v>
      </c>
      <c r="D107" s="96">
        <v>12</v>
      </c>
      <c r="E107" s="97">
        <v>356.34</v>
      </c>
      <c r="F107" s="48">
        <f t="shared" si="2"/>
        <v>4276.08</v>
      </c>
      <c r="K107" s="46"/>
    </row>
    <row r="108" spans="1:12" ht="45" customHeight="1">
      <c r="A108" s="116" t="s">
        <v>27</v>
      </c>
      <c r="B108" s="118" t="s">
        <v>197</v>
      </c>
      <c r="C108" s="95" t="s">
        <v>707</v>
      </c>
      <c r="D108" s="96">
        <v>12</v>
      </c>
      <c r="E108" s="97">
        <v>498.875</v>
      </c>
      <c r="F108" s="48">
        <f t="shared" si="2"/>
        <v>5986.5</v>
      </c>
      <c r="K108" s="46"/>
    </row>
    <row r="109" spans="1:12">
      <c r="B109" s="25" t="s">
        <v>6</v>
      </c>
      <c r="C109" s="54"/>
      <c r="D109" s="55"/>
      <c r="E109" s="56"/>
      <c r="F109" s="58"/>
    </row>
    <row r="110" spans="1:12" ht="13.5" thickBot="1">
      <c r="B110" s="26" t="s">
        <v>6</v>
      </c>
      <c r="C110" s="27"/>
      <c r="D110" s="23"/>
      <c r="E110" s="24"/>
      <c r="F110" s="49"/>
    </row>
    <row r="111" spans="1:12" ht="13.5" customHeight="1" thickBot="1">
      <c r="C111" s="39"/>
      <c r="D111" s="39"/>
      <c r="E111" s="40" t="s">
        <v>12</v>
      </c>
      <c r="F111" s="50">
        <f>SUM(F25:F110)</f>
        <v>436379.15142857138</v>
      </c>
    </row>
    <row r="112" spans="1:12">
      <c r="B112" s="105"/>
    </row>
    <row r="113" spans="1:6">
      <c r="B113" s="106"/>
    </row>
    <row r="114" spans="1:6">
      <c r="B114" s="106"/>
    </row>
    <row r="115" spans="1:6" ht="15.75">
      <c r="B115" s="305" t="s">
        <v>8</v>
      </c>
      <c r="C115" s="305"/>
      <c r="D115" s="305"/>
      <c r="E115" s="305"/>
      <c r="F115" s="305"/>
    </row>
    <row r="116" spans="1:6" ht="58.5" customHeight="1" thickBot="1">
      <c r="B116" s="304" t="s">
        <v>745</v>
      </c>
      <c r="C116" s="304"/>
      <c r="D116" s="304"/>
      <c r="E116" s="304"/>
      <c r="F116" s="304"/>
    </row>
    <row r="117" spans="1:6" ht="34.5" thickBot="1">
      <c r="A117" s="87" t="s">
        <v>26</v>
      </c>
      <c r="B117" s="87" t="s">
        <v>3</v>
      </c>
      <c r="C117" s="87" t="s">
        <v>28</v>
      </c>
      <c r="D117" s="88" t="s">
        <v>29</v>
      </c>
      <c r="E117" s="89" t="s">
        <v>749</v>
      </c>
      <c r="F117" s="90" t="s">
        <v>4</v>
      </c>
    </row>
    <row r="118" spans="1:6" ht="78.75">
      <c r="A118" s="84" t="s">
        <v>27</v>
      </c>
      <c r="B118" s="103" t="s">
        <v>199</v>
      </c>
      <c r="C118" s="91" t="s">
        <v>200</v>
      </c>
      <c r="D118" s="92">
        <v>2</v>
      </c>
      <c r="E118" s="59">
        <v>1167.6600000000001</v>
      </c>
      <c r="F118" s="47">
        <f t="shared" ref="F118:F175" si="3">E118*D118</f>
        <v>2335.3200000000002</v>
      </c>
    </row>
    <row r="119" spans="1:6" ht="33.75">
      <c r="A119" s="85" t="s">
        <v>27</v>
      </c>
      <c r="B119" s="94" t="s">
        <v>201</v>
      </c>
      <c r="C119" s="95" t="s">
        <v>202</v>
      </c>
      <c r="D119" s="96">
        <v>2</v>
      </c>
      <c r="E119" s="60">
        <v>1167.6600000000001</v>
      </c>
      <c r="F119" s="48">
        <f t="shared" si="3"/>
        <v>2335.3200000000002</v>
      </c>
    </row>
    <row r="120" spans="1:6" ht="66" customHeight="1">
      <c r="A120" s="85" t="s">
        <v>27</v>
      </c>
      <c r="B120" s="94" t="s">
        <v>203</v>
      </c>
      <c r="C120" s="95" t="s">
        <v>204</v>
      </c>
      <c r="D120" s="96">
        <v>2</v>
      </c>
      <c r="E120" s="61">
        <v>1167.6600000000001</v>
      </c>
      <c r="F120" s="48">
        <f t="shared" si="3"/>
        <v>2335.3200000000002</v>
      </c>
    </row>
    <row r="121" spans="1:6" ht="56.25">
      <c r="A121" s="85" t="s">
        <v>27</v>
      </c>
      <c r="B121" s="94" t="s">
        <v>205</v>
      </c>
      <c r="C121" s="95" t="s">
        <v>206</v>
      </c>
      <c r="D121" s="96">
        <v>2</v>
      </c>
      <c r="E121" s="61">
        <v>1167.6600000000001</v>
      </c>
      <c r="F121" s="48">
        <f t="shared" si="3"/>
        <v>2335.3200000000002</v>
      </c>
    </row>
    <row r="122" spans="1:6" ht="45">
      <c r="A122" s="85" t="s">
        <v>27</v>
      </c>
      <c r="B122" s="94" t="s">
        <v>207</v>
      </c>
      <c r="C122" s="95" t="s">
        <v>208</v>
      </c>
      <c r="D122" s="96">
        <v>2</v>
      </c>
      <c r="E122" s="61">
        <v>1167.6600000000001</v>
      </c>
      <c r="F122" s="48">
        <f t="shared" si="3"/>
        <v>2335.3200000000002</v>
      </c>
    </row>
    <row r="123" spans="1:6" ht="56.25">
      <c r="A123" s="85" t="s">
        <v>27</v>
      </c>
      <c r="B123" s="94" t="s">
        <v>209</v>
      </c>
      <c r="C123" s="95" t="s">
        <v>210</v>
      </c>
      <c r="D123" s="96">
        <v>2</v>
      </c>
      <c r="E123" s="61">
        <v>1167.6600000000001</v>
      </c>
      <c r="F123" s="48">
        <f t="shared" si="3"/>
        <v>2335.3200000000002</v>
      </c>
    </row>
    <row r="124" spans="1:6" ht="78.75">
      <c r="A124" s="85" t="s">
        <v>27</v>
      </c>
      <c r="B124" s="94" t="s">
        <v>211</v>
      </c>
      <c r="C124" s="95" t="s">
        <v>212</v>
      </c>
      <c r="D124" s="96">
        <v>3</v>
      </c>
      <c r="E124" s="61">
        <v>2192.6970000000001</v>
      </c>
      <c r="F124" s="48">
        <f t="shared" si="3"/>
        <v>6578.0910000000003</v>
      </c>
    </row>
    <row r="125" spans="1:6" ht="45">
      <c r="A125" s="85" t="s">
        <v>27</v>
      </c>
      <c r="B125" s="94" t="s">
        <v>213</v>
      </c>
      <c r="C125" s="95" t="s">
        <v>214</v>
      </c>
      <c r="D125" s="96">
        <v>3</v>
      </c>
      <c r="E125" s="61">
        <v>23042.5</v>
      </c>
      <c r="F125" s="48">
        <f t="shared" si="3"/>
        <v>69127.5</v>
      </c>
    </row>
    <row r="126" spans="1:6" ht="67.5">
      <c r="A126" s="85" t="s">
        <v>27</v>
      </c>
      <c r="B126" s="94" t="s">
        <v>215</v>
      </c>
      <c r="C126" s="95" t="s">
        <v>216</v>
      </c>
      <c r="D126" s="96">
        <v>3</v>
      </c>
      <c r="E126" s="61">
        <v>730.899</v>
      </c>
      <c r="F126" s="48">
        <f t="shared" si="3"/>
        <v>2192.6970000000001</v>
      </c>
    </row>
    <row r="127" spans="1:6" ht="67.5">
      <c r="A127" s="85" t="s">
        <v>27</v>
      </c>
      <c r="B127" s="94" t="s">
        <v>217</v>
      </c>
      <c r="C127" s="95" t="s">
        <v>218</v>
      </c>
      <c r="D127" s="96">
        <v>3</v>
      </c>
      <c r="E127" s="61">
        <v>730.899</v>
      </c>
      <c r="F127" s="48">
        <f t="shared" si="3"/>
        <v>2192.6970000000001</v>
      </c>
    </row>
    <row r="128" spans="1:6" ht="56.25">
      <c r="A128" s="85" t="s">
        <v>27</v>
      </c>
      <c r="B128" s="94" t="s">
        <v>219</v>
      </c>
      <c r="C128" s="95" t="s">
        <v>220</v>
      </c>
      <c r="D128" s="96">
        <v>3</v>
      </c>
      <c r="E128" s="61">
        <v>730.899</v>
      </c>
      <c r="F128" s="48">
        <f t="shared" si="3"/>
        <v>2192.6970000000001</v>
      </c>
    </row>
    <row r="129" spans="1:6" ht="90">
      <c r="A129" s="85" t="s">
        <v>27</v>
      </c>
      <c r="B129" s="118" t="s">
        <v>221</v>
      </c>
      <c r="C129" s="95" t="s">
        <v>222</v>
      </c>
      <c r="D129" s="96">
        <v>6</v>
      </c>
      <c r="E129" s="61">
        <v>520</v>
      </c>
      <c r="F129" s="48">
        <f t="shared" si="3"/>
        <v>3120</v>
      </c>
    </row>
    <row r="130" spans="1:6" ht="22.5">
      <c r="A130" s="85" t="s">
        <v>27</v>
      </c>
      <c r="B130" s="118" t="s">
        <v>223</v>
      </c>
      <c r="C130" s="95" t="s">
        <v>224</v>
      </c>
      <c r="D130" s="96">
        <v>1</v>
      </c>
      <c r="E130" s="61">
        <v>1087.45</v>
      </c>
      <c r="F130" s="48">
        <f t="shared" si="3"/>
        <v>1087.45</v>
      </c>
    </row>
    <row r="131" spans="1:6" ht="47.25" customHeight="1">
      <c r="A131" s="85" t="s">
        <v>27</v>
      </c>
      <c r="B131" s="118" t="s">
        <v>225</v>
      </c>
      <c r="C131" s="95" t="s">
        <v>226</v>
      </c>
      <c r="D131" s="96">
        <v>1</v>
      </c>
      <c r="E131" s="61">
        <v>466.05</v>
      </c>
      <c r="F131" s="48">
        <f t="shared" si="3"/>
        <v>466.05</v>
      </c>
    </row>
    <row r="132" spans="1:6" ht="47.25" customHeight="1">
      <c r="A132" s="85" t="s">
        <v>27</v>
      </c>
      <c r="B132" s="118" t="s">
        <v>227</v>
      </c>
      <c r="C132" s="95" t="s">
        <v>228</v>
      </c>
      <c r="D132" s="96">
        <v>2</v>
      </c>
      <c r="E132" s="61">
        <v>520</v>
      </c>
      <c r="F132" s="48">
        <f t="shared" si="3"/>
        <v>1040</v>
      </c>
    </row>
    <row r="133" spans="1:6" ht="25.5" customHeight="1">
      <c r="A133" s="85" t="s">
        <v>27</v>
      </c>
      <c r="B133" s="94" t="s">
        <v>229</v>
      </c>
      <c r="C133" s="95" t="s">
        <v>230</v>
      </c>
      <c r="D133" s="96">
        <v>4</v>
      </c>
      <c r="E133" s="61">
        <v>1640.925</v>
      </c>
      <c r="F133" s="48">
        <f t="shared" si="3"/>
        <v>6563.7</v>
      </c>
    </row>
    <row r="134" spans="1:6" ht="55.5" customHeight="1">
      <c r="A134" s="85" t="s">
        <v>27</v>
      </c>
      <c r="B134" s="94" t="s">
        <v>231</v>
      </c>
      <c r="C134" s="95" t="s">
        <v>232</v>
      </c>
      <c r="D134" s="96">
        <f>7*2*3</f>
        <v>42</v>
      </c>
      <c r="E134" s="61">
        <v>195</v>
      </c>
      <c r="F134" s="48">
        <f t="shared" si="3"/>
        <v>8190</v>
      </c>
    </row>
    <row r="135" spans="1:6" ht="25.5" customHeight="1">
      <c r="A135" s="85" t="s">
        <v>27</v>
      </c>
      <c r="B135" s="94" t="s">
        <v>233</v>
      </c>
      <c r="C135" s="95" t="s">
        <v>234</v>
      </c>
      <c r="D135" s="96">
        <v>252</v>
      </c>
      <c r="E135" s="61">
        <v>29.25</v>
      </c>
      <c r="F135" s="48">
        <f t="shared" si="3"/>
        <v>7371</v>
      </c>
    </row>
    <row r="136" spans="1:6" ht="60" customHeight="1">
      <c r="A136" s="85" t="s">
        <v>27</v>
      </c>
      <c r="B136" s="94" t="s">
        <v>235</v>
      </c>
      <c r="C136" s="95" t="s">
        <v>236</v>
      </c>
      <c r="D136" s="96">
        <f>12*7*3</f>
        <v>252</v>
      </c>
      <c r="E136" s="61">
        <v>9.1129999999999995</v>
      </c>
      <c r="F136" s="48">
        <f t="shared" si="3"/>
        <v>2296.4759999999997</v>
      </c>
    </row>
    <row r="137" spans="1:6" ht="86.25" customHeight="1">
      <c r="A137" s="85" t="s">
        <v>27</v>
      </c>
      <c r="B137" s="94" t="s">
        <v>237</v>
      </c>
      <c r="C137" s="95" t="s">
        <v>238</v>
      </c>
      <c r="D137" s="96">
        <f>7*3</f>
        <v>21</v>
      </c>
      <c r="E137" s="61">
        <v>7.9820000000000002</v>
      </c>
      <c r="F137" s="48">
        <f t="shared" si="3"/>
        <v>167.62200000000001</v>
      </c>
    </row>
    <row r="138" spans="1:6" ht="77.25" customHeight="1">
      <c r="A138" s="85" t="s">
        <v>27</v>
      </c>
      <c r="B138" s="94" t="s">
        <v>239</v>
      </c>
      <c r="C138" s="95" t="s">
        <v>240</v>
      </c>
      <c r="D138" s="96">
        <f>2*7*3</f>
        <v>42</v>
      </c>
      <c r="E138" s="61">
        <v>9.3079999999999998</v>
      </c>
      <c r="F138" s="48">
        <f t="shared" si="3"/>
        <v>390.93599999999998</v>
      </c>
    </row>
    <row r="139" spans="1:6" ht="71.25" customHeight="1">
      <c r="A139" s="85" t="s">
        <v>27</v>
      </c>
      <c r="B139" s="94" t="s">
        <v>241</v>
      </c>
      <c r="C139" s="95" t="s">
        <v>242</v>
      </c>
      <c r="D139" s="96">
        <f>12*7*3</f>
        <v>252</v>
      </c>
      <c r="E139" s="61">
        <v>0.377</v>
      </c>
      <c r="F139" s="48">
        <f t="shared" si="3"/>
        <v>95.004000000000005</v>
      </c>
    </row>
    <row r="140" spans="1:6" ht="70.5" customHeight="1">
      <c r="A140" s="85" t="s">
        <v>27</v>
      </c>
      <c r="B140" s="94" t="s">
        <v>243</v>
      </c>
      <c r="C140" s="95" t="s">
        <v>244</v>
      </c>
      <c r="D140" s="96">
        <f>4*7*3</f>
        <v>84</v>
      </c>
      <c r="E140" s="61">
        <v>0.46799999999999997</v>
      </c>
      <c r="F140" s="48">
        <f t="shared" si="3"/>
        <v>39.311999999999998</v>
      </c>
    </row>
    <row r="141" spans="1:6" ht="57" customHeight="1">
      <c r="A141" s="85" t="s">
        <v>27</v>
      </c>
      <c r="B141" s="94" t="s">
        <v>245</v>
      </c>
      <c r="C141" s="95" t="s">
        <v>246</v>
      </c>
      <c r="D141" s="96">
        <v>3</v>
      </c>
      <c r="E141" s="61">
        <v>260</v>
      </c>
      <c r="F141" s="48">
        <f t="shared" si="3"/>
        <v>780</v>
      </c>
    </row>
    <row r="142" spans="1:6" ht="90.75" customHeight="1">
      <c r="A142" s="85" t="s">
        <v>27</v>
      </c>
      <c r="B142" s="94" t="s">
        <v>247</v>
      </c>
      <c r="C142" s="95" t="s">
        <v>248</v>
      </c>
      <c r="D142" s="96">
        <v>3</v>
      </c>
      <c r="E142" s="61">
        <v>227.5</v>
      </c>
      <c r="F142" s="48">
        <f t="shared" si="3"/>
        <v>682.5</v>
      </c>
    </row>
    <row r="143" spans="1:6" ht="75" customHeight="1">
      <c r="A143" s="85" t="s">
        <v>27</v>
      </c>
      <c r="B143" s="94" t="s">
        <v>249</v>
      </c>
      <c r="C143" s="95" t="s">
        <v>250</v>
      </c>
      <c r="D143" s="96">
        <f>2*3</f>
        <v>6</v>
      </c>
      <c r="E143" s="61">
        <v>256.10000000000002</v>
      </c>
      <c r="F143" s="48">
        <f t="shared" si="3"/>
        <v>1536.6000000000001</v>
      </c>
    </row>
    <row r="144" spans="1:6" ht="50.25" customHeight="1">
      <c r="A144" s="85" t="s">
        <v>27</v>
      </c>
      <c r="B144" s="94" t="s">
        <v>251</v>
      </c>
      <c r="C144" s="95" t="s">
        <v>252</v>
      </c>
      <c r="D144" s="96">
        <f>12*3</f>
        <v>36</v>
      </c>
      <c r="E144" s="61">
        <v>45.5</v>
      </c>
      <c r="F144" s="48">
        <f t="shared" si="3"/>
        <v>1638</v>
      </c>
    </row>
    <row r="145" spans="1:6" ht="67.5" customHeight="1">
      <c r="A145" s="85" t="s">
        <v>27</v>
      </c>
      <c r="B145" s="94" t="s">
        <v>253</v>
      </c>
      <c r="C145" s="95" t="s">
        <v>254</v>
      </c>
      <c r="D145" s="96">
        <v>3</v>
      </c>
      <c r="E145" s="61">
        <v>942.5</v>
      </c>
      <c r="F145" s="48">
        <f t="shared" si="3"/>
        <v>2827.5</v>
      </c>
    </row>
    <row r="146" spans="1:6" ht="68.25" customHeight="1">
      <c r="A146" s="85" t="s">
        <v>27</v>
      </c>
      <c r="B146" s="94" t="s">
        <v>255</v>
      </c>
      <c r="C146" s="95" t="s">
        <v>256</v>
      </c>
      <c r="D146" s="96">
        <v>1</v>
      </c>
      <c r="E146" s="61">
        <v>942.5</v>
      </c>
      <c r="F146" s="48">
        <f t="shared" si="3"/>
        <v>942.5</v>
      </c>
    </row>
    <row r="147" spans="1:6" ht="25.5" customHeight="1">
      <c r="A147" s="85" t="s">
        <v>27</v>
      </c>
      <c r="B147" s="94" t="s">
        <v>257</v>
      </c>
      <c r="C147" s="95" t="s">
        <v>258</v>
      </c>
      <c r="D147" s="96">
        <v>3</v>
      </c>
      <c r="E147" s="61">
        <v>431.6</v>
      </c>
      <c r="F147" s="48">
        <f t="shared" si="3"/>
        <v>1294.8000000000002</v>
      </c>
    </row>
    <row r="148" spans="1:6" ht="25.5" customHeight="1">
      <c r="A148" s="85" t="s">
        <v>27</v>
      </c>
      <c r="B148" s="118" t="s">
        <v>259</v>
      </c>
      <c r="C148" s="95" t="s">
        <v>260</v>
      </c>
      <c r="D148" s="96">
        <v>3</v>
      </c>
      <c r="E148" s="61">
        <v>215.8</v>
      </c>
      <c r="F148" s="48">
        <f t="shared" si="3"/>
        <v>647.40000000000009</v>
      </c>
    </row>
    <row r="149" spans="1:6" ht="25.5" customHeight="1">
      <c r="A149" s="85" t="s">
        <v>27</v>
      </c>
      <c r="B149" s="118" t="s">
        <v>261</v>
      </c>
      <c r="C149" s="95" t="s">
        <v>262</v>
      </c>
      <c r="D149" s="96">
        <v>3</v>
      </c>
      <c r="E149" s="61">
        <v>215.8</v>
      </c>
      <c r="F149" s="48">
        <f t="shared" si="3"/>
        <v>647.40000000000009</v>
      </c>
    </row>
    <row r="150" spans="1:6" ht="25.5" customHeight="1">
      <c r="A150" s="85" t="s">
        <v>27</v>
      </c>
      <c r="B150" s="118" t="s">
        <v>263</v>
      </c>
      <c r="C150" s="95" t="s">
        <v>264</v>
      </c>
      <c r="D150" s="96">
        <v>3</v>
      </c>
      <c r="E150" s="61">
        <v>215.8</v>
      </c>
      <c r="F150" s="48">
        <f t="shared" si="3"/>
        <v>647.40000000000009</v>
      </c>
    </row>
    <row r="151" spans="1:6" ht="25.5" customHeight="1">
      <c r="A151" s="85" t="s">
        <v>27</v>
      </c>
      <c r="B151" s="118" t="s">
        <v>265</v>
      </c>
      <c r="C151" s="95" t="s">
        <v>266</v>
      </c>
      <c r="D151" s="96">
        <v>3</v>
      </c>
      <c r="E151" s="61">
        <v>215.8</v>
      </c>
      <c r="F151" s="48">
        <f t="shared" si="3"/>
        <v>647.40000000000009</v>
      </c>
    </row>
    <row r="152" spans="1:6" ht="33.75">
      <c r="A152" s="85" t="s">
        <v>27</v>
      </c>
      <c r="B152" s="118" t="s">
        <v>267</v>
      </c>
      <c r="C152" s="95" t="s">
        <v>268</v>
      </c>
      <c r="D152" s="96">
        <v>1</v>
      </c>
      <c r="E152" s="61">
        <v>71.5</v>
      </c>
      <c r="F152" s="48">
        <f t="shared" si="3"/>
        <v>71.5</v>
      </c>
    </row>
    <row r="153" spans="1:6" ht="33.75">
      <c r="A153" s="85" t="s">
        <v>27</v>
      </c>
      <c r="B153" s="118" t="s">
        <v>269</v>
      </c>
      <c r="C153" s="95" t="s">
        <v>270</v>
      </c>
      <c r="D153" s="96">
        <v>1</v>
      </c>
      <c r="E153" s="61">
        <v>71.5</v>
      </c>
      <c r="F153" s="48">
        <f t="shared" si="3"/>
        <v>71.5</v>
      </c>
    </row>
    <row r="154" spans="1:6" ht="33.75">
      <c r="A154" s="85" t="s">
        <v>27</v>
      </c>
      <c r="B154" s="118" t="s">
        <v>269</v>
      </c>
      <c r="C154" s="95" t="s">
        <v>271</v>
      </c>
      <c r="D154" s="96">
        <v>1</v>
      </c>
      <c r="E154" s="61">
        <v>71.5</v>
      </c>
      <c r="F154" s="48">
        <f t="shared" si="3"/>
        <v>71.5</v>
      </c>
    </row>
    <row r="155" spans="1:6" ht="25.5" customHeight="1">
      <c r="A155" s="85" t="s">
        <v>27</v>
      </c>
      <c r="B155" s="118" t="s">
        <v>272</v>
      </c>
      <c r="C155" s="95" t="s">
        <v>273</v>
      </c>
      <c r="D155" s="96">
        <v>1</v>
      </c>
      <c r="E155" s="61">
        <v>71.5</v>
      </c>
      <c r="F155" s="48">
        <f t="shared" si="3"/>
        <v>71.5</v>
      </c>
    </row>
    <row r="156" spans="1:6" ht="25.5" customHeight="1">
      <c r="A156" s="85" t="s">
        <v>27</v>
      </c>
      <c r="B156" s="118" t="s">
        <v>274</v>
      </c>
      <c r="C156" s="95" t="s">
        <v>275</v>
      </c>
      <c r="D156" s="96">
        <v>1</v>
      </c>
      <c r="E156" s="61">
        <v>71.5</v>
      </c>
      <c r="F156" s="48">
        <f t="shared" si="3"/>
        <v>71.5</v>
      </c>
    </row>
    <row r="157" spans="1:6" ht="25.5" customHeight="1">
      <c r="A157" s="85" t="s">
        <v>27</v>
      </c>
      <c r="B157" s="118" t="s">
        <v>276</v>
      </c>
      <c r="C157" s="95" t="s">
        <v>277</v>
      </c>
      <c r="D157" s="96">
        <v>1</v>
      </c>
      <c r="E157" s="61">
        <v>71.5</v>
      </c>
      <c r="F157" s="48">
        <f t="shared" si="3"/>
        <v>71.5</v>
      </c>
    </row>
    <row r="158" spans="1:6" ht="25.5" customHeight="1">
      <c r="A158" s="85" t="s">
        <v>27</v>
      </c>
      <c r="B158" s="118" t="s">
        <v>278</v>
      </c>
      <c r="C158" s="95" t="s">
        <v>279</v>
      </c>
      <c r="D158" s="96">
        <v>3</v>
      </c>
      <c r="E158" s="61">
        <v>71.5</v>
      </c>
      <c r="F158" s="48">
        <f t="shared" si="3"/>
        <v>214.5</v>
      </c>
    </row>
    <row r="159" spans="1:6" ht="25.5" customHeight="1">
      <c r="A159" s="85" t="s">
        <v>27</v>
      </c>
      <c r="B159" s="118" t="s">
        <v>280</v>
      </c>
      <c r="C159" s="95" t="s">
        <v>281</v>
      </c>
      <c r="D159" s="96">
        <v>1</v>
      </c>
      <c r="E159" s="61">
        <v>71.5</v>
      </c>
      <c r="F159" s="48">
        <f t="shared" si="3"/>
        <v>71.5</v>
      </c>
    </row>
    <row r="160" spans="1:6" ht="25.5" customHeight="1">
      <c r="A160" s="85" t="s">
        <v>27</v>
      </c>
      <c r="B160" s="118" t="s">
        <v>282</v>
      </c>
      <c r="C160" s="95" t="s">
        <v>283</v>
      </c>
      <c r="D160" s="96">
        <v>1</v>
      </c>
      <c r="E160" s="61">
        <v>71.5</v>
      </c>
      <c r="F160" s="48">
        <f t="shared" si="3"/>
        <v>71.5</v>
      </c>
    </row>
    <row r="161" spans="1:6" ht="25.5" customHeight="1">
      <c r="A161" s="85" t="s">
        <v>27</v>
      </c>
      <c r="B161" s="118" t="s">
        <v>284</v>
      </c>
      <c r="C161" s="95" t="s">
        <v>285</v>
      </c>
      <c r="D161" s="96">
        <v>1</v>
      </c>
      <c r="E161" s="61">
        <v>71.5</v>
      </c>
      <c r="F161" s="48">
        <f t="shared" si="3"/>
        <v>71.5</v>
      </c>
    </row>
    <row r="162" spans="1:6" ht="25.5" customHeight="1">
      <c r="A162" s="85" t="s">
        <v>27</v>
      </c>
      <c r="B162" s="118" t="s">
        <v>286</v>
      </c>
      <c r="C162" s="95" t="s">
        <v>287</v>
      </c>
      <c r="D162" s="96">
        <v>1</v>
      </c>
      <c r="E162" s="61">
        <v>71.5</v>
      </c>
      <c r="F162" s="48">
        <f t="shared" si="3"/>
        <v>71.5</v>
      </c>
    </row>
    <row r="163" spans="1:6" ht="25.5" customHeight="1">
      <c r="A163" s="85" t="s">
        <v>27</v>
      </c>
      <c r="B163" s="118" t="s">
        <v>288</v>
      </c>
      <c r="C163" s="95" t="s">
        <v>289</v>
      </c>
      <c r="D163" s="96">
        <v>1</v>
      </c>
      <c r="E163" s="61">
        <v>71.5</v>
      </c>
      <c r="F163" s="48">
        <f t="shared" si="3"/>
        <v>71.5</v>
      </c>
    </row>
    <row r="164" spans="1:6" ht="25.5" customHeight="1">
      <c r="A164" s="85" t="s">
        <v>27</v>
      </c>
      <c r="B164" s="118" t="s">
        <v>290</v>
      </c>
      <c r="C164" s="95" t="s">
        <v>291</v>
      </c>
      <c r="D164" s="96">
        <v>1</v>
      </c>
      <c r="E164" s="61">
        <v>71.5</v>
      </c>
      <c r="F164" s="48">
        <f t="shared" si="3"/>
        <v>71.5</v>
      </c>
    </row>
    <row r="165" spans="1:6" ht="25.5" customHeight="1">
      <c r="A165" s="85" t="s">
        <v>27</v>
      </c>
      <c r="B165" s="118" t="s">
        <v>292</v>
      </c>
      <c r="C165" s="95" t="s">
        <v>293</v>
      </c>
      <c r="D165" s="96">
        <v>1</v>
      </c>
      <c r="E165" s="61">
        <v>71.5</v>
      </c>
      <c r="F165" s="48">
        <f t="shared" si="3"/>
        <v>71.5</v>
      </c>
    </row>
    <row r="166" spans="1:6" ht="25.5" customHeight="1">
      <c r="A166" s="85" t="s">
        <v>27</v>
      </c>
      <c r="B166" s="118" t="s">
        <v>294</v>
      </c>
      <c r="C166" s="95" t="s">
        <v>295</v>
      </c>
      <c r="D166" s="96">
        <v>1</v>
      </c>
      <c r="E166" s="61">
        <v>71.5</v>
      </c>
      <c r="F166" s="48">
        <f t="shared" si="3"/>
        <v>71.5</v>
      </c>
    </row>
    <row r="167" spans="1:6" ht="25.5" customHeight="1">
      <c r="A167" s="85" t="s">
        <v>27</v>
      </c>
      <c r="B167" s="118" t="s">
        <v>296</v>
      </c>
      <c r="C167" s="95" t="s">
        <v>297</v>
      </c>
      <c r="D167" s="96">
        <v>1</v>
      </c>
      <c r="E167" s="61">
        <v>71.5</v>
      </c>
      <c r="F167" s="48">
        <f t="shared" si="3"/>
        <v>71.5</v>
      </c>
    </row>
    <row r="168" spans="1:6" ht="25.5" customHeight="1">
      <c r="A168" s="85" t="s">
        <v>27</v>
      </c>
      <c r="B168" s="118" t="s">
        <v>298</v>
      </c>
      <c r="C168" s="95" t="s">
        <v>299</v>
      </c>
      <c r="D168" s="96">
        <v>1</v>
      </c>
      <c r="E168" s="61">
        <v>71.5</v>
      </c>
      <c r="F168" s="48">
        <f t="shared" si="3"/>
        <v>71.5</v>
      </c>
    </row>
    <row r="169" spans="1:6" ht="25.5" customHeight="1">
      <c r="A169" s="85" t="s">
        <v>27</v>
      </c>
      <c r="B169" s="118" t="s">
        <v>300</v>
      </c>
      <c r="C169" s="95" t="s">
        <v>301</v>
      </c>
      <c r="D169" s="96">
        <v>2</v>
      </c>
      <c r="E169" s="61">
        <v>71.5</v>
      </c>
      <c r="F169" s="48">
        <f t="shared" si="3"/>
        <v>143</v>
      </c>
    </row>
    <row r="170" spans="1:6" ht="25.5" customHeight="1">
      <c r="A170" s="85" t="s">
        <v>27</v>
      </c>
      <c r="B170" s="118" t="s">
        <v>302</v>
      </c>
      <c r="C170" s="95" t="s">
        <v>303</v>
      </c>
      <c r="D170" s="96">
        <v>2</v>
      </c>
      <c r="E170" s="61">
        <v>71.5</v>
      </c>
      <c r="F170" s="48">
        <f t="shared" si="3"/>
        <v>143</v>
      </c>
    </row>
    <row r="171" spans="1:6" ht="25.5" customHeight="1">
      <c r="A171" s="85" t="s">
        <v>27</v>
      </c>
      <c r="B171" s="118" t="s">
        <v>304</v>
      </c>
      <c r="C171" s="95" t="s">
        <v>305</v>
      </c>
      <c r="D171" s="96">
        <v>2</v>
      </c>
      <c r="E171" s="61">
        <v>71.5</v>
      </c>
      <c r="F171" s="48">
        <f t="shared" si="3"/>
        <v>143</v>
      </c>
    </row>
    <row r="172" spans="1:6" ht="25.5" customHeight="1">
      <c r="A172" s="85" t="s">
        <v>27</v>
      </c>
      <c r="B172" s="118" t="s">
        <v>306</v>
      </c>
      <c r="C172" s="95" t="s">
        <v>307</v>
      </c>
      <c r="D172" s="96">
        <v>1</v>
      </c>
      <c r="E172" s="61">
        <v>195</v>
      </c>
      <c r="F172" s="48">
        <f t="shared" si="3"/>
        <v>195</v>
      </c>
    </row>
    <row r="173" spans="1:6" ht="25.5" customHeight="1">
      <c r="A173" s="85" t="s">
        <v>27</v>
      </c>
      <c r="B173" s="118" t="s">
        <v>308</v>
      </c>
      <c r="C173" s="95" t="s">
        <v>309</v>
      </c>
      <c r="D173" s="96">
        <v>1</v>
      </c>
      <c r="E173" s="61">
        <v>195</v>
      </c>
      <c r="F173" s="48">
        <f t="shared" si="3"/>
        <v>195</v>
      </c>
    </row>
    <row r="174" spans="1:6" ht="25.5" customHeight="1">
      <c r="A174" s="85" t="s">
        <v>27</v>
      </c>
      <c r="B174" s="118" t="s">
        <v>308</v>
      </c>
      <c r="C174" s="95" t="s">
        <v>310</v>
      </c>
      <c r="D174" s="96">
        <v>1</v>
      </c>
      <c r="E174" s="61">
        <v>195</v>
      </c>
      <c r="F174" s="48">
        <f t="shared" si="3"/>
        <v>195</v>
      </c>
    </row>
    <row r="175" spans="1:6" ht="25.5" customHeight="1">
      <c r="A175" s="85" t="s">
        <v>27</v>
      </c>
      <c r="B175" s="118" t="s">
        <v>311</v>
      </c>
      <c r="C175" s="95" t="s">
        <v>312</v>
      </c>
      <c r="D175" s="96">
        <v>1</v>
      </c>
      <c r="E175" s="61">
        <v>195</v>
      </c>
      <c r="F175" s="48">
        <f t="shared" si="3"/>
        <v>195</v>
      </c>
    </row>
    <row r="176" spans="1:6" ht="25.5" customHeight="1">
      <c r="A176" s="85" t="s">
        <v>27</v>
      </c>
      <c r="B176" s="118" t="s">
        <v>313</v>
      </c>
      <c r="C176" s="95" t="s">
        <v>314</v>
      </c>
      <c r="D176" s="96">
        <v>1</v>
      </c>
      <c r="E176" s="61">
        <v>195</v>
      </c>
      <c r="F176" s="48">
        <f t="shared" ref="F176:F232" si="4">E176*D176</f>
        <v>195</v>
      </c>
    </row>
    <row r="177" spans="1:6" ht="25.5" customHeight="1">
      <c r="A177" s="85" t="s">
        <v>27</v>
      </c>
      <c r="B177" s="118" t="s">
        <v>315</v>
      </c>
      <c r="C177" s="95" t="s">
        <v>316</v>
      </c>
      <c r="D177" s="96">
        <v>1</v>
      </c>
      <c r="E177" s="61">
        <v>195</v>
      </c>
      <c r="F177" s="48">
        <f t="shared" si="4"/>
        <v>195</v>
      </c>
    </row>
    <row r="178" spans="1:6" ht="25.5" customHeight="1">
      <c r="A178" s="85" t="s">
        <v>27</v>
      </c>
      <c r="B178" s="118" t="s">
        <v>317</v>
      </c>
      <c r="C178" s="95" t="s">
        <v>318</v>
      </c>
      <c r="D178" s="96">
        <v>1</v>
      </c>
      <c r="E178" s="61">
        <v>195</v>
      </c>
      <c r="F178" s="48">
        <f t="shared" si="4"/>
        <v>195</v>
      </c>
    </row>
    <row r="179" spans="1:6" ht="25.5" customHeight="1">
      <c r="A179" s="85" t="s">
        <v>27</v>
      </c>
      <c r="B179" s="118" t="s">
        <v>319</v>
      </c>
      <c r="C179" s="95" t="s">
        <v>320</v>
      </c>
      <c r="D179" s="96">
        <v>1</v>
      </c>
      <c r="E179" s="61">
        <v>195</v>
      </c>
      <c r="F179" s="48">
        <f t="shared" si="4"/>
        <v>195</v>
      </c>
    </row>
    <row r="180" spans="1:6" ht="25.5" customHeight="1">
      <c r="A180" s="85" t="s">
        <v>27</v>
      </c>
      <c r="B180" s="118" t="s">
        <v>321</v>
      </c>
      <c r="C180" s="95" t="s">
        <v>322</v>
      </c>
      <c r="D180" s="96">
        <v>1</v>
      </c>
      <c r="E180" s="61">
        <v>195</v>
      </c>
      <c r="F180" s="48">
        <f t="shared" si="4"/>
        <v>195</v>
      </c>
    </row>
    <row r="181" spans="1:6" ht="25.5" customHeight="1">
      <c r="A181" s="85" t="s">
        <v>27</v>
      </c>
      <c r="B181" s="118" t="s">
        <v>323</v>
      </c>
      <c r="C181" s="95" t="s">
        <v>324</v>
      </c>
      <c r="D181" s="96">
        <v>1</v>
      </c>
      <c r="E181" s="61">
        <v>195</v>
      </c>
      <c r="F181" s="48">
        <f t="shared" si="4"/>
        <v>195</v>
      </c>
    </row>
    <row r="182" spans="1:6" ht="33.75">
      <c r="A182" s="85" t="s">
        <v>27</v>
      </c>
      <c r="B182" s="118" t="s">
        <v>325</v>
      </c>
      <c r="C182" s="95" t="s">
        <v>326</v>
      </c>
      <c r="D182" s="96">
        <v>1</v>
      </c>
      <c r="E182" s="61">
        <v>195</v>
      </c>
      <c r="F182" s="48">
        <f t="shared" si="4"/>
        <v>195</v>
      </c>
    </row>
    <row r="183" spans="1:6" ht="33.75">
      <c r="A183" s="85" t="s">
        <v>27</v>
      </c>
      <c r="B183" s="118" t="s">
        <v>327</v>
      </c>
      <c r="C183" s="95" t="s">
        <v>328</v>
      </c>
      <c r="D183" s="96">
        <v>1</v>
      </c>
      <c r="E183" s="61">
        <v>195</v>
      </c>
      <c r="F183" s="48">
        <f t="shared" si="4"/>
        <v>195</v>
      </c>
    </row>
    <row r="184" spans="1:6" ht="33.75">
      <c r="A184" s="85" t="s">
        <v>27</v>
      </c>
      <c r="B184" s="118" t="s">
        <v>329</v>
      </c>
      <c r="C184" s="95" t="s">
        <v>330</v>
      </c>
      <c r="D184" s="96">
        <v>1</v>
      </c>
      <c r="E184" s="61">
        <v>195</v>
      </c>
      <c r="F184" s="48">
        <f t="shared" si="4"/>
        <v>195</v>
      </c>
    </row>
    <row r="185" spans="1:6" ht="22.5">
      <c r="A185" s="85" t="s">
        <v>27</v>
      </c>
      <c r="B185" s="118" t="s">
        <v>331</v>
      </c>
      <c r="C185" s="95" t="s">
        <v>332</v>
      </c>
      <c r="D185" s="96">
        <v>1</v>
      </c>
      <c r="E185" s="61">
        <v>195</v>
      </c>
      <c r="F185" s="48">
        <f t="shared" si="4"/>
        <v>195</v>
      </c>
    </row>
    <row r="186" spans="1:6" ht="45">
      <c r="A186" s="85" t="s">
        <v>27</v>
      </c>
      <c r="B186" s="118" t="s">
        <v>333</v>
      </c>
      <c r="C186" s="95" t="s">
        <v>334</v>
      </c>
      <c r="D186" s="96">
        <v>1</v>
      </c>
      <c r="E186" s="61">
        <v>195</v>
      </c>
      <c r="F186" s="48">
        <f t="shared" si="4"/>
        <v>195</v>
      </c>
    </row>
    <row r="187" spans="1:6" ht="45">
      <c r="A187" s="85" t="s">
        <v>27</v>
      </c>
      <c r="B187" s="118" t="s">
        <v>335</v>
      </c>
      <c r="C187" s="95" t="s">
        <v>336</v>
      </c>
      <c r="D187" s="96">
        <v>1</v>
      </c>
      <c r="E187" s="61">
        <v>195</v>
      </c>
      <c r="F187" s="48">
        <f t="shared" si="4"/>
        <v>195</v>
      </c>
    </row>
    <row r="188" spans="1:6" ht="33.75">
      <c r="A188" s="85" t="s">
        <v>27</v>
      </c>
      <c r="B188" s="118" t="s">
        <v>337</v>
      </c>
      <c r="C188" s="95" t="s">
        <v>338</v>
      </c>
      <c r="D188" s="96">
        <v>1</v>
      </c>
      <c r="E188" s="61">
        <v>195</v>
      </c>
      <c r="F188" s="48">
        <f t="shared" si="4"/>
        <v>195</v>
      </c>
    </row>
    <row r="189" spans="1:6" ht="33.75">
      <c r="A189" s="85" t="s">
        <v>27</v>
      </c>
      <c r="B189" s="118" t="s">
        <v>339</v>
      </c>
      <c r="C189" s="95" t="s">
        <v>340</v>
      </c>
      <c r="D189" s="96">
        <v>2</v>
      </c>
      <c r="E189" s="61">
        <v>195</v>
      </c>
      <c r="F189" s="48">
        <f t="shared" si="4"/>
        <v>390</v>
      </c>
    </row>
    <row r="190" spans="1:6" ht="33.75">
      <c r="A190" s="85" t="s">
        <v>27</v>
      </c>
      <c r="B190" s="118" t="s">
        <v>341</v>
      </c>
      <c r="C190" s="95" t="s">
        <v>342</v>
      </c>
      <c r="D190" s="96">
        <v>2</v>
      </c>
      <c r="E190" s="61">
        <v>195</v>
      </c>
      <c r="F190" s="48">
        <f t="shared" si="4"/>
        <v>390</v>
      </c>
    </row>
    <row r="191" spans="1:6" ht="33.75">
      <c r="A191" s="85" t="s">
        <v>27</v>
      </c>
      <c r="B191" s="118" t="s">
        <v>343</v>
      </c>
      <c r="C191" s="95" t="s">
        <v>344</v>
      </c>
      <c r="D191" s="96">
        <v>2</v>
      </c>
      <c r="E191" s="61">
        <v>195</v>
      </c>
      <c r="F191" s="48">
        <f t="shared" si="4"/>
        <v>390</v>
      </c>
    </row>
    <row r="192" spans="1:6" ht="33.75">
      <c r="A192" s="85" t="s">
        <v>27</v>
      </c>
      <c r="B192" s="118" t="s">
        <v>345</v>
      </c>
      <c r="C192" s="95" t="s">
        <v>346</v>
      </c>
      <c r="D192" s="96">
        <v>1</v>
      </c>
      <c r="E192" s="61">
        <v>507</v>
      </c>
      <c r="F192" s="48">
        <f t="shared" si="4"/>
        <v>507</v>
      </c>
    </row>
    <row r="193" spans="1:6" ht="33.75">
      <c r="A193" s="85" t="s">
        <v>27</v>
      </c>
      <c r="B193" s="118" t="s">
        <v>347</v>
      </c>
      <c r="C193" s="95" t="s">
        <v>348</v>
      </c>
      <c r="D193" s="96">
        <v>1</v>
      </c>
      <c r="E193" s="61">
        <v>507</v>
      </c>
      <c r="F193" s="48">
        <f t="shared" si="4"/>
        <v>507</v>
      </c>
    </row>
    <row r="194" spans="1:6" ht="33.75">
      <c r="A194" s="85" t="s">
        <v>27</v>
      </c>
      <c r="B194" s="118" t="s">
        <v>347</v>
      </c>
      <c r="C194" s="95" t="s">
        <v>349</v>
      </c>
      <c r="D194" s="96">
        <v>1</v>
      </c>
      <c r="E194" s="61">
        <v>507</v>
      </c>
      <c r="F194" s="48">
        <f t="shared" si="4"/>
        <v>507</v>
      </c>
    </row>
    <row r="195" spans="1:6" ht="33.75">
      <c r="A195" s="85" t="s">
        <v>27</v>
      </c>
      <c r="B195" s="118" t="s">
        <v>350</v>
      </c>
      <c r="C195" s="95" t="s">
        <v>351</v>
      </c>
      <c r="D195" s="96">
        <v>1</v>
      </c>
      <c r="E195" s="61">
        <v>507</v>
      </c>
      <c r="F195" s="48">
        <f t="shared" si="4"/>
        <v>507</v>
      </c>
    </row>
    <row r="196" spans="1:6" ht="22.5">
      <c r="A196" s="85" t="s">
        <v>27</v>
      </c>
      <c r="B196" s="118" t="s">
        <v>352</v>
      </c>
      <c r="C196" s="95" t="s">
        <v>353</v>
      </c>
      <c r="D196" s="96">
        <v>1</v>
      </c>
      <c r="E196" s="61">
        <v>507</v>
      </c>
      <c r="F196" s="48">
        <f t="shared" si="4"/>
        <v>507</v>
      </c>
    </row>
    <row r="197" spans="1:6" ht="33.75">
      <c r="A197" s="85" t="s">
        <v>27</v>
      </c>
      <c r="B197" s="118" t="s">
        <v>354</v>
      </c>
      <c r="C197" s="95" t="s">
        <v>355</v>
      </c>
      <c r="D197" s="96">
        <v>1</v>
      </c>
      <c r="E197" s="61">
        <v>507</v>
      </c>
      <c r="F197" s="48">
        <f t="shared" si="4"/>
        <v>507</v>
      </c>
    </row>
    <row r="198" spans="1:6" ht="22.5">
      <c r="A198" s="85" t="s">
        <v>27</v>
      </c>
      <c r="B198" s="118" t="s">
        <v>356</v>
      </c>
      <c r="C198" s="95" t="s">
        <v>357</v>
      </c>
      <c r="D198" s="96">
        <v>1</v>
      </c>
      <c r="E198" s="61">
        <v>507</v>
      </c>
      <c r="F198" s="48">
        <f t="shared" si="4"/>
        <v>507</v>
      </c>
    </row>
    <row r="199" spans="1:6" ht="22.5">
      <c r="A199" s="85" t="s">
        <v>27</v>
      </c>
      <c r="B199" s="118" t="s">
        <v>358</v>
      </c>
      <c r="C199" s="95" t="s">
        <v>359</v>
      </c>
      <c r="D199" s="96">
        <v>1</v>
      </c>
      <c r="E199" s="61">
        <v>507</v>
      </c>
      <c r="F199" s="48">
        <f t="shared" si="4"/>
        <v>507</v>
      </c>
    </row>
    <row r="200" spans="1:6" ht="22.5">
      <c r="A200" s="85" t="s">
        <v>27</v>
      </c>
      <c r="B200" s="118" t="s">
        <v>360</v>
      </c>
      <c r="C200" s="95" t="s">
        <v>361</v>
      </c>
      <c r="D200" s="96">
        <v>1</v>
      </c>
      <c r="E200" s="61">
        <v>507</v>
      </c>
      <c r="F200" s="48">
        <f t="shared" si="4"/>
        <v>507</v>
      </c>
    </row>
    <row r="201" spans="1:6" ht="33.75">
      <c r="A201" s="85" t="s">
        <v>27</v>
      </c>
      <c r="B201" s="118" t="s">
        <v>362</v>
      </c>
      <c r="C201" s="95" t="s">
        <v>363</v>
      </c>
      <c r="D201" s="96">
        <v>1</v>
      </c>
      <c r="E201" s="61">
        <v>507</v>
      </c>
      <c r="F201" s="48">
        <f t="shared" si="4"/>
        <v>507</v>
      </c>
    </row>
    <row r="202" spans="1:6" ht="33.75">
      <c r="A202" s="85" t="s">
        <v>27</v>
      </c>
      <c r="B202" s="118" t="s">
        <v>364</v>
      </c>
      <c r="C202" s="95" t="s">
        <v>365</v>
      </c>
      <c r="D202" s="96">
        <v>1</v>
      </c>
      <c r="E202" s="61">
        <v>507</v>
      </c>
      <c r="F202" s="48">
        <f t="shared" si="4"/>
        <v>507</v>
      </c>
    </row>
    <row r="203" spans="1:6" ht="33.75">
      <c r="A203" s="85" t="s">
        <v>27</v>
      </c>
      <c r="B203" s="118" t="s">
        <v>366</v>
      </c>
      <c r="C203" s="95" t="s">
        <v>367</v>
      </c>
      <c r="D203" s="96">
        <v>1</v>
      </c>
      <c r="E203" s="61">
        <v>507</v>
      </c>
      <c r="F203" s="48">
        <f t="shared" si="4"/>
        <v>507</v>
      </c>
    </row>
    <row r="204" spans="1:6" ht="33.75">
      <c r="A204" s="85" t="s">
        <v>27</v>
      </c>
      <c r="B204" s="118" t="s">
        <v>368</v>
      </c>
      <c r="C204" s="95" t="s">
        <v>369</v>
      </c>
      <c r="D204" s="96">
        <v>1</v>
      </c>
      <c r="E204" s="61">
        <v>507</v>
      </c>
      <c r="F204" s="48">
        <f t="shared" si="4"/>
        <v>507</v>
      </c>
    </row>
    <row r="205" spans="1:6" ht="33.75">
      <c r="A205" s="85" t="s">
        <v>27</v>
      </c>
      <c r="B205" s="118" t="s">
        <v>370</v>
      </c>
      <c r="C205" s="95" t="s">
        <v>371</v>
      </c>
      <c r="D205" s="96">
        <v>1</v>
      </c>
      <c r="E205" s="61">
        <v>507</v>
      </c>
      <c r="F205" s="48">
        <f t="shared" si="4"/>
        <v>507</v>
      </c>
    </row>
    <row r="206" spans="1:6" ht="33.75">
      <c r="A206" s="85" t="s">
        <v>27</v>
      </c>
      <c r="B206" s="118" t="s">
        <v>372</v>
      </c>
      <c r="C206" s="95" t="s">
        <v>373</v>
      </c>
      <c r="D206" s="96">
        <v>1</v>
      </c>
      <c r="E206" s="61">
        <v>507</v>
      </c>
      <c r="F206" s="48">
        <f t="shared" si="4"/>
        <v>507</v>
      </c>
    </row>
    <row r="207" spans="1:6" ht="33.75">
      <c r="A207" s="85" t="s">
        <v>27</v>
      </c>
      <c r="B207" s="118" t="s">
        <v>374</v>
      </c>
      <c r="C207" s="95" t="s">
        <v>375</v>
      </c>
      <c r="D207" s="96">
        <v>3</v>
      </c>
      <c r="E207" s="61">
        <v>71.5</v>
      </c>
      <c r="F207" s="48">
        <f t="shared" si="4"/>
        <v>214.5</v>
      </c>
    </row>
    <row r="208" spans="1:6" ht="33.75">
      <c r="A208" s="85" t="s">
        <v>27</v>
      </c>
      <c r="B208" s="118" t="s">
        <v>376</v>
      </c>
      <c r="C208" s="95" t="s">
        <v>377</v>
      </c>
      <c r="D208" s="96">
        <v>3</v>
      </c>
      <c r="E208" s="61">
        <v>71.5</v>
      </c>
      <c r="F208" s="48">
        <f t="shared" si="4"/>
        <v>214.5</v>
      </c>
    </row>
    <row r="209" spans="1:6" ht="33.75">
      <c r="A209" s="85" t="s">
        <v>27</v>
      </c>
      <c r="B209" s="118" t="s">
        <v>378</v>
      </c>
      <c r="C209" s="95" t="s">
        <v>379</v>
      </c>
      <c r="D209" s="96">
        <v>3</v>
      </c>
      <c r="E209" s="61">
        <v>71.5</v>
      </c>
      <c r="F209" s="48">
        <f t="shared" si="4"/>
        <v>214.5</v>
      </c>
    </row>
    <row r="210" spans="1:6" ht="33.75">
      <c r="A210" s="85" t="s">
        <v>27</v>
      </c>
      <c r="B210" s="118" t="s">
        <v>378</v>
      </c>
      <c r="C210" s="95" t="s">
        <v>380</v>
      </c>
      <c r="D210" s="96">
        <v>3</v>
      </c>
      <c r="E210" s="61">
        <v>71.5</v>
      </c>
      <c r="F210" s="48">
        <f t="shared" si="4"/>
        <v>214.5</v>
      </c>
    </row>
    <row r="211" spans="1:6" ht="33.75">
      <c r="A211" s="85" t="s">
        <v>27</v>
      </c>
      <c r="B211" s="118" t="s">
        <v>381</v>
      </c>
      <c r="C211" s="95" t="s">
        <v>382</v>
      </c>
      <c r="D211" s="96">
        <v>3</v>
      </c>
      <c r="E211" s="61">
        <v>71.5</v>
      </c>
      <c r="F211" s="48">
        <f t="shared" si="4"/>
        <v>214.5</v>
      </c>
    </row>
    <row r="212" spans="1:6" ht="33.75">
      <c r="A212" s="85" t="s">
        <v>27</v>
      </c>
      <c r="B212" s="118" t="s">
        <v>383</v>
      </c>
      <c r="C212" s="95" t="s">
        <v>384</v>
      </c>
      <c r="D212" s="96">
        <v>3</v>
      </c>
      <c r="E212" s="61">
        <v>71.5</v>
      </c>
      <c r="F212" s="48">
        <f t="shared" si="4"/>
        <v>214.5</v>
      </c>
    </row>
    <row r="213" spans="1:6" ht="33.75">
      <c r="A213" s="85" t="s">
        <v>27</v>
      </c>
      <c r="B213" s="118" t="s">
        <v>385</v>
      </c>
      <c r="C213" s="95" t="s">
        <v>386</v>
      </c>
      <c r="D213" s="96">
        <v>3</v>
      </c>
      <c r="E213" s="61">
        <v>71.5</v>
      </c>
      <c r="F213" s="48">
        <f t="shared" si="4"/>
        <v>214.5</v>
      </c>
    </row>
    <row r="214" spans="1:6" ht="33.75">
      <c r="A214" s="85" t="s">
        <v>27</v>
      </c>
      <c r="B214" s="118" t="s">
        <v>387</v>
      </c>
      <c r="C214" s="95" t="s">
        <v>388</v>
      </c>
      <c r="D214" s="96">
        <v>3</v>
      </c>
      <c r="E214" s="61">
        <v>71.5</v>
      </c>
      <c r="F214" s="48">
        <f t="shared" si="4"/>
        <v>214.5</v>
      </c>
    </row>
    <row r="215" spans="1:6" ht="33.75">
      <c r="A215" s="85" t="s">
        <v>27</v>
      </c>
      <c r="B215" s="118" t="s">
        <v>389</v>
      </c>
      <c r="C215" s="95" t="s">
        <v>390</v>
      </c>
      <c r="D215" s="96">
        <v>3</v>
      </c>
      <c r="E215" s="61">
        <v>71.5</v>
      </c>
      <c r="F215" s="48">
        <f t="shared" si="4"/>
        <v>214.5</v>
      </c>
    </row>
    <row r="216" spans="1:6" ht="33.75">
      <c r="A216" s="85" t="s">
        <v>27</v>
      </c>
      <c r="B216" s="118" t="s">
        <v>391</v>
      </c>
      <c r="C216" s="95" t="s">
        <v>392</v>
      </c>
      <c r="D216" s="96">
        <v>3</v>
      </c>
      <c r="E216" s="61">
        <v>71.5</v>
      </c>
      <c r="F216" s="48">
        <f t="shared" si="4"/>
        <v>214.5</v>
      </c>
    </row>
    <row r="217" spans="1:6" ht="33.75">
      <c r="A217" s="85" t="s">
        <v>27</v>
      </c>
      <c r="B217" s="118" t="s">
        <v>393</v>
      </c>
      <c r="C217" s="95" t="s">
        <v>394</v>
      </c>
      <c r="D217" s="96">
        <v>3</v>
      </c>
      <c r="E217" s="61">
        <v>71.5</v>
      </c>
      <c r="F217" s="48">
        <f t="shared" si="4"/>
        <v>214.5</v>
      </c>
    </row>
    <row r="218" spans="1:6" ht="33.75">
      <c r="A218" s="85" t="s">
        <v>27</v>
      </c>
      <c r="B218" s="118" t="s">
        <v>395</v>
      </c>
      <c r="C218" s="95" t="s">
        <v>396</v>
      </c>
      <c r="D218" s="96">
        <v>3</v>
      </c>
      <c r="E218" s="61">
        <v>71.5</v>
      </c>
      <c r="F218" s="48">
        <f t="shared" si="4"/>
        <v>214.5</v>
      </c>
    </row>
    <row r="219" spans="1:6" ht="33.75">
      <c r="A219" s="85" t="s">
        <v>27</v>
      </c>
      <c r="B219" s="118" t="s">
        <v>397</v>
      </c>
      <c r="C219" s="95" t="s">
        <v>398</v>
      </c>
      <c r="D219" s="96">
        <v>3</v>
      </c>
      <c r="E219" s="61">
        <v>71.5</v>
      </c>
      <c r="F219" s="48">
        <f t="shared" si="4"/>
        <v>214.5</v>
      </c>
    </row>
    <row r="220" spans="1:6" ht="33.75">
      <c r="A220" s="85" t="s">
        <v>27</v>
      </c>
      <c r="B220" s="118" t="s">
        <v>399</v>
      </c>
      <c r="C220" s="95" t="s">
        <v>400</v>
      </c>
      <c r="D220" s="96">
        <v>3</v>
      </c>
      <c r="E220" s="61">
        <v>71.5</v>
      </c>
      <c r="F220" s="48">
        <f t="shared" si="4"/>
        <v>214.5</v>
      </c>
    </row>
    <row r="221" spans="1:6" ht="56.25">
      <c r="A221" s="85" t="s">
        <v>27</v>
      </c>
      <c r="B221" s="118" t="s">
        <v>401</v>
      </c>
      <c r="C221" s="95" t="s">
        <v>402</v>
      </c>
      <c r="D221" s="96">
        <v>3</v>
      </c>
      <c r="E221" s="61">
        <v>71.5</v>
      </c>
      <c r="F221" s="48">
        <f t="shared" si="4"/>
        <v>214.5</v>
      </c>
    </row>
    <row r="222" spans="1:6" ht="56.25">
      <c r="A222" s="85" t="s">
        <v>27</v>
      </c>
      <c r="B222" s="118" t="s">
        <v>401</v>
      </c>
      <c r="C222" s="95" t="s">
        <v>403</v>
      </c>
      <c r="D222" s="96">
        <v>3</v>
      </c>
      <c r="E222" s="61">
        <v>71.5</v>
      </c>
      <c r="F222" s="48">
        <f t="shared" si="4"/>
        <v>214.5</v>
      </c>
    </row>
    <row r="223" spans="1:6" ht="33.75">
      <c r="A223" s="85" t="s">
        <v>27</v>
      </c>
      <c r="B223" s="118" t="s">
        <v>404</v>
      </c>
      <c r="C223" s="95" t="s">
        <v>405</v>
      </c>
      <c r="D223" s="96">
        <v>3</v>
      </c>
      <c r="E223" s="61">
        <v>71.5</v>
      </c>
      <c r="F223" s="48">
        <f t="shared" si="4"/>
        <v>214.5</v>
      </c>
    </row>
    <row r="224" spans="1:6" ht="25.5" customHeight="1">
      <c r="A224" s="85" t="s">
        <v>27</v>
      </c>
      <c r="B224" s="118" t="s">
        <v>406</v>
      </c>
      <c r="C224" s="95" t="s">
        <v>407</v>
      </c>
      <c r="D224" s="96">
        <v>3</v>
      </c>
      <c r="E224" s="61">
        <v>71.5</v>
      </c>
      <c r="F224" s="48">
        <f t="shared" si="4"/>
        <v>214.5</v>
      </c>
    </row>
    <row r="225" spans="1:6" ht="25.5" customHeight="1">
      <c r="A225" s="85" t="s">
        <v>27</v>
      </c>
      <c r="B225" s="118" t="s">
        <v>408</v>
      </c>
      <c r="C225" s="95" t="s">
        <v>409</v>
      </c>
      <c r="D225" s="96">
        <v>3</v>
      </c>
      <c r="E225" s="61">
        <v>71.5</v>
      </c>
      <c r="F225" s="48">
        <f t="shared" si="4"/>
        <v>214.5</v>
      </c>
    </row>
    <row r="226" spans="1:6" ht="25.5" customHeight="1">
      <c r="A226" s="85" t="s">
        <v>27</v>
      </c>
      <c r="B226" s="118" t="s">
        <v>410</v>
      </c>
      <c r="C226" s="95" t="s">
        <v>411</v>
      </c>
      <c r="D226" s="96">
        <v>3</v>
      </c>
      <c r="E226" s="61">
        <v>71.5</v>
      </c>
      <c r="F226" s="48">
        <f t="shared" si="4"/>
        <v>214.5</v>
      </c>
    </row>
    <row r="227" spans="1:6" ht="25.5" customHeight="1">
      <c r="A227" s="85" t="s">
        <v>27</v>
      </c>
      <c r="B227" s="118" t="s">
        <v>412</v>
      </c>
      <c r="C227" s="95" t="s">
        <v>413</v>
      </c>
      <c r="D227" s="96">
        <v>3</v>
      </c>
      <c r="E227" s="61">
        <v>71.5</v>
      </c>
      <c r="F227" s="48">
        <f t="shared" si="4"/>
        <v>214.5</v>
      </c>
    </row>
    <row r="228" spans="1:6" ht="25.5" customHeight="1">
      <c r="A228" s="85" t="s">
        <v>27</v>
      </c>
      <c r="B228" s="118" t="s">
        <v>414</v>
      </c>
      <c r="C228" s="95" t="s">
        <v>415</v>
      </c>
      <c r="D228" s="96">
        <v>3</v>
      </c>
      <c r="E228" s="61">
        <v>71.5</v>
      </c>
      <c r="F228" s="48">
        <f t="shared" si="4"/>
        <v>214.5</v>
      </c>
    </row>
    <row r="229" spans="1:6" ht="25.5" customHeight="1">
      <c r="A229" s="85" t="s">
        <v>27</v>
      </c>
      <c r="B229" s="118" t="s">
        <v>416</v>
      </c>
      <c r="C229" s="95" t="s">
        <v>417</v>
      </c>
      <c r="D229" s="96">
        <v>3</v>
      </c>
      <c r="E229" s="61">
        <v>71.5</v>
      </c>
      <c r="F229" s="48">
        <f t="shared" si="4"/>
        <v>214.5</v>
      </c>
    </row>
    <row r="230" spans="1:6" ht="25.5" customHeight="1">
      <c r="A230" s="85" t="s">
        <v>27</v>
      </c>
      <c r="B230" s="118" t="s">
        <v>418</v>
      </c>
      <c r="C230" s="95" t="s">
        <v>419</v>
      </c>
      <c r="D230" s="96">
        <v>3</v>
      </c>
      <c r="E230" s="61">
        <v>71.5</v>
      </c>
      <c r="F230" s="48">
        <f t="shared" si="4"/>
        <v>214.5</v>
      </c>
    </row>
    <row r="231" spans="1:6" ht="25.5" customHeight="1">
      <c r="A231" s="85" t="s">
        <v>27</v>
      </c>
      <c r="B231" s="118" t="s">
        <v>420</v>
      </c>
      <c r="C231" s="95" t="s">
        <v>421</v>
      </c>
      <c r="D231" s="96">
        <v>2</v>
      </c>
      <c r="E231" s="61">
        <v>750.75866666666673</v>
      </c>
      <c r="F231" s="48">
        <f t="shared" si="4"/>
        <v>1501.5173333333335</v>
      </c>
    </row>
    <row r="232" spans="1:6" ht="25.5" customHeight="1">
      <c r="A232" s="85" t="s">
        <v>27</v>
      </c>
      <c r="B232" s="118" t="s">
        <v>422</v>
      </c>
      <c r="C232" s="95" t="s">
        <v>423</v>
      </c>
      <c r="D232" s="96">
        <v>2</v>
      </c>
      <c r="E232" s="61">
        <v>750.75866666666673</v>
      </c>
      <c r="F232" s="48">
        <f t="shared" si="4"/>
        <v>1501.5173333333335</v>
      </c>
    </row>
    <row r="233" spans="1:6" ht="38.25" customHeight="1">
      <c r="A233" s="85" t="s">
        <v>27</v>
      </c>
      <c r="B233" s="118" t="s">
        <v>424</v>
      </c>
      <c r="C233" s="95" t="s">
        <v>425</v>
      </c>
      <c r="D233" s="96">
        <v>4400</v>
      </c>
      <c r="E233" s="61">
        <v>1.56</v>
      </c>
      <c r="F233" s="48">
        <f t="shared" ref="F233:F270" si="5">E233*D233</f>
        <v>6864</v>
      </c>
    </row>
    <row r="234" spans="1:6" ht="43.5" customHeight="1">
      <c r="A234" s="85" t="s">
        <v>27</v>
      </c>
      <c r="B234" s="118" t="s">
        <v>426</v>
      </c>
      <c r="C234" s="95" t="s">
        <v>427</v>
      </c>
      <c r="D234" s="96">
        <f>4*3</f>
        <v>12</v>
      </c>
      <c r="E234" s="61">
        <v>105.3</v>
      </c>
      <c r="F234" s="48">
        <f t="shared" si="5"/>
        <v>1263.5999999999999</v>
      </c>
    </row>
    <row r="235" spans="1:6" ht="39" customHeight="1">
      <c r="A235" s="85" t="s">
        <v>27</v>
      </c>
      <c r="B235" s="118" t="s">
        <v>428</v>
      </c>
      <c r="C235" s="95" t="s">
        <v>429</v>
      </c>
      <c r="D235" s="96">
        <v>12</v>
      </c>
      <c r="E235" s="61">
        <v>104</v>
      </c>
      <c r="F235" s="48">
        <f t="shared" si="5"/>
        <v>1248</v>
      </c>
    </row>
    <row r="236" spans="1:6" ht="44.25" customHeight="1">
      <c r="A236" s="85" t="s">
        <v>27</v>
      </c>
      <c r="B236" s="118" t="s">
        <v>430</v>
      </c>
      <c r="C236" s="95" t="s">
        <v>431</v>
      </c>
      <c r="D236" s="96">
        <v>12</v>
      </c>
      <c r="E236" s="61">
        <v>50.050000000000004</v>
      </c>
      <c r="F236" s="48">
        <f t="shared" si="5"/>
        <v>600.6</v>
      </c>
    </row>
    <row r="237" spans="1:6" ht="56.25">
      <c r="A237" s="85" t="s">
        <v>27</v>
      </c>
      <c r="B237" s="118" t="s">
        <v>432</v>
      </c>
      <c r="C237" s="95" t="s">
        <v>433</v>
      </c>
      <c r="D237" s="96">
        <v>12</v>
      </c>
      <c r="E237" s="61">
        <v>154.05000000000001</v>
      </c>
      <c r="F237" s="48">
        <f t="shared" si="5"/>
        <v>1848.6000000000001</v>
      </c>
    </row>
    <row r="238" spans="1:6" ht="43.5" customHeight="1">
      <c r="A238" s="85" t="s">
        <v>27</v>
      </c>
      <c r="B238" s="118" t="s">
        <v>434</v>
      </c>
      <c r="C238" s="95" t="s">
        <v>435</v>
      </c>
      <c r="D238" s="96">
        <v>12</v>
      </c>
      <c r="E238" s="61">
        <v>78</v>
      </c>
      <c r="F238" s="48">
        <f t="shared" si="5"/>
        <v>936</v>
      </c>
    </row>
    <row r="239" spans="1:6" ht="56.25">
      <c r="A239" s="85" t="s">
        <v>27</v>
      </c>
      <c r="B239" s="118" t="s">
        <v>436</v>
      </c>
      <c r="C239" s="95" t="s">
        <v>437</v>
      </c>
      <c r="D239" s="96">
        <v>12</v>
      </c>
      <c r="E239" s="61">
        <v>117.117</v>
      </c>
      <c r="F239" s="48">
        <f t="shared" si="5"/>
        <v>1405.404</v>
      </c>
    </row>
    <row r="240" spans="1:6" ht="33.75">
      <c r="A240" s="85" t="s">
        <v>27</v>
      </c>
      <c r="B240" s="118" t="s">
        <v>438</v>
      </c>
      <c r="C240" s="95" t="s">
        <v>439</v>
      </c>
      <c r="D240" s="96">
        <v>6</v>
      </c>
      <c r="E240" s="61">
        <v>104</v>
      </c>
      <c r="F240" s="48">
        <f t="shared" si="5"/>
        <v>624</v>
      </c>
    </row>
    <row r="241" spans="1:6" ht="45">
      <c r="A241" s="85" t="s">
        <v>27</v>
      </c>
      <c r="B241" s="118" t="s">
        <v>440</v>
      </c>
      <c r="C241" s="95" t="s">
        <v>441</v>
      </c>
      <c r="D241" s="96">
        <v>6</v>
      </c>
      <c r="E241" s="61">
        <v>117.117</v>
      </c>
      <c r="F241" s="48">
        <f t="shared" si="5"/>
        <v>702.702</v>
      </c>
    </row>
    <row r="242" spans="1:6" ht="22.5">
      <c r="A242" s="85" t="s">
        <v>27</v>
      </c>
      <c r="B242" s="118" t="s">
        <v>442</v>
      </c>
      <c r="C242" s="95" t="s">
        <v>443</v>
      </c>
      <c r="D242" s="96">
        <v>1500</v>
      </c>
      <c r="E242" s="61">
        <v>16.25</v>
      </c>
      <c r="F242" s="48">
        <f t="shared" si="5"/>
        <v>24375</v>
      </c>
    </row>
    <row r="243" spans="1:6" ht="33.75">
      <c r="A243" s="85" t="s">
        <v>27</v>
      </c>
      <c r="B243" s="118" t="s">
        <v>444</v>
      </c>
      <c r="C243" s="95" t="s">
        <v>445</v>
      </c>
      <c r="D243" s="96">
        <v>4</v>
      </c>
      <c r="E243" s="61">
        <v>105.3</v>
      </c>
      <c r="F243" s="48">
        <f t="shared" si="5"/>
        <v>421.2</v>
      </c>
    </row>
    <row r="244" spans="1:6" ht="22.5">
      <c r="A244" s="85" t="s">
        <v>27</v>
      </c>
      <c r="B244" s="118" t="s">
        <v>446</v>
      </c>
      <c r="C244" s="95" t="s">
        <v>447</v>
      </c>
      <c r="D244" s="96">
        <v>4</v>
      </c>
      <c r="E244" s="61">
        <v>50.050000000000004</v>
      </c>
      <c r="F244" s="48">
        <f t="shared" si="5"/>
        <v>200.20000000000002</v>
      </c>
    </row>
    <row r="245" spans="1:6" ht="45">
      <c r="A245" s="85" t="s">
        <v>27</v>
      </c>
      <c r="B245" s="118" t="s">
        <v>448</v>
      </c>
      <c r="C245" s="95" t="s">
        <v>449</v>
      </c>
      <c r="D245" s="96">
        <v>4</v>
      </c>
      <c r="E245" s="61">
        <v>78</v>
      </c>
      <c r="F245" s="48">
        <f t="shared" si="5"/>
        <v>312</v>
      </c>
    </row>
    <row r="246" spans="1:6" ht="45">
      <c r="A246" s="85" t="s">
        <v>27</v>
      </c>
      <c r="B246" s="118" t="s">
        <v>450</v>
      </c>
      <c r="C246" s="95" t="s">
        <v>451</v>
      </c>
      <c r="D246" s="96">
        <v>4</v>
      </c>
      <c r="E246" s="61">
        <v>154.05000000000001</v>
      </c>
      <c r="F246" s="48">
        <f t="shared" si="5"/>
        <v>616.20000000000005</v>
      </c>
    </row>
    <row r="247" spans="1:6" ht="56.25">
      <c r="A247" s="85" t="s">
        <v>27</v>
      </c>
      <c r="B247" s="118" t="s">
        <v>452</v>
      </c>
      <c r="C247" s="95" t="s">
        <v>453</v>
      </c>
      <c r="D247" s="96">
        <v>4</v>
      </c>
      <c r="E247" s="61">
        <v>117.117</v>
      </c>
      <c r="F247" s="48">
        <f t="shared" si="5"/>
        <v>468.46800000000002</v>
      </c>
    </row>
    <row r="248" spans="1:6" ht="33.75">
      <c r="A248" s="85" t="s">
        <v>27</v>
      </c>
      <c r="B248" s="118" t="s">
        <v>454</v>
      </c>
      <c r="C248" s="95" t="s">
        <v>455</v>
      </c>
      <c r="D248" s="96">
        <v>1</v>
      </c>
      <c r="E248" s="61">
        <v>386.1</v>
      </c>
      <c r="F248" s="48">
        <f t="shared" si="5"/>
        <v>386.1</v>
      </c>
    </row>
    <row r="249" spans="1:6" ht="33.75">
      <c r="A249" s="85" t="s">
        <v>27</v>
      </c>
      <c r="B249" s="118" t="s">
        <v>456</v>
      </c>
      <c r="C249" s="95" t="s">
        <v>457</v>
      </c>
      <c r="D249" s="96">
        <v>1</v>
      </c>
      <c r="E249" s="61">
        <v>407.55</v>
      </c>
      <c r="F249" s="48">
        <f t="shared" si="5"/>
        <v>407.55</v>
      </c>
    </row>
    <row r="250" spans="1:6" ht="45">
      <c r="A250" s="85" t="s">
        <v>27</v>
      </c>
      <c r="B250" s="118" t="s">
        <v>458</v>
      </c>
      <c r="C250" s="95" t="s">
        <v>459</v>
      </c>
      <c r="D250" s="96">
        <v>2</v>
      </c>
      <c r="E250" s="61">
        <v>858</v>
      </c>
      <c r="F250" s="48">
        <f t="shared" si="5"/>
        <v>1716</v>
      </c>
    </row>
    <row r="251" spans="1:6" ht="45">
      <c r="A251" s="85" t="s">
        <v>27</v>
      </c>
      <c r="B251" s="118" t="s">
        <v>460</v>
      </c>
      <c r="C251" s="95" t="s">
        <v>461</v>
      </c>
      <c r="D251" s="109">
        <v>1</v>
      </c>
      <c r="E251" s="61">
        <v>487.5</v>
      </c>
      <c r="F251" s="48">
        <f t="shared" si="5"/>
        <v>487.5</v>
      </c>
    </row>
    <row r="252" spans="1:6" ht="25.5" customHeight="1">
      <c r="A252" s="85" t="s">
        <v>27</v>
      </c>
      <c r="B252" s="118" t="s">
        <v>462</v>
      </c>
      <c r="C252" s="95" t="s">
        <v>463</v>
      </c>
      <c r="D252" s="96">
        <v>4</v>
      </c>
      <c r="E252" s="61">
        <v>195</v>
      </c>
      <c r="F252" s="48">
        <f t="shared" si="5"/>
        <v>780</v>
      </c>
    </row>
    <row r="253" spans="1:6" ht="25.5" customHeight="1">
      <c r="A253" s="85" t="s">
        <v>27</v>
      </c>
      <c r="B253" s="118" t="s">
        <v>464</v>
      </c>
      <c r="C253" s="95" t="s">
        <v>465</v>
      </c>
      <c r="D253" s="96">
        <v>4</v>
      </c>
      <c r="E253" s="61">
        <v>104</v>
      </c>
      <c r="F253" s="48">
        <f t="shared" si="5"/>
        <v>416</v>
      </c>
    </row>
    <row r="254" spans="1:6" ht="25.5" customHeight="1">
      <c r="A254" s="85" t="s">
        <v>27</v>
      </c>
      <c r="B254" s="118" t="s">
        <v>466</v>
      </c>
      <c r="C254" s="95" t="s">
        <v>467</v>
      </c>
      <c r="D254" s="96">
        <v>4</v>
      </c>
      <c r="E254" s="61">
        <v>104</v>
      </c>
      <c r="F254" s="48">
        <f t="shared" si="5"/>
        <v>416</v>
      </c>
    </row>
    <row r="255" spans="1:6" ht="25.5" customHeight="1">
      <c r="A255" s="85" t="s">
        <v>27</v>
      </c>
      <c r="B255" s="118" t="s">
        <v>468</v>
      </c>
      <c r="C255" s="95" t="s">
        <v>469</v>
      </c>
      <c r="D255" s="96">
        <v>4</v>
      </c>
      <c r="E255" s="61">
        <v>195</v>
      </c>
      <c r="F255" s="48">
        <f t="shared" si="5"/>
        <v>780</v>
      </c>
    </row>
    <row r="256" spans="1:6" ht="33.75">
      <c r="A256" s="85" t="s">
        <v>27</v>
      </c>
      <c r="B256" s="118" t="s">
        <v>470</v>
      </c>
      <c r="C256" s="95" t="s">
        <v>471</v>
      </c>
      <c r="D256" s="96">
        <v>4</v>
      </c>
      <c r="E256" s="61">
        <v>104</v>
      </c>
      <c r="F256" s="48">
        <f t="shared" si="5"/>
        <v>416</v>
      </c>
    </row>
    <row r="257" spans="1:6" ht="54" customHeight="1">
      <c r="A257" s="85" t="s">
        <v>27</v>
      </c>
      <c r="B257" s="118" t="s">
        <v>472</v>
      </c>
      <c r="C257" s="95" t="s">
        <v>473</v>
      </c>
      <c r="D257" s="96">
        <v>4</v>
      </c>
      <c r="E257" s="61">
        <v>364</v>
      </c>
      <c r="F257" s="48">
        <f t="shared" si="5"/>
        <v>1456</v>
      </c>
    </row>
    <row r="258" spans="1:6" ht="67.5">
      <c r="A258" s="85" t="s">
        <v>27</v>
      </c>
      <c r="B258" s="118" t="s">
        <v>474</v>
      </c>
      <c r="C258" s="95" t="s">
        <v>475</v>
      </c>
      <c r="D258" s="109">
        <v>4</v>
      </c>
      <c r="E258" s="61">
        <v>520</v>
      </c>
      <c r="F258" s="48">
        <f t="shared" si="5"/>
        <v>2080</v>
      </c>
    </row>
    <row r="259" spans="1:6" ht="56.25">
      <c r="A259" s="85" t="s">
        <v>27</v>
      </c>
      <c r="B259" s="118" t="s">
        <v>476</v>
      </c>
      <c r="C259" s="95" t="s">
        <v>477</v>
      </c>
      <c r="D259" s="109">
        <v>2</v>
      </c>
      <c r="E259" s="61">
        <v>744.9</v>
      </c>
      <c r="F259" s="48">
        <f t="shared" si="5"/>
        <v>1489.8</v>
      </c>
    </row>
    <row r="260" spans="1:6" ht="56.25">
      <c r="A260" s="85" t="s">
        <v>27</v>
      </c>
      <c r="B260" s="118" t="s">
        <v>478</v>
      </c>
      <c r="C260" s="95" t="s">
        <v>479</v>
      </c>
      <c r="D260" s="109">
        <v>1</v>
      </c>
      <c r="E260" s="61">
        <v>975</v>
      </c>
      <c r="F260" s="48">
        <f t="shared" si="5"/>
        <v>975</v>
      </c>
    </row>
    <row r="261" spans="1:6" ht="33.75">
      <c r="A261" s="85" t="s">
        <v>27</v>
      </c>
      <c r="B261" s="118" t="s">
        <v>480</v>
      </c>
      <c r="C261" s="95" t="s">
        <v>481</v>
      </c>
      <c r="D261" s="109">
        <v>2</v>
      </c>
      <c r="E261" s="61">
        <v>975</v>
      </c>
      <c r="F261" s="48">
        <f t="shared" si="5"/>
        <v>1950</v>
      </c>
    </row>
    <row r="262" spans="1:6" ht="101.25">
      <c r="A262" s="85" t="s">
        <v>27</v>
      </c>
      <c r="B262" s="118" t="s">
        <v>482</v>
      </c>
      <c r="C262" s="95" t="s">
        <v>483</v>
      </c>
      <c r="D262" s="109">
        <v>4</v>
      </c>
      <c r="E262" s="61">
        <v>715</v>
      </c>
      <c r="F262" s="48">
        <f t="shared" si="5"/>
        <v>2860</v>
      </c>
    </row>
    <row r="263" spans="1:6" ht="168.75">
      <c r="A263" s="85"/>
      <c r="B263" s="118" t="s">
        <v>755</v>
      </c>
      <c r="C263" s="95"/>
      <c r="D263" s="109">
        <v>4</v>
      </c>
      <c r="E263" s="61">
        <v>4498</v>
      </c>
      <c r="F263" s="48">
        <f t="shared" si="5"/>
        <v>17992</v>
      </c>
    </row>
    <row r="264" spans="1:6" ht="67.5">
      <c r="A264" s="85"/>
      <c r="B264" s="118" t="s">
        <v>756</v>
      </c>
      <c r="C264" s="95"/>
      <c r="D264" s="109">
        <v>4</v>
      </c>
      <c r="E264" s="61">
        <v>923</v>
      </c>
      <c r="F264" s="48">
        <f t="shared" si="5"/>
        <v>3692</v>
      </c>
    </row>
    <row r="265" spans="1:6" ht="25.5" customHeight="1">
      <c r="A265" s="85" t="s">
        <v>27</v>
      </c>
      <c r="B265" s="118" t="s">
        <v>484</v>
      </c>
      <c r="C265" s="95" t="s">
        <v>485</v>
      </c>
      <c r="D265" s="109">
        <v>4</v>
      </c>
      <c r="E265" s="61">
        <v>1050.4000000000001</v>
      </c>
      <c r="F265" s="48">
        <f t="shared" si="5"/>
        <v>4201.6000000000004</v>
      </c>
    </row>
    <row r="266" spans="1:6" ht="66" customHeight="1">
      <c r="A266" s="85" t="s">
        <v>27</v>
      </c>
      <c r="B266" s="118" t="s">
        <v>486</v>
      </c>
      <c r="C266" s="95" t="s">
        <v>487</v>
      </c>
      <c r="D266" s="109">
        <f>12*3*3</f>
        <v>108</v>
      </c>
      <c r="E266" s="61">
        <v>260.66300000000001</v>
      </c>
      <c r="F266" s="48">
        <f t="shared" si="5"/>
        <v>28151.603999999999</v>
      </c>
    </row>
    <row r="267" spans="1:6" ht="102" customHeight="1">
      <c r="A267" s="85" t="s">
        <v>27</v>
      </c>
      <c r="B267" s="118" t="s">
        <v>488</v>
      </c>
      <c r="C267" s="95" t="s">
        <v>489</v>
      </c>
      <c r="D267" s="109">
        <v>9</v>
      </c>
      <c r="E267" s="61">
        <v>5080.4000000000005</v>
      </c>
      <c r="F267" s="48">
        <f t="shared" si="5"/>
        <v>45723.600000000006</v>
      </c>
    </row>
    <row r="268" spans="1:6" ht="75.75" customHeight="1">
      <c r="A268" s="85" t="s">
        <v>27</v>
      </c>
      <c r="B268" s="108" t="s">
        <v>490</v>
      </c>
      <c r="C268" s="95" t="s">
        <v>491</v>
      </c>
      <c r="D268" s="109">
        <v>6</v>
      </c>
      <c r="E268" s="61">
        <v>2340</v>
      </c>
      <c r="F268" s="48">
        <f t="shared" si="5"/>
        <v>14040</v>
      </c>
    </row>
    <row r="269" spans="1:6" ht="67.5">
      <c r="A269" s="85" t="s">
        <v>27</v>
      </c>
      <c r="B269" s="108" t="s">
        <v>492</v>
      </c>
      <c r="C269" s="95" t="s">
        <v>493</v>
      </c>
      <c r="D269" s="109">
        <v>6</v>
      </c>
      <c r="E269" s="61">
        <v>2340</v>
      </c>
      <c r="F269" s="48">
        <f t="shared" si="5"/>
        <v>14040</v>
      </c>
    </row>
    <row r="270" spans="1:6" ht="25.5" customHeight="1" thickBot="1">
      <c r="A270" s="86" t="s">
        <v>27</v>
      </c>
      <c r="B270" s="98" t="s">
        <v>494</v>
      </c>
      <c r="C270" s="102" t="s">
        <v>495</v>
      </c>
      <c r="D270" s="100">
        <v>4</v>
      </c>
      <c r="E270" s="140">
        <v>1001</v>
      </c>
      <c r="F270" s="49">
        <f t="shared" si="5"/>
        <v>4004</v>
      </c>
    </row>
    <row r="271" spans="1:6" ht="13.5" customHeight="1" thickBot="1">
      <c r="C271" s="39"/>
      <c r="D271" s="39"/>
      <c r="E271" s="40" t="s">
        <v>12</v>
      </c>
      <c r="F271" s="128">
        <f>SUM(F118:F270)</f>
        <v>351789.91466666665</v>
      </c>
    </row>
    <row r="272" spans="1:6">
      <c r="B272" s="105"/>
    </row>
    <row r="273" spans="1:6">
      <c r="B273" s="106"/>
    </row>
    <row r="274" spans="1:6" ht="15.75">
      <c r="B274" s="305" t="s">
        <v>9</v>
      </c>
      <c r="C274" s="305"/>
      <c r="D274" s="305"/>
      <c r="E274" s="305"/>
      <c r="F274" s="305"/>
    </row>
    <row r="275" spans="1:6" ht="60" customHeight="1" thickBot="1">
      <c r="B275" s="304" t="s">
        <v>746</v>
      </c>
      <c r="C275" s="304"/>
      <c r="D275" s="304"/>
      <c r="E275" s="304"/>
      <c r="F275" s="304"/>
    </row>
    <row r="276" spans="1:6" ht="34.5" thickBot="1">
      <c r="A276" s="87" t="s">
        <v>26</v>
      </c>
      <c r="B276" s="87" t="s">
        <v>3</v>
      </c>
      <c r="C276" s="87" t="s">
        <v>28</v>
      </c>
      <c r="D276" s="88" t="s">
        <v>29</v>
      </c>
      <c r="E276" s="89" t="s">
        <v>749</v>
      </c>
      <c r="F276" s="90" t="s">
        <v>4</v>
      </c>
    </row>
    <row r="277" spans="1:6" ht="48" customHeight="1">
      <c r="A277" s="84" t="s">
        <v>27</v>
      </c>
      <c r="B277" s="139" t="s">
        <v>496</v>
      </c>
      <c r="C277" s="91" t="s">
        <v>497</v>
      </c>
      <c r="D277" s="92">
        <v>4</v>
      </c>
      <c r="E277" s="93">
        <v>299</v>
      </c>
      <c r="F277" s="47">
        <f t="shared" ref="F277:F317" si="6">E277*D277</f>
        <v>1196</v>
      </c>
    </row>
    <row r="278" spans="1:6" ht="40.5" customHeight="1">
      <c r="A278" s="85" t="s">
        <v>27</v>
      </c>
      <c r="B278" s="94" t="s">
        <v>498</v>
      </c>
      <c r="C278" s="95" t="s">
        <v>499</v>
      </c>
      <c r="D278" s="96">
        <v>4</v>
      </c>
      <c r="E278" s="97">
        <v>241.8</v>
      </c>
      <c r="F278" s="48">
        <f t="shared" si="6"/>
        <v>967.2</v>
      </c>
    </row>
    <row r="279" spans="1:6" ht="49.5" customHeight="1">
      <c r="A279" s="85" t="s">
        <v>27</v>
      </c>
      <c r="B279" s="94" t="s">
        <v>500</v>
      </c>
      <c r="C279" s="95" t="s">
        <v>501</v>
      </c>
      <c r="D279" s="96">
        <v>4</v>
      </c>
      <c r="E279" s="97">
        <v>330.72</v>
      </c>
      <c r="F279" s="48">
        <f t="shared" si="6"/>
        <v>1322.88</v>
      </c>
    </row>
    <row r="280" spans="1:6" ht="40.5" customHeight="1">
      <c r="A280" s="85" t="s">
        <v>27</v>
      </c>
      <c r="B280" s="94" t="s">
        <v>502</v>
      </c>
      <c r="C280" s="95" t="s">
        <v>503</v>
      </c>
      <c r="D280" s="96">
        <v>4</v>
      </c>
      <c r="E280" s="97">
        <v>330.2</v>
      </c>
      <c r="F280" s="48">
        <f t="shared" si="6"/>
        <v>1320.8</v>
      </c>
    </row>
    <row r="281" spans="1:6" ht="50.25" customHeight="1">
      <c r="A281" s="85" t="s">
        <v>27</v>
      </c>
      <c r="B281" s="94" t="s">
        <v>504</v>
      </c>
      <c r="C281" s="95" t="s">
        <v>505</v>
      </c>
      <c r="D281" s="96">
        <v>4</v>
      </c>
      <c r="E281" s="97">
        <v>123.5</v>
      </c>
      <c r="F281" s="48">
        <f t="shared" si="6"/>
        <v>494</v>
      </c>
    </row>
    <row r="282" spans="1:6" ht="35.25" customHeight="1">
      <c r="A282" s="85" t="s">
        <v>27</v>
      </c>
      <c r="B282" s="94" t="s">
        <v>506</v>
      </c>
      <c r="C282" s="95" t="s">
        <v>507</v>
      </c>
      <c r="D282" s="96">
        <v>4</v>
      </c>
      <c r="E282" s="97">
        <v>123.5</v>
      </c>
      <c r="F282" s="48">
        <f t="shared" si="6"/>
        <v>494</v>
      </c>
    </row>
    <row r="283" spans="1:6" ht="36.75" customHeight="1">
      <c r="A283" s="85" t="s">
        <v>27</v>
      </c>
      <c r="B283" s="94" t="s">
        <v>508</v>
      </c>
      <c r="C283" s="95" t="s">
        <v>509</v>
      </c>
      <c r="D283" s="96">
        <v>4</v>
      </c>
      <c r="E283" s="97">
        <v>416</v>
      </c>
      <c r="F283" s="48">
        <f t="shared" si="6"/>
        <v>1664</v>
      </c>
    </row>
    <row r="284" spans="1:6" ht="41.25" customHeight="1">
      <c r="A284" s="85" t="s">
        <v>27</v>
      </c>
      <c r="B284" s="94" t="s">
        <v>510</v>
      </c>
      <c r="C284" s="95" t="s">
        <v>511</v>
      </c>
      <c r="D284" s="96">
        <v>4</v>
      </c>
      <c r="E284" s="97">
        <v>123.5</v>
      </c>
      <c r="F284" s="48">
        <f t="shared" si="6"/>
        <v>494</v>
      </c>
    </row>
    <row r="285" spans="1:6" ht="38.25" customHeight="1">
      <c r="A285" s="85" t="s">
        <v>27</v>
      </c>
      <c r="B285" s="94" t="s">
        <v>512</v>
      </c>
      <c r="C285" s="95" t="s">
        <v>513</v>
      </c>
      <c r="D285" s="96">
        <v>4</v>
      </c>
      <c r="E285" s="97">
        <v>195</v>
      </c>
      <c r="F285" s="48">
        <f t="shared" si="6"/>
        <v>780</v>
      </c>
    </row>
    <row r="286" spans="1:6" ht="39.75" customHeight="1">
      <c r="A286" s="85" t="s">
        <v>27</v>
      </c>
      <c r="B286" s="94" t="s">
        <v>514</v>
      </c>
      <c r="C286" s="95" t="s">
        <v>515</v>
      </c>
      <c r="D286" s="96">
        <v>4</v>
      </c>
      <c r="E286" s="97">
        <v>229.255</v>
      </c>
      <c r="F286" s="48">
        <f t="shared" si="6"/>
        <v>917.02</v>
      </c>
    </row>
    <row r="287" spans="1:6" ht="39" customHeight="1">
      <c r="A287" s="85" t="s">
        <v>27</v>
      </c>
      <c r="B287" s="94" t="s">
        <v>516</v>
      </c>
      <c r="C287" s="95" t="s">
        <v>517</v>
      </c>
      <c r="D287" s="96">
        <v>4</v>
      </c>
      <c r="E287" s="97">
        <v>330.2</v>
      </c>
      <c r="F287" s="48">
        <f t="shared" si="6"/>
        <v>1320.8</v>
      </c>
    </row>
    <row r="288" spans="1:6" ht="37.5" customHeight="1">
      <c r="A288" s="85" t="s">
        <v>27</v>
      </c>
      <c r="B288" s="94" t="s">
        <v>518</v>
      </c>
      <c r="C288" s="95" t="s">
        <v>519</v>
      </c>
      <c r="D288" s="96">
        <v>4</v>
      </c>
      <c r="E288" s="97">
        <v>330.2</v>
      </c>
      <c r="F288" s="48">
        <f t="shared" si="6"/>
        <v>1320.8</v>
      </c>
    </row>
    <row r="289" spans="1:6" ht="39" customHeight="1">
      <c r="A289" s="85" t="s">
        <v>27</v>
      </c>
      <c r="B289" s="94" t="s">
        <v>518</v>
      </c>
      <c r="C289" s="95" t="s">
        <v>520</v>
      </c>
      <c r="D289" s="96">
        <v>4</v>
      </c>
      <c r="E289" s="97">
        <v>330.2</v>
      </c>
      <c r="F289" s="48">
        <f t="shared" si="6"/>
        <v>1320.8</v>
      </c>
    </row>
    <row r="290" spans="1:6" ht="39" customHeight="1">
      <c r="A290" s="85" t="s">
        <v>27</v>
      </c>
      <c r="B290" s="94" t="s">
        <v>702</v>
      </c>
      <c r="C290" s="95" t="s">
        <v>520</v>
      </c>
      <c r="D290" s="96">
        <v>4</v>
      </c>
      <c r="E290" s="97">
        <v>208</v>
      </c>
      <c r="F290" s="48">
        <f t="shared" si="6"/>
        <v>832</v>
      </c>
    </row>
    <row r="291" spans="1:6" ht="53.25" customHeight="1">
      <c r="A291" s="85" t="s">
        <v>27</v>
      </c>
      <c r="B291" s="94" t="s">
        <v>521</v>
      </c>
      <c r="C291" s="95" t="s">
        <v>522</v>
      </c>
      <c r="D291" s="96">
        <v>4</v>
      </c>
      <c r="E291" s="97">
        <v>312</v>
      </c>
      <c r="F291" s="48">
        <f t="shared" si="6"/>
        <v>1248</v>
      </c>
    </row>
    <row r="292" spans="1:6" ht="40.5" customHeight="1">
      <c r="A292" s="85" t="s">
        <v>27</v>
      </c>
      <c r="B292" s="94" t="s">
        <v>523</v>
      </c>
      <c r="C292" s="95" t="s">
        <v>524</v>
      </c>
      <c r="D292" s="96">
        <v>8</v>
      </c>
      <c r="E292" s="97">
        <v>131.56</v>
      </c>
      <c r="F292" s="48">
        <f t="shared" si="6"/>
        <v>1052.48</v>
      </c>
    </row>
    <row r="293" spans="1:6" ht="50.25" customHeight="1">
      <c r="A293" s="85" t="s">
        <v>27</v>
      </c>
      <c r="B293" s="94" t="s">
        <v>525</v>
      </c>
      <c r="C293" s="95" t="s">
        <v>526</v>
      </c>
      <c r="D293" s="96">
        <v>4</v>
      </c>
      <c r="E293" s="97">
        <v>195.19500000000002</v>
      </c>
      <c r="F293" s="48">
        <f t="shared" si="6"/>
        <v>780.78000000000009</v>
      </c>
    </row>
    <row r="294" spans="1:6" ht="25.5" customHeight="1">
      <c r="A294" s="85" t="s">
        <v>27</v>
      </c>
      <c r="B294" s="94" t="s">
        <v>527</v>
      </c>
      <c r="C294" s="95" t="s">
        <v>528</v>
      </c>
      <c r="D294" s="96">
        <v>20</v>
      </c>
      <c r="E294" s="97">
        <v>104</v>
      </c>
      <c r="F294" s="48">
        <f t="shared" si="6"/>
        <v>2080</v>
      </c>
    </row>
    <row r="295" spans="1:6" ht="25.5" customHeight="1">
      <c r="A295" s="85" t="s">
        <v>27</v>
      </c>
      <c r="B295" s="94" t="s">
        <v>529</v>
      </c>
      <c r="C295" s="95" t="s">
        <v>530</v>
      </c>
      <c r="D295" s="96">
        <v>4</v>
      </c>
      <c r="E295" s="97">
        <v>162.5</v>
      </c>
      <c r="F295" s="48">
        <f t="shared" si="6"/>
        <v>650</v>
      </c>
    </row>
    <row r="296" spans="1:6" ht="25.5" customHeight="1">
      <c r="A296" s="85" t="s">
        <v>27</v>
      </c>
      <c r="B296" s="94" t="s">
        <v>531</v>
      </c>
      <c r="C296" s="95" t="s">
        <v>532</v>
      </c>
      <c r="D296" s="96">
        <f>5*4</f>
        <v>20</v>
      </c>
      <c r="E296" s="97">
        <v>585</v>
      </c>
      <c r="F296" s="48">
        <f t="shared" si="6"/>
        <v>11700</v>
      </c>
    </row>
    <row r="297" spans="1:6" ht="25.5" customHeight="1">
      <c r="A297" s="85" t="s">
        <v>27</v>
      </c>
      <c r="B297" s="94" t="s">
        <v>533</v>
      </c>
      <c r="C297" s="95" t="s">
        <v>534</v>
      </c>
      <c r="D297" s="96">
        <v>4</v>
      </c>
      <c r="E297" s="97">
        <v>123.5</v>
      </c>
      <c r="F297" s="48">
        <f t="shared" si="6"/>
        <v>494</v>
      </c>
    </row>
    <row r="298" spans="1:6" ht="25.5" customHeight="1">
      <c r="A298" s="85" t="s">
        <v>27</v>
      </c>
      <c r="B298" s="94" t="s">
        <v>535</v>
      </c>
      <c r="C298" s="95" t="s">
        <v>536</v>
      </c>
      <c r="D298" s="96">
        <f>4*3</f>
        <v>12</v>
      </c>
      <c r="E298" s="97">
        <v>780</v>
      </c>
      <c r="F298" s="48">
        <f t="shared" si="6"/>
        <v>9360</v>
      </c>
    </row>
    <row r="299" spans="1:6" ht="25.5" customHeight="1">
      <c r="A299" s="85" t="s">
        <v>27</v>
      </c>
      <c r="B299" s="94" t="s">
        <v>537</v>
      </c>
      <c r="C299" s="95" t="s">
        <v>538</v>
      </c>
      <c r="D299" s="96">
        <f>5*4</f>
        <v>20</v>
      </c>
      <c r="E299" s="97">
        <v>368.83600000000007</v>
      </c>
      <c r="F299" s="48">
        <f t="shared" si="6"/>
        <v>7376.7200000000012</v>
      </c>
    </row>
    <row r="300" spans="1:6" ht="25.5" customHeight="1">
      <c r="A300" s="85" t="s">
        <v>27</v>
      </c>
      <c r="B300" s="94" t="s">
        <v>539</v>
      </c>
      <c r="C300" s="95" t="s">
        <v>540</v>
      </c>
      <c r="D300" s="96">
        <f>40*2</f>
        <v>80</v>
      </c>
      <c r="E300" s="97">
        <v>368.83600000000007</v>
      </c>
      <c r="F300" s="48">
        <f t="shared" si="6"/>
        <v>29506.880000000005</v>
      </c>
    </row>
    <row r="301" spans="1:6" ht="25.5" customHeight="1">
      <c r="A301" s="85" t="s">
        <v>27</v>
      </c>
      <c r="B301" s="94" t="s">
        <v>541</v>
      </c>
      <c r="C301" s="95" t="s">
        <v>542</v>
      </c>
      <c r="D301" s="96">
        <f>3*4</f>
        <v>12</v>
      </c>
      <c r="E301" s="97">
        <v>1106.4950000000001</v>
      </c>
      <c r="F301" s="48">
        <f t="shared" si="6"/>
        <v>13277.940000000002</v>
      </c>
    </row>
    <row r="302" spans="1:6" ht="25.5" customHeight="1">
      <c r="A302" s="85" t="s">
        <v>543</v>
      </c>
      <c r="B302" s="94" t="s">
        <v>544</v>
      </c>
      <c r="C302" s="95" t="s">
        <v>545</v>
      </c>
      <c r="D302" s="96">
        <f>6*4</f>
        <v>24</v>
      </c>
      <c r="E302" s="97">
        <v>1106.4950000000001</v>
      </c>
      <c r="F302" s="48">
        <f t="shared" si="6"/>
        <v>26555.880000000005</v>
      </c>
    </row>
    <row r="303" spans="1:6" ht="25.5" customHeight="1">
      <c r="A303" s="85" t="s">
        <v>27</v>
      </c>
      <c r="B303" s="94" t="s">
        <v>546</v>
      </c>
      <c r="C303" s="95" t="s">
        <v>547</v>
      </c>
      <c r="D303" s="96">
        <f>10*4</f>
        <v>40</v>
      </c>
      <c r="E303" s="97">
        <v>34.151000000000003</v>
      </c>
      <c r="F303" s="48">
        <f t="shared" si="6"/>
        <v>1366.0400000000002</v>
      </c>
    </row>
    <row r="304" spans="1:6" ht="25.5" customHeight="1">
      <c r="A304" s="85" t="s">
        <v>27</v>
      </c>
      <c r="B304" s="94" t="s">
        <v>548</v>
      </c>
      <c r="C304" s="95" t="s">
        <v>549</v>
      </c>
      <c r="D304" s="96">
        <f>15*4</f>
        <v>60</v>
      </c>
      <c r="E304" s="97">
        <v>34.151000000000003</v>
      </c>
      <c r="F304" s="48">
        <f t="shared" si="6"/>
        <v>2049.0600000000004</v>
      </c>
    </row>
    <row r="305" spans="1:6" ht="25.5" customHeight="1">
      <c r="A305" s="85" t="s">
        <v>27</v>
      </c>
      <c r="B305" s="94" t="s">
        <v>550</v>
      </c>
      <c r="C305" s="95" t="s">
        <v>551</v>
      </c>
      <c r="D305" s="96">
        <v>40</v>
      </c>
      <c r="E305" s="97">
        <v>34.151000000000003</v>
      </c>
      <c r="F305" s="48">
        <f t="shared" si="6"/>
        <v>1366.0400000000002</v>
      </c>
    </row>
    <row r="306" spans="1:6" ht="25.5" customHeight="1">
      <c r="A306" s="85" t="s">
        <v>27</v>
      </c>
      <c r="B306" s="94" t="s">
        <v>552</v>
      </c>
      <c r="C306" s="95" t="s">
        <v>553</v>
      </c>
      <c r="D306" s="96">
        <v>4</v>
      </c>
      <c r="E306" s="97">
        <v>34.151000000000003</v>
      </c>
      <c r="F306" s="48">
        <f t="shared" si="6"/>
        <v>136.60400000000001</v>
      </c>
    </row>
    <row r="307" spans="1:6" ht="25.5" customHeight="1">
      <c r="A307" s="85" t="s">
        <v>27</v>
      </c>
      <c r="B307" s="94" t="s">
        <v>554</v>
      </c>
      <c r="C307" s="95" t="s">
        <v>555</v>
      </c>
      <c r="D307" s="96">
        <f>3*4</f>
        <v>12</v>
      </c>
      <c r="E307" s="97">
        <v>140.4</v>
      </c>
      <c r="F307" s="48">
        <f t="shared" si="6"/>
        <v>1684.8000000000002</v>
      </c>
    </row>
    <row r="308" spans="1:6" ht="25.5" customHeight="1">
      <c r="A308" s="85" t="s">
        <v>27</v>
      </c>
      <c r="B308" s="94" t="s">
        <v>556</v>
      </c>
      <c r="C308" s="95" t="s">
        <v>557</v>
      </c>
      <c r="D308" s="96">
        <f>3*4</f>
        <v>12</v>
      </c>
      <c r="E308" s="97">
        <v>104</v>
      </c>
      <c r="F308" s="48">
        <f t="shared" si="6"/>
        <v>1248</v>
      </c>
    </row>
    <row r="309" spans="1:6" ht="25.5" customHeight="1">
      <c r="A309" s="85" t="s">
        <v>27</v>
      </c>
      <c r="B309" s="94" t="s">
        <v>558</v>
      </c>
      <c r="C309" s="95" t="s">
        <v>559</v>
      </c>
      <c r="D309" s="96">
        <v>12</v>
      </c>
      <c r="E309" s="97">
        <v>104</v>
      </c>
      <c r="F309" s="48">
        <f t="shared" si="6"/>
        <v>1248</v>
      </c>
    </row>
    <row r="310" spans="1:6" ht="25.5" customHeight="1">
      <c r="A310" s="85" t="s">
        <v>27</v>
      </c>
      <c r="B310" s="94" t="s">
        <v>560</v>
      </c>
      <c r="C310" s="95" t="s">
        <v>561</v>
      </c>
      <c r="D310" s="96">
        <v>260</v>
      </c>
      <c r="E310" s="97">
        <v>19.5</v>
      </c>
      <c r="F310" s="48">
        <f t="shared" si="6"/>
        <v>5070</v>
      </c>
    </row>
    <row r="311" spans="1:6" ht="25.5" customHeight="1">
      <c r="A311" s="85" t="s">
        <v>27</v>
      </c>
      <c r="B311" s="94" t="s">
        <v>554</v>
      </c>
      <c r="C311" s="95" t="s">
        <v>562</v>
      </c>
      <c r="D311" s="96">
        <v>12</v>
      </c>
      <c r="E311" s="97">
        <v>140.4</v>
      </c>
      <c r="F311" s="48">
        <f t="shared" si="6"/>
        <v>1684.8000000000002</v>
      </c>
    </row>
    <row r="312" spans="1:6" ht="25.5" customHeight="1">
      <c r="A312" s="85" t="s">
        <v>27</v>
      </c>
      <c r="B312" s="94" t="s">
        <v>563</v>
      </c>
      <c r="C312" s="95" t="s">
        <v>564</v>
      </c>
      <c r="D312" s="96">
        <v>12</v>
      </c>
      <c r="E312" s="97">
        <v>140.4</v>
      </c>
      <c r="F312" s="48">
        <f t="shared" si="6"/>
        <v>1684.8000000000002</v>
      </c>
    </row>
    <row r="313" spans="1:6" ht="25.5" customHeight="1">
      <c r="A313" s="85" t="s">
        <v>27</v>
      </c>
      <c r="B313" s="94" t="s">
        <v>565</v>
      </c>
      <c r="C313" s="95" t="s">
        <v>566</v>
      </c>
      <c r="D313" s="96">
        <v>12</v>
      </c>
      <c r="E313" s="97">
        <v>140.4</v>
      </c>
      <c r="F313" s="48">
        <f t="shared" si="6"/>
        <v>1684.8000000000002</v>
      </c>
    </row>
    <row r="314" spans="1:6" ht="25.5" customHeight="1">
      <c r="A314" s="85" t="s">
        <v>27</v>
      </c>
      <c r="B314" s="94" t="s">
        <v>567</v>
      </c>
      <c r="C314" s="95" t="s">
        <v>568</v>
      </c>
      <c r="D314" s="96">
        <f>50*3</f>
        <v>150</v>
      </c>
      <c r="E314" s="97">
        <v>34.151000000000003</v>
      </c>
      <c r="F314" s="48">
        <f t="shared" si="6"/>
        <v>5122.6500000000005</v>
      </c>
    </row>
    <row r="315" spans="1:6" ht="77.25" customHeight="1">
      <c r="A315" s="85" t="s">
        <v>27</v>
      </c>
      <c r="B315" s="94" t="s">
        <v>569</v>
      </c>
      <c r="C315" s="95" t="s">
        <v>570</v>
      </c>
      <c r="D315" s="96">
        <v>7</v>
      </c>
      <c r="E315" s="97">
        <v>1655.9659999999999</v>
      </c>
      <c r="F315" s="48">
        <f t="shared" si="6"/>
        <v>11591.761999999999</v>
      </c>
    </row>
    <row r="316" spans="1:6" ht="75.75" customHeight="1">
      <c r="A316" s="85" t="s">
        <v>27</v>
      </c>
      <c r="B316" s="94" t="s">
        <v>571</v>
      </c>
      <c r="C316" s="95" t="s">
        <v>572</v>
      </c>
      <c r="D316" s="96">
        <v>7</v>
      </c>
      <c r="E316" s="97">
        <v>1655.9659999999999</v>
      </c>
      <c r="F316" s="48">
        <f t="shared" si="6"/>
        <v>11591.761999999999</v>
      </c>
    </row>
    <row r="317" spans="1:6" ht="25.5" customHeight="1" thickBot="1">
      <c r="A317" s="110" t="s">
        <v>27</v>
      </c>
      <c r="B317" s="111" t="s">
        <v>573</v>
      </c>
      <c r="C317" s="99" t="s">
        <v>574</v>
      </c>
      <c r="D317" s="112">
        <v>4</v>
      </c>
      <c r="E317" s="101">
        <v>455</v>
      </c>
      <c r="F317" s="49">
        <f t="shared" si="6"/>
        <v>1820</v>
      </c>
    </row>
    <row r="318" spans="1:6" ht="13.5" customHeight="1" thickBot="1">
      <c r="C318" s="39"/>
      <c r="D318" s="39"/>
      <c r="E318" s="40" t="s">
        <v>12</v>
      </c>
      <c r="F318" s="50">
        <f>SUM(F277:F317)</f>
        <v>167876.09799999994</v>
      </c>
    </row>
    <row r="319" spans="1:6">
      <c r="B319" s="105"/>
    </row>
    <row r="320" spans="1:6">
      <c r="B320" s="107"/>
    </row>
    <row r="321" spans="1:6" ht="60" customHeight="1" thickBot="1">
      <c r="B321" s="304" t="s">
        <v>747</v>
      </c>
      <c r="C321" s="304"/>
      <c r="D321" s="304"/>
      <c r="E321" s="304"/>
      <c r="F321" s="304"/>
    </row>
    <row r="322" spans="1:6" ht="23.25" customHeight="1" thickBot="1">
      <c r="B322" s="305" t="s">
        <v>10</v>
      </c>
      <c r="C322" s="305"/>
      <c r="D322" s="305"/>
      <c r="E322" s="305"/>
      <c r="F322" s="305"/>
    </row>
    <row r="323" spans="1:6" ht="47.25" customHeight="1" thickBot="1">
      <c r="A323" s="87" t="s">
        <v>26</v>
      </c>
      <c r="B323" s="87" t="s">
        <v>3</v>
      </c>
      <c r="C323" s="87" t="s">
        <v>28</v>
      </c>
      <c r="D323" s="88" t="s">
        <v>29</v>
      </c>
      <c r="E323" s="89" t="s">
        <v>749</v>
      </c>
      <c r="F323" s="90" t="s">
        <v>4</v>
      </c>
    </row>
    <row r="324" spans="1:6" ht="67.5">
      <c r="A324" s="116" t="s">
        <v>27</v>
      </c>
      <c r="B324" s="113" t="s">
        <v>787</v>
      </c>
      <c r="C324" s="96" t="s">
        <v>575</v>
      </c>
      <c r="D324" s="96">
        <f>12*3</f>
        <v>36</v>
      </c>
      <c r="E324" s="97">
        <v>3200</v>
      </c>
      <c r="F324" s="47">
        <f t="shared" ref="F324:F381" si="7">E324*D324</f>
        <v>115200</v>
      </c>
    </row>
    <row r="325" spans="1:6" ht="33.75">
      <c r="A325" s="116" t="s">
        <v>27</v>
      </c>
      <c r="B325" s="113" t="s">
        <v>788</v>
      </c>
      <c r="C325" s="96" t="s">
        <v>576</v>
      </c>
      <c r="D325" s="96">
        <f>4*3</f>
        <v>12</v>
      </c>
      <c r="E325" s="97">
        <v>6000</v>
      </c>
      <c r="F325" s="48">
        <f t="shared" si="7"/>
        <v>72000</v>
      </c>
    </row>
    <row r="326" spans="1:6" ht="48" customHeight="1">
      <c r="A326" s="116" t="s">
        <v>27</v>
      </c>
      <c r="B326" s="114" t="s">
        <v>757</v>
      </c>
      <c r="C326" s="96" t="s">
        <v>577</v>
      </c>
      <c r="D326" s="96">
        <v>1</v>
      </c>
      <c r="E326" s="97">
        <v>48172.800000000003</v>
      </c>
      <c r="F326" s="48">
        <f t="shared" si="7"/>
        <v>48172.800000000003</v>
      </c>
    </row>
    <row r="327" spans="1:6" ht="33" customHeight="1">
      <c r="A327" s="116" t="s">
        <v>27</v>
      </c>
      <c r="B327" s="113" t="s">
        <v>789</v>
      </c>
      <c r="C327" s="96" t="s">
        <v>578</v>
      </c>
      <c r="D327" s="96">
        <v>16</v>
      </c>
      <c r="E327" s="97">
        <v>546</v>
      </c>
      <c r="F327" s="48">
        <f t="shared" si="7"/>
        <v>8736</v>
      </c>
    </row>
    <row r="328" spans="1:6" ht="33" customHeight="1">
      <c r="A328" s="116" t="s">
        <v>27</v>
      </c>
      <c r="B328" s="114" t="s">
        <v>579</v>
      </c>
      <c r="C328" s="96" t="s">
        <v>580</v>
      </c>
      <c r="D328" s="96">
        <v>4</v>
      </c>
      <c r="E328" s="97">
        <v>1431.2350000000001</v>
      </c>
      <c r="F328" s="48">
        <f t="shared" si="7"/>
        <v>5724.9400000000005</v>
      </c>
    </row>
    <row r="329" spans="1:6" ht="33" customHeight="1">
      <c r="A329" s="116" t="s">
        <v>27</v>
      </c>
      <c r="B329" s="114" t="s">
        <v>581</v>
      </c>
      <c r="C329" s="96" t="s">
        <v>582</v>
      </c>
      <c r="D329" s="96">
        <v>12</v>
      </c>
      <c r="E329" s="97">
        <v>1983.6830000000002</v>
      </c>
      <c r="F329" s="48">
        <f t="shared" si="7"/>
        <v>23804.196000000004</v>
      </c>
    </row>
    <row r="330" spans="1:6" ht="33" customHeight="1">
      <c r="A330" s="116" t="s">
        <v>27</v>
      </c>
      <c r="B330" s="114" t="s">
        <v>583</v>
      </c>
      <c r="C330" s="96" t="s">
        <v>584</v>
      </c>
      <c r="D330" s="96">
        <v>12</v>
      </c>
      <c r="E330" s="97">
        <v>1983.6830000000002</v>
      </c>
      <c r="F330" s="48">
        <f t="shared" si="7"/>
        <v>23804.196000000004</v>
      </c>
    </row>
    <row r="331" spans="1:6" ht="33" customHeight="1">
      <c r="A331" s="116" t="s">
        <v>27</v>
      </c>
      <c r="B331" s="114" t="s">
        <v>585</v>
      </c>
      <c r="C331" s="96" t="s">
        <v>586</v>
      </c>
      <c r="D331" s="96">
        <v>12</v>
      </c>
      <c r="E331" s="97">
        <v>1983.6830000000002</v>
      </c>
      <c r="F331" s="48">
        <f t="shared" si="7"/>
        <v>23804.196000000004</v>
      </c>
    </row>
    <row r="332" spans="1:6" ht="33" customHeight="1">
      <c r="A332" s="116" t="s">
        <v>27</v>
      </c>
      <c r="B332" s="200" t="s">
        <v>758</v>
      </c>
      <c r="C332" s="96"/>
      <c r="D332" s="96">
        <v>16</v>
      </c>
      <c r="E332" s="97">
        <v>1950</v>
      </c>
      <c r="F332" s="48">
        <f t="shared" si="7"/>
        <v>31200</v>
      </c>
    </row>
    <row r="333" spans="1:6" ht="33" customHeight="1">
      <c r="A333" s="116" t="s">
        <v>27</v>
      </c>
      <c r="B333" s="114" t="s">
        <v>587</v>
      </c>
      <c r="C333" s="96" t="s">
        <v>588</v>
      </c>
      <c r="D333" s="96">
        <v>3</v>
      </c>
      <c r="E333" s="97">
        <v>704.21</v>
      </c>
      <c r="F333" s="48">
        <f t="shared" si="7"/>
        <v>2112.63</v>
      </c>
    </row>
    <row r="334" spans="1:6" ht="33" customHeight="1">
      <c r="A334" s="116" t="s">
        <v>27</v>
      </c>
      <c r="B334" s="114" t="s">
        <v>589</v>
      </c>
      <c r="C334" s="96" t="s">
        <v>590</v>
      </c>
      <c r="D334" s="96">
        <v>3</v>
      </c>
      <c r="E334" s="97">
        <v>3900</v>
      </c>
      <c r="F334" s="48">
        <f t="shared" si="7"/>
        <v>11700</v>
      </c>
    </row>
    <row r="335" spans="1:6" ht="33" customHeight="1">
      <c r="A335" s="116" t="s">
        <v>27</v>
      </c>
      <c r="B335" s="114" t="s">
        <v>591</v>
      </c>
      <c r="C335" s="96" t="s">
        <v>592</v>
      </c>
      <c r="D335" s="96">
        <v>3</v>
      </c>
      <c r="E335" s="97">
        <v>1495</v>
      </c>
      <c r="F335" s="48">
        <f t="shared" si="7"/>
        <v>4485</v>
      </c>
    </row>
    <row r="336" spans="1:6" ht="33" customHeight="1">
      <c r="A336" s="116" t="s">
        <v>27</v>
      </c>
      <c r="B336" s="120" t="s">
        <v>759</v>
      </c>
      <c r="C336" s="96" t="s">
        <v>593</v>
      </c>
      <c r="D336" s="96">
        <v>4</v>
      </c>
      <c r="E336" s="97">
        <v>1560</v>
      </c>
      <c r="F336" s="48">
        <f t="shared" si="7"/>
        <v>6240</v>
      </c>
    </row>
    <row r="337" spans="1:6" ht="33" customHeight="1">
      <c r="A337" s="116" t="s">
        <v>27</v>
      </c>
      <c r="B337" s="120" t="s">
        <v>594</v>
      </c>
      <c r="C337" s="96" t="s">
        <v>595</v>
      </c>
      <c r="D337" s="96">
        <v>2</v>
      </c>
      <c r="E337" s="97">
        <v>137.64705882352942</v>
      </c>
      <c r="F337" s="48">
        <f t="shared" si="7"/>
        <v>275.29411764705884</v>
      </c>
    </row>
    <row r="338" spans="1:6" ht="33" customHeight="1">
      <c r="A338" s="116" t="s">
        <v>27</v>
      </c>
      <c r="B338" s="120" t="s">
        <v>760</v>
      </c>
      <c r="C338" s="96" t="s">
        <v>597</v>
      </c>
      <c r="D338" s="96">
        <v>4</v>
      </c>
      <c r="E338" s="97">
        <v>1560</v>
      </c>
      <c r="F338" s="48">
        <f t="shared" si="7"/>
        <v>6240</v>
      </c>
    </row>
    <row r="339" spans="1:6" ht="33" customHeight="1">
      <c r="A339" s="116" t="s">
        <v>27</v>
      </c>
      <c r="B339" s="120" t="s">
        <v>596</v>
      </c>
      <c r="C339" s="96" t="s">
        <v>599</v>
      </c>
      <c r="D339" s="96">
        <v>3</v>
      </c>
      <c r="E339" s="97">
        <v>2600</v>
      </c>
      <c r="F339" s="48">
        <f t="shared" si="7"/>
        <v>7800</v>
      </c>
    </row>
    <row r="340" spans="1:6" ht="33" customHeight="1">
      <c r="A340" s="116" t="s">
        <v>27</v>
      </c>
      <c r="B340" s="113" t="s">
        <v>598</v>
      </c>
      <c r="C340" s="96" t="s">
        <v>601</v>
      </c>
      <c r="D340" s="96">
        <v>2</v>
      </c>
      <c r="E340" s="97">
        <v>137.64705882352942</v>
      </c>
      <c r="F340" s="48">
        <f t="shared" si="7"/>
        <v>275.29411764705884</v>
      </c>
    </row>
    <row r="341" spans="1:6" ht="33" customHeight="1">
      <c r="A341" s="116" t="s">
        <v>27</v>
      </c>
      <c r="B341" s="113" t="s">
        <v>600</v>
      </c>
      <c r="C341" s="96" t="s">
        <v>603</v>
      </c>
      <c r="D341" s="96">
        <v>2</v>
      </c>
      <c r="E341" s="97">
        <v>137.64705882352942</v>
      </c>
      <c r="F341" s="48">
        <f t="shared" si="7"/>
        <v>275.29411764705884</v>
      </c>
    </row>
    <row r="342" spans="1:6" ht="33" customHeight="1">
      <c r="A342" s="116" t="s">
        <v>27</v>
      </c>
      <c r="B342" s="113" t="s">
        <v>602</v>
      </c>
      <c r="C342" s="96" t="s">
        <v>605</v>
      </c>
      <c r="D342" s="96">
        <v>2</v>
      </c>
      <c r="E342" s="97">
        <v>137.64705882352942</v>
      </c>
      <c r="F342" s="48">
        <f t="shared" si="7"/>
        <v>275.29411764705884</v>
      </c>
    </row>
    <row r="343" spans="1:6" ht="33" customHeight="1">
      <c r="A343" s="116" t="s">
        <v>27</v>
      </c>
      <c r="B343" s="113" t="s">
        <v>604</v>
      </c>
      <c r="C343" s="96" t="s">
        <v>607</v>
      </c>
      <c r="D343" s="96">
        <v>2</v>
      </c>
      <c r="E343" s="97">
        <v>137.64705882352942</v>
      </c>
      <c r="F343" s="48">
        <f t="shared" si="7"/>
        <v>275.29411764705884</v>
      </c>
    </row>
    <row r="344" spans="1:6" ht="33" customHeight="1">
      <c r="A344" s="116" t="s">
        <v>27</v>
      </c>
      <c r="B344" s="113" t="s">
        <v>606</v>
      </c>
      <c r="C344" s="96" t="s">
        <v>609</v>
      </c>
      <c r="D344" s="96">
        <v>2</v>
      </c>
      <c r="E344" s="97">
        <v>137.64705882352942</v>
      </c>
      <c r="F344" s="48">
        <f t="shared" si="7"/>
        <v>275.29411764705884</v>
      </c>
    </row>
    <row r="345" spans="1:6" ht="33" customHeight="1">
      <c r="A345" s="116" t="s">
        <v>27</v>
      </c>
      <c r="B345" s="113" t="s">
        <v>608</v>
      </c>
      <c r="C345" s="96" t="s">
        <v>611</v>
      </c>
      <c r="D345" s="96">
        <v>2</v>
      </c>
      <c r="E345" s="97">
        <v>137.64705882352942</v>
      </c>
      <c r="F345" s="48">
        <f t="shared" si="7"/>
        <v>275.29411764705884</v>
      </c>
    </row>
    <row r="346" spans="1:6" ht="33" customHeight="1">
      <c r="A346" s="116" t="s">
        <v>27</v>
      </c>
      <c r="B346" s="113" t="s">
        <v>610</v>
      </c>
      <c r="C346" s="96" t="s">
        <v>613</v>
      </c>
      <c r="D346" s="96">
        <v>2</v>
      </c>
      <c r="E346" s="97">
        <v>137.64705882352942</v>
      </c>
      <c r="F346" s="48">
        <f t="shared" si="7"/>
        <v>275.29411764705884</v>
      </c>
    </row>
    <row r="347" spans="1:6" ht="33" customHeight="1">
      <c r="A347" s="116" t="s">
        <v>27</v>
      </c>
      <c r="B347" s="113" t="s">
        <v>612</v>
      </c>
      <c r="C347" s="96" t="s">
        <v>615</v>
      </c>
      <c r="D347" s="96">
        <v>2</v>
      </c>
      <c r="E347" s="97">
        <v>137.64705882352942</v>
      </c>
      <c r="F347" s="48">
        <f t="shared" si="7"/>
        <v>275.29411764705884</v>
      </c>
    </row>
    <row r="348" spans="1:6" ht="33" customHeight="1">
      <c r="A348" s="116" t="s">
        <v>27</v>
      </c>
      <c r="B348" s="113" t="s">
        <v>614</v>
      </c>
      <c r="C348" s="96" t="s">
        <v>617</v>
      </c>
      <c r="D348" s="96">
        <v>2</v>
      </c>
      <c r="E348" s="97">
        <v>137.64705882352942</v>
      </c>
      <c r="F348" s="48">
        <f t="shared" si="7"/>
        <v>275.29411764705884</v>
      </c>
    </row>
    <row r="349" spans="1:6" ht="33" customHeight="1">
      <c r="A349" s="116" t="s">
        <v>27</v>
      </c>
      <c r="B349" s="113" t="s">
        <v>616</v>
      </c>
      <c r="C349" s="96" t="s">
        <v>618</v>
      </c>
      <c r="D349" s="96">
        <v>2</v>
      </c>
      <c r="E349" s="97">
        <v>137.64705882352942</v>
      </c>
      <c r="F349" s="48">
        <f t="shared" si="7"/>
        <v>275.29411764705884</v>
      </c>
    </row>
    <row r="350" spans="1:6" ht="33" customHeight="1">
      <c r="A350" s="116" t="s">
        <v>27</v>
      </c>
      <c r="B350" s="113" t="s">
        <v>619</v>
      </c>
      <c r="C350" s="96" t="s">
        <v>621</v>
      </c>
      <c r="D350" s="96">
        <v>4</v>
      </c>
      <c r="E350" s="97">
        <v>528.87900000000002</v>
      </c>
      <c r="F350" s="48">
        <f t="shared" si="7"/>
        <v>2115.5160000000001</v>
      </c>
    </row>
    <row r="351" spans="1:6" ht="33" customHeight="1">
      <c r="A351" s="116" t="s">
        <v>27</v>
      </c>
      <c r="B351" s="113" t="s">
        <v>620</v>
      </c>
      <c r="C351" s="96" t="s">
        <v>623</v>
      </c>
      <c r="D351" s="96">
        <v>4</v>
      </c>
      <c r="E351" s="97">
        <v>528.87900000000002</v>
      </c>
      <c r="F351" s="48">
        <f t="shared" si="7"/>
        <v>2115.5160000000001</v>
      </c>
    </row>
    <row r="352" spans="1:6" ht="33" customHeight="1">
      <c r="A352" s="116" t="s">
        <v>27</v>
      </c>
      <c r="B352" s="113" t="s">
        <v>622</v>
      </c>
      <c r="C352" s="96" t="s">
        <v>625</v>
      </c>
      <c r="D352" s="96">
        <v>4</v>
      </c>
      <c r="E352" s="97">
        <v>218.84200000000001</v>
      </c>
      <c r="F352" s="48">
        <f t="shared" si="7"/>
        <v>875.36800000000005</v>
      </c>
    </row>
    <row r="353" spans="1:6" ht="45">
      <c r="A353" s="116" t="s">
        <v>27</v>
      </c>
      <c r="B353" s="113" t="s">
        <v>624</v>
      </c>
      <c r="C353" s="96" t="s">
        <v>627</v>
      </c>
      <c r="D353" s="96">
        <v>1</v>
      </c>
      <c r="E353" s="97">
        <v>2000</v>
      </c>
      <c r="F353" s="48">
        <f t="shared" si="7"/>
        <v>2000</v>
      </c>
    </row>
    <row r="354" spans="1:6" ht="45">
      <c r="A354" s="116" t="s">
        <v>27</v>
      </c>
      <c r="B354" s="113" t="s">
        <v>626</v>
      </c>
      <c r="C354" s="96" t="s">
        <v>629</v>
      </c>
      <c r="D354" s="96">
        <v>1</v>
      </c>
      <c r="E354" s="97">
        <v>2000</v>
      </c>
      <c r="F354" s="48">
        <f t="shared" si="7"/>
        <v>2000</v>
      </c>
    </row>
    <row r="355" spans="1:6" ht="45">
      <c r="A355" s="116" t="s">
        <v>27</v>
      </c>
      <c r="B355" s="113" t="s">
        <v>628</v>
      </c>
      <c r="C355" s="96" t="s">
        <v>631</v>
      </c>
      <c r="D355" s="96">
        <v>1</v>
      </c>
      <c r="E355" s="97">
        <v>2000</v>
      </c>
      <c r="F355" s="48">
        <f t="shared" si="7"/>
        <v>2000</v>
      </c>
    </row>
    <row r="356" spans="1:6" ht="45">
      <c r="A356" s="116" t="s">
        <v>27</v>
      </c>
      <c r="B356" s="113" t="s">
        <v>630</v>
      </c>
      <c r="C356" s="96" t="s">
        <v>698</v>
      </c>
      <c r="D356" s="96">
        <v>1</v>
      </c>
      <c r="E356" s="97">
        <v>2000</v>
      </c>
      <c r="F356" s="48">
        <f t="shared" si="7"/>
        <v>2000</v>
      </c>
    </row>
    <row r="357" spans="1:6" ht="71.25" customHeight="1">
      <c r="A357" s="116" t="s">
        <v>27</v>
      </c>
      <c r="B357" s="113" t="s">
        <v>632</v>
      </c>
      <c r="C357" s="96" t="s">
        <v>633</v>
      </c>
      <c r="D357" s="96">
        <v>1</v>
      </c>
      <c r="E357" s="97">
        <v>260</v>
      </c>
      <c r="F357" s="48">
        <f t="shared" si="7"/>
        <v>260</v>
      </c>
    </row>
    <row r="358" spans="1:6" ht="33" customHeight="1">
      <c r="A358" s="116" t="s">
        <v>27</v>
      </c>
      <c r="B358" s="113" t="s">
        <v>634</v>
      </c>
      <c r="C358" s="96" t="s">
        <v>635</v>
      </c>
      <c r="D358" s="96">
        <v>1</v>
      </c>
      <c r="E358" s="97">
        <v>845</v>
      </c>
      <c r="F358" s="48">
        <f t="shared" si="7"/>
        <v>845</v>
      </c>
    </row>
    <row r="359" spans="1:6" ht="33" customHeight="1">
      <c r="A359" s="116" t="s">
        <v>27</v>
      </c>
      <c r="B359" s="113" t="s">
        <v>636</v>
      </c>
      <c r="C359" s="96" t="s">
        <v>699</v>
      </c>
      <c r="D359" s="115">
        <v>1</v>
      </c>
      <c r="E359" s="121">
        <v>707.62250000000006</v>
      </c>
      <c r="F359" s="48">
        <f t="shared" si="7"/>
        <v>707.62250000000006</v>
      </c>
    </row>
    <row r="360" spans="1:6" ht="33" customHeight="1">
      <c r="A360" s="116" t="s">
        <v>27</v>
      </c>
      <c r="B360" s="113" t="s">
        <v>638</v>
      </c>
      <c r="C360" s="96" t="s">
        <v>637</v>
      </c>
      <c r="D360" s="115">
        <v>1</v>
      </c>
      <c r="E360" s="121">
        <v>707.62250000000006</v>
      </c>
      <c r="F360" s="48">
        <f t="shared" si="7"/>
        <v>707.62250000000006</v>
      </c>
    </row>
    <row r="361" spans="1:6" ht="102.75" customHeight="1">
      <c r="A361" s="116" t="s">
        <v>27</v>
      </c>
      <c r="B361" s="113" t="s">
        <v>640</v>
      </c>
      <c r="C361" s="96" t="s">
        <v>639</v>
      </c>
      <c r="D361" s="96">
        <v>1</v>
      </c>
      <c r="E361" s="97">
        <v>600.6</v>
      </c>
      <c r="F361" s="48">
        <f t="shared" si="7"/>
        <v>600.6</v>
      </c>
    </row>
    <row r="362" spans="1:6" ht="33" customHeight="1">
      <c r="A362" s="116" t="s">
        <v>27</v>
      </c>
      <c r="B362" s="113" t="s">
        <v>642</v>
      </c>
      <c r="C362" s="96" t="s">
        <v>641</v>
      </c>
      <c r="D362" s="96">
        <v>1</v>
      </c>
      <c r="E362" s="97">
        <v>1625</v>
      </c>
      <c r="F362" s="48">
        <f t="shared" si="7"/>
        <v>1625</v>
      </c>
    </row>
    <row r="363" spans="1:6" ht="33" customHeight="1">
      <c r="A363" s="116" t="s">
        <v>27</v>
      </c>
      <c r="B363" s="113" t="s">
        <v>672</v>
      </c>
      <c r="C363" s="96" t="s">
        <v>643</v>
      </c>
      <c r="D363" s="96">
        <v>1</v>
      </c>
      <c r="E363" s="97">
        <v>1625</v>
      </c>
      <c r="F363" s="48">
        <f t="shared" si="7"/>
        <v>1625</v>
      </c>
    </row>
    <row r="364" spans="1:6" ht="33" customHeight="1">
      <c r="A364" s="116" t="s">
        <v>27</v>
      </c>
      <c r="B364" s="113" t="s">
        <v>645</v>
      </c>
      <c r="C364" s="96" t="s">
        <v>644</v>
      </c>
      <c r="D364" s="115">
        <v>1</v>
      </c>
      <c r="E364" s="121">
        <v>1950</v>
      </c>
      <c r="F364" s="48">
        <f t="shared" si="7"/>
        <v>1950</v>
      </c>
    </row>
    <row r="365" spans="1:6" ht="33" customHeight="1">
      <c r="A365" s="116" t="s">
        <v>27</v>
      </c>
      <c r="B365" s="113" t="s">
        <v>647</v>
      </c>
      <c r="C365" s="96" t="s">
        <v>646</v>
      </c>
      <c r="D365" s="115">
        <v>1</v>
      </c>
      <c r="E365" s="121">
        <v>1950</v>
      </c>
      <c r="F365" s="48">
        <f t="shared" si="7"/>
        <v>1950</v>
      </c>
    </row>
    <row r="366" spans="1:6" ht="33" customHeight="1">
      <c r="A366" s="116" t="s">
        <v>27</v>
      </c>
      <c r="B366" s="113" t="s">
        <v>649</v>
      </c>
      <c r="C366" s="96" t="s">
        <v>648</v>
      </c>
      <c r="D366" s="115">
        <v>1</v>
      </c>
      <c r="E366" s="121">
        <v>1950</v>
      </c>
      <c r="F366" s="48">
        <f t="shared" si="7"/>
        <v>1950</v>
      </c>
    </row>
    <row r="367" spans="1:6" ht="33" customHeight="1">
      <c r="A367" s="116" t="s">
        <v>27</v>
      </c>
      <c r="B367" s="113" t="s">
        <v>651</v>
      </c>
      <c r="C367" s="96" t="s">
        <v>650</v>
      </c>
      <c r="D367" s="115">
        <v>1</v>
      </c>
      <c r="E367" s="121">
        <v>1950</v>
      </c>
      <c r="F367" s="48">
        <f t="shared" si="7"/>
        <v>1950</v>
      </c>
    </row>
    <row r="368" spans="1:6" ht="33" customHeight="1">
      <c r="A368" s="116" t="s">
        <v>701</v>
      </c>
      <c r="B368" s="113" t="s">
        <v>653</v>
      </c>
      <c r="C368" s="96" t="s">
        <v>652</v>
      </c>
      <c r="D368" s="96">
        <v>100</v>
      </c>
      <c r="E368" s="97">
        <v>33.019999999999996</v>
      </c>
      <c r="F368" s="48">
        <f t="shared" si="7"/>
        <v>3301.9999999999995</v>
      </c>
    </row>
    <row r="369" spans="1:6" ht="33" customHeight="1">
      <c r="A369" s="116" t="s">
        <v>700</v>
      </c>
      <c r="B369" s="113" t="s">
        <v>655</v>
      </c>
      <c r="C369" s="96" t="s">
        <v>654</v>
      </c>
      <c r="D369" s="96">
        <v>400</v>
      </c>
      <c r="E369" s="97">
        <v>36.257000000000005</v>
      </c>
      <c r="F369" s="48">
        <f t="shared" si="7"/>
        <v>14502.800000000003</v>
      </c>
    </row>
    <row r="370" spans="1:6" ht="33" customHeight="1">
      <c r="A370" s="116" t="s">
        <v>700</v>
      </c>
      <c r="B370" s="113" t="s">
        <v>657</v>
      </c>
      <c r="C370" s="96" t="s">
        <v>656</v>
      </c>
      <c r="D370" s="96">
        <v>200</v>
      </c>
      <c r="E370" s="97">
        <v>54.708333333333336</v>
      </c>
      <c r="F370" s="48">
        <f t="shared" si="7"/>
        <v>10941.666666666668</v>
      </c>
    </row>
    <row r="371" spans="1:6" ht="33" customHeight="1">
      <c r="A371" s="116" t="s">
        <v>27</v>
      </c>
      <c r="B371" s="113" t="s">
        <v>659</v>
      </c>
      <c r="C371" s="96" t="s">
        <v>658</v>
      </c>
      <c r="D371" s="96">
        <f>18*2</f>
        <v>36</v>
      </c>
      <c r="E371" s="97">
        <v>195</v>
      </c>
      <c r="F371" s="48">
        <f t="shared" si="7"/>
        <v>7020</v>
      </c>
    </row>
    <row r="372" spans="1:6" ht="33" customHeight="1">
      <c r="A372" s="116" t="s">
        <v>27</v>
      </c>
      <c r="B372" s="117" t="s">
        <v>661</v>
      </c>
      <c r="C372" s="96" t="s">
        <v>660</v>
      </c>
      <c r="D372" s="122">
        <v>300</v>
      </c>
      <c r="E372" s="123">
        <v>4.3333333333333339</v>
      </c>
      <c r="F372" s="48">
        <f t="shared" si="7"/>
        <v>1300.0000000000002</v>
      </c>
    </row>
    <row r="373" spans="1:6" ht="33" customHeight="1">
      <c r="A373" s="116" t="s">
        <v>27</v>
      </c>
      <c r="B373" s="117" t="s">
        <v>663</v>
      </c>
      <c r="C373" s="96" t="s">
        <v>662</v>
      </c>
      <c r="D373" s="122">
        <v>1</v>
      </c>
      <c r="E373" s="123">
        <v>1872</v>
      </c>
      <c r="F373" s="48">
        <f t="shared" si="7"/>
        <v>1872</v>
      </c>
    </row>
    <row r="374" spans="1:6" ht="78.75">
      <c r="A374" s="116" t="s">
        <v>27</v>
      </c>
      <c r="B374" s="117" t="s">
        <v>761</v>
      </c>
      <c r="C374" s="96" t="s">
        <v>664</v>
      </c>
      <c r="D374" s="122">
        <v>2</v>
      </c>
      <c r="E374" s="123">
        <v>70000</v>
      </c>
      <c r="F374" s="48">
        <f t="shared" si="7"/>
        <v>140000</v>
      </c>
    </row>
    <row r="375" spans="1:6" ht="33" customHeight="1">
      <c r="A375" s="116" t="s">
        <v>27</v>
      </c>
      <c r="B375" s="117" t="s">
        <v>666</v>
      </c>
      <c r="C375" s="96" t="s">
        <v>665</v>
      </c>
      <c r="D375" s="122">
        <v>2</v>
      </c>
      <c r="E375" s="123">
        <v>2612.3803333333335</v>
      </c>
      <c r="F375" s="48">
        <f t="shared" si="7"/>
        <v>5224.760666666667</v>
      </c>
    </row>
    <row r="376" spans="1:6" ht="33" customHeight="1">
      <c r="A376" s="116" t="s">
        <v>27</v>
      </c>
      <c r="B376" s="117" t="s">
        <v>668</v>
      </c>
      <c r="C376" s="96" t="s">
        <v>667</v>
      </c>
      <c r="D376" s="124">
        <v>2</v>
      </c>
      <c r="E376" s="125">
        <v>2612.3803333333335</v>
      </c>
      <c r="F376" s="48">
        <f t="shared" si="7"/>
        <v>5224.760666666667</v>
      </c>
    </row>
    <row r="377" spans="1:6" ht="33" customHeight="1">
      <c r="A377" s="116" t="s">
        <v>27</v>
      </c>
      <c r="B377" s="117" t="s">
        <v>670</v>
      </c>
      <c r="C377" s="96" t="s">
        <v>669</v>
      </c>
      <c r="D377" s="124">
        <v>2</v>
      </c>
      <c r="E377" s="125">
        <v>2612.3803333333335</v>
      </c>
      <c r="F377" s="48">
        <f t="shared" si="7"/>
        <v>5224.760666666667</v>
      </c>
    </row>
    <row r="378" spans="1:6" ht="33" customHeight="1">
      <c r="A378" s="126" t="s">
        <v>27</v>
      </c>
      <c r="B378" s="127" t="s">
        <v>673</v>
      </c>
      <c r="C378" s="96" t="s">
        <v>671</v>
      </c>
      <c r="D378" s="124">
        <v>4</v>
      </c>
      <c r="E378" s="125">
        <v>13533.832</v>
      </c>
      <c r="F378" s="48">
        <f t="shared" si="7"/>
        <v>54135.328000000001</v>
      </c>
    </row>
    <row r="379" spans="1:6" ht="33" customHeight="1">
      <c r="A379" s="126" t="s">
        <v>27</v>
      </c>
      <c r="B379" s="127" t="s">
        <v>674</v>
      </c>
      <c r="C379" s="96" t="s">
        <v>681</v>
      </c>
      <c r="D379" s="124">
        <v>4</v>
      </c>
      <c r="E379" s="125">
        <v>301.27500000000003</v>
      </c>
      <c r="F379" s="48">
        <f t="shared" si="7"/>
        <v>1205.1000000000001</v>
      </c>
    </row>
    <row r="380" spans="1:6" ht="33" customHeight="1">
      <c r="A380" s="126" t="s">
        <v>27</v>
      </c>
      <c r="B380" s="127" t="s">
        <v>690</v>
      </c>
      <c r="C380" s="96" t="s">
        <v>682</v>
      </c>
      <c r="D380" s="124">
        <v>40</v>
      </c>
      <c r="E380" s="125">
        <v>16.900000000000002</v>
      </c>
      <c r="F380" s="48">
        <f t="shared" si="7"/>
        <v>676.00000000000011</v>
      </c>
    </row>
    <row r="381" spans="1:6" ht="33" customHeight="1">
      <c r="A381" s="126" t="s">
        <v>27</v>
      </c>
      <c r="B381" s="127" t="s">
        <v>691</v>
      </c>
      <c r="C381" s="96" t="s">
        <v>683</v>
      </c>
      <c r="D381" s="124">
        <v>40</v>
      </c>
      <c r="E381" s="125">
        <v>268.125</v>
      </c>
      <c r="F381" s="48">
        <f t="shared" si="7"/>
        <v>10725</v>
      </c>
    </row>
    <row r="382" spans="1:6" ht="33" customHeight="1">
      <c r="A382" s="126" t="s">
        <v>27</v>
      </c>
      <c r="B382" s="127" t="s">
        <v>675</v>
      </c>
      <c r="C382" s="96" t="s">
        <v>684</v>
      </c>
      <c r="D382" s="124">
        <v>4</v>
      </c>
      <c r="E382" s="125">
        <v>254.72200000000001</v>
      </c>
      <c r="F382" s="48">
        <f t="shared" ref="F382:F398" si="8">E382*D382</f>
        <v>1018.888</v>
      </c>
    </row>
    <row r="383" spans="1:6" ht="33" customHeight="1">
      <c r="A383" s="126" t="s">
        <v>27</v>
      </c>
      <c r="B383" s="127" t="s">
        <v>676</v>
      </c>
      <c r="C383" s="96" t="s">
        <v>685</v>
      </c>
      <c r="D383" s="124">
        <v>4</v>
      </c>
      <c r="E383" s="125">
        <v>94.77000000000001</v>
      </c>
      <c r="F383" s="48">
        <f t="shared" si="8"/>
        <v>379.08000000000004</v>
      </c>
    </row>
    <row r="384" spans="1:6" ht="33" customHeight="1">
      <c r="A384" s="126" t="s">
        <v>27</v>
      </c>
      <c r="B384" s="127" t="s">
        <v>677</v>
      </c>
      <c r="C384" s="96" t="s">
        <v>686</v>
      </c>
      <c r="D384" s="124">
        <v>4</v>
      </c>
      <c r="E384" s="125">
        <v>110.5</v>
      </c>
      <c r="F384" s="48">
        <f t="shared" si="8"/>
        <v>442</v>
      </c>
    </row>
    <row r="385" spans="1:6" ht="33" customHeight="1">
      <c r="A385" s="126" t="s">
        <v>27</v>
      </c>
      <c r="B385" s="127" t="s">
        <v>678</v>
      </c>
      <c r="C385" s="96" t="s">
        <v>687</v>
      </c>
      <c r="D385" s="124">
        <v>4</v>
      </c>
      <c r="E385" s="125">
        <v>871.91000000000008</v>
      </c>
      <c r="F385" s="48">
        <f t="shared" si="8"/>
        <v>3487.6400000000003</v>
      </c>
    </row>
    <row r="386" spans="1:6" ht="33" customHeight="1">
      <c r="A386" s="126" t="s">
        <v>27</v>
      </c>
      <c r="B386" s="127" t="s">
        <v>679</v>
      </c>
      <c r="C386" s="96" t="s">
        <v>688</v>
      </c>
      <c r="D386" s="124">
        <v>4</v>
      </c>
      <c r="E386" s="125">
        <v>871</v>
      </c>
      <c r="F386" s="48">
        <f t="shared" si="8"/>
        <v>3484</v>
      </c>
    </row>
    <row r="387" spans="1:6" ht="33" customHeight="1">
      <c r="A387" s="126" t="s">
        <v>27</v>
      </c>
      <c r="B387" s="127" t="s">
        <v>680</v>
      </c>
      <c r="C387" s="96" t="s">
        <v>689</v>
      </c>
      <c r="D387" s="124">
        <v>2</v>
      </c>
      <c r="E387" s="125">
        <v>1618.5</v>
      </c>
      <c r="F387" s="48">
        <f t="shared" si="8"/>
        <v>3237</v>
      </c>
    </row>
    <row r="388" spans="1:6" ht="74.25" customHeight="1">
      <c r="A388" s="126" t="s">
        <v>27</v>
      </c>
      <c r="B388" s="127" t="s">
        <v>728</v>
      </c>
      <c r="C388" s="96" t="s">
        <v>708</v>
      </c>
      <c r="D388" s="124">
        <v>4</v>
      </c>
      <c r="E388" s="125">
        <v>598</v>
      </c>
      <c r="F388" s="48">
        <f t="shared" si="8"/>
        <v>2392</v>
      </c>
    </row>
    <row r="389" spans="1:6" ht="92.25" customHeight="1">
      <c r="A389" s="126" t="s">
        <v>27</v>
      </c>
      <c r="B389" s="127" t="s">
        <v>729</v>
      </c>
      <c r="C389" s="96" t="s">
        <v>709</v>
      </c>
      <c r="D389" s="124">
        <v>2</v>
      </c>
      <c r="E389" s="125">
        <v>598</v>
      </c>
      <c r="F389" s="48">
        <f t="shared" si="8"/>
        <v>1196</v>
      </c>
    </row>
    <row r="390" spans="1:6" ht="56.25">
      <c r="A390" s="126" t="s">
        <v>27</v>
      </c>
      <c r="B390" s="127" t="s">
        <v>762</v>
      </c>
      <c r="C390" s="96"/>
      <c r="D390" s="207">
        <f>8*3</f>
        <v>24</v>
      </c>
      <c r="E390" s="125">
        <v>6500</v>
      </c>
      <c r="F390" s="48">
        <f t="shared" si="8"/>
        <v>156000</v>
      </c>
    </row>
    <row r="391" spans="1:6" ht="123.75">
      <c r="A391" s="126" t="s">
        <v>27</v>
      </c>
      <c r="B391" s="127" t="s">
        <v>763</v>
      </c>
      <c r="C391" s="96"/>
      <c r="D391" s="207">
        <v>1</v>
      </c>
      <c r="E391" s="125">
        <v>237999.99999999997</v>
      </c>
      <c r="F391" s="48">
        <f t="shared" si="8"/>
        <v>237999.99999999997</v>
      </c>
    </row>
    <row r="392" spans="1:6" ht="33" customHeight="1">
      <c r="A392" s="126" t="s">
        <v>27</v>
      </c>
      <c r="B392" s="127" t="s">
        <v>764</v>
      </c>
      <c r="C392" s="96"/>
      <c r="D392" s="124">
        <v>1</v>
      </c>
      <c r="E392" s="125">
        <v>35000</v>
      </c>
      <c r="F392" s="48">
        <f t="shared" si="8"/>
        <v>35000</v>
      </c>
    </row>
    <row r="393" spans="1:6" ht="168.75">
      <c r="A393" s="126" t="s">
        <v>27</v>
      </c>
      <c r="B393" s="127" t="s">
        <v>765</v>
      </c>
      <c r="C393" s="96"/>
      <c r="D393" s="124">
        <v>1</v>
      </c>
      <c r="E393" s="125">
        <v>245000</v>
      </c>
      <c r="F393" s="48">
        <f t="shared" si="8"/>
        <v>245000</v>
      </c>
    </row>
    <row r="394" spans="1:6" ht="67.5">
      <c r="A394" s="126" t="s">
        <v>27</v>
      </c>
      <c r="B394" s="127" t="s">
        <v>766</v>
      </c>
      <c r="C394" s="96"/>
      <c r="D394" s="124">
        <v>2</v>
      </c>
      <c r="E394" s="125">
        <v>16000</v>
      </c>
      <c r="F394" s="48">
        <f t="shared" si="8"/>
        <v>32000</v>
      </c>
    </row>
    <row r="395" spans="1:6" ht="78.75">
      <c r="A395" s="126" t="s">
        <v>27</v>
      </c>
      <c r="B395" s="127" t="s">
        <v>767</v>
      </c>
      <c r="C395" s="96"/>
      <c r="D395" s="124">
        <v>2</v>
      </c>
      <c r="E395" s="125">
        <v>5500</v>
      </c>
      <c r="F395" s="48">
        <f t="shared" si="8"/>
        <v>11000</v>
      </c>
    </row>
    <row r="396" spans="1:6" ht="56.25">
      <c r="A396" s="126" t="s">
        <v>27</v>
      </c>
      <c r="B396" s="127" t="s">
        <v>768</v>
      </c>
      <c r="C396" s="96"/>
      <c r="D396" s="124">
        <v>1</v>
      </c>
      <c r="E396" s="125">
        <v>13422.5</v>
      </c>
      <c r="F396" s="48">
        <f t="shared" si="8"/>
        <v>13422.5</v>
      </c>
    </row>
    <row r="397" spans="1:6" ht="56.25">
      <c r="A397" s="126" t="s">
        <v>27</v>
      </c>
      <c r="B397" s="127" t="s">
        <v>769</v>
      </c>
      <c r="C397" s="96"/>
      <c r="D397" s="124">
        <v>2</v>
      </c>
      <c r="E397" s="125">
        <v>6370</v>
      </c>
      <c r="F397" s="48">
        <f t="shared" si="8"/>
        <v>12740</v>
      </c>
    </row>
    <row r="398" spans="1:6" ht="33.75">
      <c r="A398" s="126" t="s">
        <v>27</v>
      </c>
      <c r="B398" s="127" t="s">
        <v>770</v>
      </c>
      <c r="C398" s="96"/>
      <c r="D398" s="124">
        <v>4</v>
      </c>
      <c r="E398" s="125">
        <v>2000</v>
      </c>
      <c r="F398" s="48">
        <f t="shared" si="8"/>
        <v>8000</v>
      </c>
    </row>
    <row r="399" spans="1:6" ht="13.5" thickBot="1">
      <c r="A399" s="208"/>
      <c r="B399" s="209"/>
      <c r="C399" s="210"/>
      <c r="D399" s="211"/>
      <c r="E399" s="212"/>
      <c r="F399" s="206"/>
    </row>
    <row r="400" spans="1:6" ht="13.5" thickBot="1">
      <c r="A400" s="201"/>
      <c r="B400" s="202"/>
      <c r="C400" s="203"/>
      <c r="D400" s="204"/>
      <c r="E400" s="205"/>
      <c r="F400" s="206"/>
    </row>
    <row r="401" spans="2:6" ht="13.5" customHeight="1" thickBot="1">
      <c r="C401" s="39"/>
      <c r="D401" s="39"/>
      <c r="E401" s="40" t="s">
        <v>4</v>
      </c>
      <c r="F401" s="128">
        <f>SUM(F324:F399)</f>
        <v>1449482.7229607841</v>
      </c>
    </row>
    <row r="402" spans="2:6" ht="51" customHeight="1" thickBot="1">
      <c r="B402" s="106"/>
      <c r="E402" s="188" t="s">
        <v>737</v>
      </c>
      <c r="F402" s="187">
        <f>F401+F318+F271+F111+F18</f>
        <v>2452718.6827703076</v>
      </c>
    </row>
    <row r="403" spans="2:6" ht="26.25" thickBot="1">
      <c r="E403" s="188" t="s">
        <v>738</v>
      </c>
      <c r="F403" s="189">
        <f>F402</f>
        <v>2452718.6827703076</v>
      </c>
    </row>
  </sheetData>
  <mergeCells count="13">
    <mergeCell ref="B20:F20"/>
    <mergeCell ref="B21:F21"/>
    <mergeCell ref="B5:F5"/>
    <mergeCell ref="B1:F1"/>
    <mergeCell ref="B4:F4"/>
    <mergeCell ref="B275:F275"/>
    <mergeCell ref="B322:F322"/>
    <mergeCell ref="B274:F274"/>
    <mergeCell ref="B22:F22"/>
    <mergeCell ref="B115:F115"/>
    <mergeCell ref="B23:F23"/>
    <mergeCell ref="B116:F116"/>
    <mergeCell ref="B321:F321"/>
  </mergeCells>
  <phoneticPr fontId="5" type="noConversion"/>
  <printOptions horizontalCentered="1"/>
  <pageMargins left="0.28000000000000003" right="0.3" top="0.35433070866141736" bottom="0.23622047244094491" header="0" footer="0"/>
  <pageSetup paperSize="9" scale="74" fitToHeight="2" orientation="landscape" r:id="rId1"/>
  <headerFooter alignWithMargins="0"/>
  <rowBreaks count="3" manualBreakCount="3">
    <brk id="21" max="6" man="1"/>
    <brk id="114" max="6" man="1"/>
    <brk id="27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4"/>
  <sheetViews>
    <sheetView workbookViewId="0">
      <selection activeCell="G25" sqref="G25"/>
    </sheetView>
  </sheetViews>
  <sheetFormatPr baseColWidth="10" defaultRowHeight="12.75"/>
  <cols>
    <col min="2" max="2" width="43.5703125" customWidth="1"/>
    <col min="3" max="3" width="16.85546875" customWidth="1"/>
    <col min="4" max="4" width="14.42578125" customWidth="1"/>
  </cols>
  <sheetData>
    <row r="1" spans="1:4">
      <c r="B1" s="190" t="s">
        <v>739</v>
      </c>
    </row>
    <row r="2" spans="1:4" ht="13.5" thickBot="1">
      <c r="B2" s="191" t="s">
        <v>740</v>
      </c>
    </row>
    <row r="3" spans="1:4" ht="39" thickBot="1">
      <c r="A3" s="167" t="s">
        <v>695</v>
      </c>
      <c r="B3" s="87" t="s">
        <v>3</v>
      </c>
      <c r="C3" s="90" t="s">
        <v>4</v>
      </c>
      <c r="D3" s="90" t="s">
        <v>696</v>
      </c>
    </row>
    <row r="4" spans="1:4">
      <c r="A4" s="168">
        <v>1</v>
      </c>
      <c r="B4" s="138" t="s">
        <v>771</v>
      </c>
      <c r="C4" s="47">
        <v>200000</v>
      </c>
      <c r="D4" s="163">
        <f>C4</f>
        <v>200000</v>
      </c>
    </row>
    <row r="5" spans="1:4">
      <c r="A5" s="169">
        <v>2</v>
      </c>
      <c r="B5" s="118" t="s">
        <v>772</v>
      </c>
      <c r="C5" s="48">
        <v>180000</v>
      </c>
      <c r="D5" s="163">
        <f t="shared" ref="D5:D12" si="0">C5</f>
        <v>180000</v>
      </c>
    </row>
    <row r="6" spans="1:4">
      <c r="A6" s="169">
        <v>3</v>
      </c>
      <c r="B6" s="118" t="s">
        <v>773</v>
      </c>
      <c r="C6" s="48">
        <v>50000</v>
      </c>
      <c r="D6" s="163">
        <f t="shared" si="0"/>
        <v>50000</v>
      </c>
    </row>
    <row r="7" spans="1:4">
      <c r="A7" s="169">
        <v>4</v>
      </c>
      <c r="B7" s="118" t="s">
        <v>774</v>
      </c>
      <c r="C7" s="48">
        <v>600000</v>
      </c>
      <c r="D7" s="163">
        <f t="shared" si="0"/>
        <v>600000</v>
      </c>
    </row>
    <row r="8" spans="1:4">
      <c r="A8" s="169">
        <v>5</v>
      </c>
      <c r="B8" s="118" t="s">
        <v>775</v>
      </c>
      <c r="C8" s="48">
        <v>25000</v>
      </c>
      <c r="D8" s="163">
        <f t="shared" si="0"/>
        <v>25000</v>
      </c>
    </row>
    <row r="9" spans="1:4">
      <c r="A9" s="169">
        <v>6</v>
      </c>
      <c r="B9" s="118" t="s">
        <v>776</v>
      </c>
      <c r="C9" s="57">
        <v>380000</v>
      </c>
      <c r="D9" s="163">
        <f t="shared" si="0"/>
        <v>380000</v>
      </c>
    </row>
    <row r="10" spans="1:4">
      <c r="A10" s="169">
        <v>7</v>
      </c>
      <c r="B10" s="118" t="s">
        <v>777</v>
      </c>
      <c r="C10" s="57">
        <v>75000</v>
      </c>
      <c r="D10" s="163">
        <f t="shared" si="0"/>
        <v>75000</v>
      </c>
    </row>
    <row r="11" spans="1:4">
      <c r="A11" s="169">
        <v>8</v>
      </c>
      <c r="B11" s="118" t="s">
        <v>778</v>
      </c>
      <c r="C11" s="57">
        <v>20000</v>
      </c>
      <c r="D11" s="163">
        <f t="shared" si="0"/>
        <v>20000</v>
      </c>
    </row>
    <row r="12" spans="1:4">
      <c r="A12" s="169">
        <f>A11+1</f>
        <v>9</v>
      </c>
      <c r="B12" s="118" t="s">
        <v>782</v>
      </c>
      <c r="C12" s="57">
        <v>320000</v>
      </c>
      <c r="D12" s="163">
        <f t="shared" si="0"/>
        <v>320000</v>
      </c>
    </row>
    <row r="13" spans="1:4" ht="13.5" thickBot="1">
      <c r="A13" s="169">
        <f>A12+1</f>
        <v>10</v>
      </c>
      <c r="B13" s="119"/>
      <c r="C13" s="49"/>
      <c r="D13" s="164"/>
    </row>
    <row r="14" spans="1:4" ht="15.75" thickBot="1">
      <c r="B14" s="185" t="s">
        <v>12</v>
      </c>
      <c r="C14" s="186">
        <f>SUM(C4:C13)</f>
        <v>1850000</v>
      </c>
      <c r="D14" s="184">
        <f>SUM(D4:D13)</f>
        <v>1850000</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PROPUESTA PRECIOS</vt:lpstr>
      <vt:lpstr>CÁNONES</vt:lpstr>
      <vt:lpstr>PERSONAL</vt:lpstr>
      <vt:lpstr>MANTENIMIENTOS</vt:lpstr>
      <vt:lpstr>MEJORAS</vt:lpstr>
      <vt:lpstr>MANTENIMIENTOS!Área_de_impresión</vt:lpstr>
      <vt:lpstr>PERSONAL!Área_de_impresión</vt:lpstr>
      <vt:lpstr>MANTENIMIENTOS!Títulos_a_imprimir</vt:lpstr>
    </vt:vector>
  </TitlesOfParts>
  <Company>CYII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C40873</dc:creator>
  <cp:lastModifiedBy>Villalba Blanco, Patricia</cp:lastModifiedBy>
  <cp:lastPrinted>2014-07-30T16:04:07Z</cp:lastPrinted>
  <dcterms:created xsi:type="dcterms:W3CDTF">2010-11-24T10:34:11Z</dcterms:created>
  <dcterms:modified xsi:type="dcterms:W3CDTF">2023-08-31T11:45:02Z</dcterms:modified>
</cp:coreProperties>
</file>