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P:\VOZ Y DATOS\Circuitos-Operadores\DOCUMENTACION ORG\ppt sustituto del 35_2018 (76-2023)\0-76_2023\revisión pte\"/>
    </mc:Choice>
  </mc:AlternateContent>
  <xr:revisionPtr revIDLastSave="0" documentId="13_ncr:1_{AAB55E63-FEC4-4940-9C74-4DDD4EC426C3}" xr6:coauthVersionLast="47" xr6:coauthVersionMax="47" xr10:uidLastSave="{00000000-0000-0000-0000-000000000000}"/>
  <bookViews>
    <workbookView xWindow="-120" yWindow="-120" windowWidth="19440" windowHeight="15000" xr2:uid="{AFBF9802-BAE9-4346-8410-96F07B690147}"/>
  </bookViews>
  <sheets>
    <sheet name="lote1" sheetId="2" r:id="rId1"/>
    <sheet name="lote2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1" i="2" l="1"/>
  <c r="I101" i="2" s="1"/>
  <c r="C101" i="2"/>
  <c r="I100" i="2"/>
  <c r="H100" i="2"/>
  <c r="C100" i="2"/>
  <c r="I99" i="2"/>
  <c r="H99" i="2"/>
  <c r="C99" i="2"/>
  <c r="I98" i="2"/>
  <c r="H98" i="2"/>
  <c r="C98" i="2"/>
  <c r="I97" i="2"/>
  <c r="H97" i="2"/>
  <c r="C97" i="2"/>
  <c r="I96" i="2"/>
  <c r="H96" i="2"/>
  <c r="C96" i="2"/>
  <c r="I95" i="2"/>
  <c r="H95" i="2"/>
  <c r="C95" i="2"/>
  <c r="I94" i="2"/>
  <c r="H94" i="2"/>
  <c r="C94" i="2"/>
  <c r="H90" i="2"/>
  <c r="E90" i="2"/>
  <c r="I90" i="2" s="1"/>
  <c r="C90" i="2"/>
  <c r="H89" i="2"/>
  <c r="C89" i="2"/>
  <c r="E89" i="2" s="1"/>
  <c r="I89" i="2" s="1"/>
  <c r="J89" i="2" s="1"/>
  <c r="K89" i="2" s="1"/>
  <c r="I88" i="2"/>
  <c r="H88" i="2"/>
  <c r="E88" i="2"/>
  <c r="C88" i="2"/>
  <c r="H84" i="2"/>
  <c r="C84" i="2"/>
  <c r="H83" i="2"/>
  <c r="C83" i="2"/>
  <c r="N79" i="2"/>
  <c r="J79" i="2"/>
  <c r="K79" i="2" s="1"/>
  <c r="H79" i="2"/>
  <c r="C79" i="2"/>
  <c r="I79" i="2" s="1"/>
  <c r="L79" i="2" s="1"/>
  <c r="M79" i="2" s="1"/>
  <c r="N78" i="2"/>
  <c r="J78" i="2"/>
  <c r="K78" i="2" s="1"/>
  <c r="H78" i="2"/>
  <c r="C78" i="2"/>
  <c r="I78" i="2" s="1"/>
  <c r="L78" i="2" s="1"/>
  <c r="M78" i="2" s="1"/>
  <c r="N77" i="2"/>
  <c r="J77" i="2"/>
  <c r="K77" i="2" s="1"/>
  <c r="H77" i="2"/>
  <c r="C77" i="2"/>
  <c r="I77" i="2" s="1"/>
  <c r="L77" i="2" s="1"/>
  <c r="M77" i="2" s="1"/>
  <c r="N76" i="2"/>
  <c r="J76" i="2"/>
  <c r="K76" i="2" s="1"/>
  <c r="H76" i="2"/>
  <c r="C76" i="2"/>
  <c r="I76" i="2" s="1"/>
  <c r="L76" i="2" s="1"/>
  <c r="M76" i="2" s="1"/>
  <c r="J75" i="2"/>
  <c r="K75" i="2" s="1"/>
  <c r="H75" i="2"/>
  <c r="C75" i="2"/>
  <c r="I75" i="2" s="1"/>
  <c r="L75" i="2" s="1"/>
  <c r="M75" i="2" s="1"/>
  <c r="N75" i="2" s="1"/>
  <c r="J74" i="2"/>
  <c r="K74" i="2" s="1"/>
  <c r="H74" i="2"/>
  <c r="C74" i="2"/>
  <c r="I74" i="2" s="1"/>
  <c r="L74" i="2" s="1"/>
  <c r="M74" i="2" s="1"/>
  <c r="N74" i="2" s="1"/>
  <c r="J73" i="2"/>
  <c r="K73" i="2" s="1"/>
  <c r="H73" i="2"/>
  <c r="C73" i="2"/>
  <c r="I73" i="2" s="1"/>
  <c r="L73" i="2" s="1"/>
  <c r="M73" i="2" s="1"/>
  <c r="N73" i="2" s="1"/>
  <c r="J72" i="2"/>
  <c r="K72" i="2" s="1"/>
  <c r="H72" i="2"/>
  <c r="C72" i="2"/>
  <c r="I72" i="2" s="1"/>
  <c r="L72" i="2" s="1"/>
  <c r="M72" i="2" s="1"/>
  <c r="N72" i="2" s="1"/>
  <c r="J71" i="2"/>
  <c r="K71" i="2" s="1"/>
  <c r="H71" i="2"/>
  <c r="C71" i="2"/>
  <c r="I71" i="2" s="1"/>
  <c r="L71" i="2" s="1"/>
  <c r="M71" i="2" s="1"/>
  <c r="N71" i="2" s="1"/>
  <c r="J70" i="2"/>
  <c r="K70" i="2" s="1"/>
  <c r="H70" i="2"/>
  <c r="C70" i="2"/>
  <c r="I70" i="2" s="1"/>
  <c r="L70" i="2" s="1"/>
  <c r="M70" i="2" s="1"/>
  <c r="N70" i="2" s="1"/>
  <c r="J69" i="2"/>
  <c r="K69" i="2" s="1"/>
  <c r="H69" i="2"/>
  <c r="C69" i="2"/>
  <c r="I69" i="2" s="1"/>
  <c r="L69" i="2" s="1"/>
  <c r="M69" i="2" s="1"/>
  <c r="N69" i="2" s="1"/>
  <c r="J68" i="2"/>
  <c r="H68" i="2"/>
  <c r="C68" i="2"/>
  <c r="I68" i="2" s="1"/>
  <c r="H64" i="2"/>
  <c r="I64" i="2" s="1"/>
  <c r="J64" i="2" s="1"/>
  <c r="K64" i="2" s="1"/>
  <c r="H63" i="2"/>
  <c r="I63" i="2" s="1"/>
  <c r="H62" i="2"/>
  <c r="I62" i="2" s="1"/>
  <c r="L62" i="2" s="1"/>
  <c r="M62" i="2" s="1"/>
  <c r="N62" i="2" s="1"/>
  <c r="H61" i="2"/>
  <c r="I61" i="2" s="1"/>
  <c r="H60" i="2"/>
  <c r="I60" i="2" s="1"/>
  <c r="J60" i="2" s="1"/>
  <c r="K60" i="2" s="1"/>
  <c r="H59" i="2"/>
  <c r="I59" i="2" s="1"/>
  <c r="J58" i="2"/>
  <c r="K58" i="2" s="1"/>
  <c r="H58" i="2"/>
  <c r="C58" i="2"/>
  <c r="I58" i="2" s="1"/>
  <c r="L58" i="2" s="1"/>
  <c r="M58" i="2" s="1"/>
  <c r="N58" i="2" s="1"/>
  <c r="J57" i="2"/>
  <c r="K57" i="2" s="1"/>
  <c r="H57" i="2"/>
  <c r="C57" i="2"/>
  <c r="I57" i="2" s="1"/>
  <c r="L57" i="2" s="1"/>
  <c r="M57" i="2" s="1"/>
  <c r="N57" i="2" s="1"/>
  <c r="J56" i="2"/>
  <c r="K56" i="2" s="1"/>
  <c r="H56" i="2"/>
  <c r="C56" i="2"/>
  <c r="I56" i="2" s="1"/>
  <c r="L56" i="2" s="1"/>
  <c r="M56" i="2" s="1"/>
  <c r="N56" i="2" s="1"/>
  <c r="J55" i="2"/>
  <c r="K55" i="2" s="1"/>
  <c r="H55" i="2"/>
  <c r="C55" i="2"/>
  <c r="I55" i="2" s="1"/>
  <c r="L55" i="2" s="1"/>
  <c r="M55" i="2" s="1"/>
  <c r="N55" i="2" s="1"/>
  <c r="J54" i="2"/>
  <c r="K54" i="2" s="1"/>
  <c r="H54" i="2"/>
  <c r="C54" i="2"/>
  <c r="I54" i="2" s="1"/>
  <c r="L54" i="2" s="1"/>
  <c r="M54" i="2" s="1"/>
  <c r="N54" i="2" s="1"/>
  <c r="H53" i="2"/>
  <c r="C53" i="2"/>
  <c r="I53" i="2" s="1"/>
  <c r="J53" i="2" s="1"/>
  <c r="H49" i="2"/>
  <c r="I49" i="2" s="1"/>
  <c r="J49" i="2" s="1"/>
  <c r="K49" i="2" s="1"/>
  <c r="C49" i="2"/>
  <c r="L48" i="2"/>
  <c r="M48" i="2" s="1"/>
  <c r="N48" i="2" s="1"/>
  <c r="H48" i="2"/>
  <c r="I48" i="2" s="1"/>
  <c r="J48" i="2" s="1"/>
  <c r="K48" i="2" s="1"/>
  <c r="C48" i="2"/>
  <c r="H47" i="2"/>
  <c r="I47" i="2" s="1"/>
  <c r="J47" i="2" s="1"/>
  <c r="K47" i="2" s="1"/>
  <c r="C47" i="2"/>
  <c r="L46" i="2"/>
  <c r="M46" i="2" s="1"/>
  <c r="N46" i="2" s="1"/>
  <c r="H46" i="2"/>
  <c r="I46" i="2" s="1"/>
  <c r="J46" i="2" s="1"/>
  <c r="K46" i="2" s="1"/>
  <c r="C46" i="2"/>
  <c r="H45" i="2"/>
  <c r="I45" i="2" s="1"/>
  <c r="J45" i="2" s="1"/>
  <c r="K45" i="2" s="1"/>
  <c r="C45" i="2"/>
  <c r="L44" i="2"/>
  <c r="M44" i="2" s="1"/>
  <c r="N44" i="2" s="1"/>
  <c r="H44" i="2"/>
  <c r="I44" i="2" s="1"/>
  <c r="J44" i="2" s="1"/>
  <c r="K44" i="2" s="1"/>
  <c r="C44" i="2"/>
  <c r="H43" i="2"/>
  <c r="C43" i="2"/>
  <c r="H42" i="2"/>
  <c r="C42" i="2"/>
  <c r="I42" i="2" s="1"/>
  <c r="J42" i="2" s="1"/>
  <c r="K42" i="2" s="1"/>
  <c r="H41" i="2"/>
  <c r="C41" i="2"/>
  <c r="H40" i="2"/>
  <c r="C40" i="2"/>
  <c r="I40" i="2" s="1"/>
  <c r="J40" i="2" s="1"/>
  <c r="K40" i="2" s="1"/>
  <c r="H39" i="2"/>
  <c r="C39" i="2"/>
  <c r="I39" i="2" s="1"/>
  <c r="J39" i="2" s="1"/>
  <c r="K39" i="2" s="1"/>
  <c r="H38" i="2"/>
  <c r="C38" i="2"/>
  <c r="I38" i="2" s="1"/>
  <c r="H37" i="2"/>
  <c r="I37" i="2" s="1"/>
  <c r="C37" i="2"/>
  <c r="I33" i="2"/>
  <c r="L33" i="2" s="1"/>
  <c r="M33" i="2" s="1"/>
  <c r="N33" i="2" s="1"/>
  <c r="H33" i="2"/>
  <c r="D33" i="2"/>
  <c r="I32" i="2"/>
  <c r="J32" i="2" s="1"/>
  <c r="K32" i="2" s="1"/>
  <c r="H32" i="2"/>
  <c r="D32" i="2"/>
  <c r="I31" i="2"/>
  <c r="J31" i="2" s="1"/>
  <c r="K31" i="2" s="1"/>
  <c r="H31" i="2"/>
  <c r="D31" i="2"/>
  <c r="I30" i="2"/>
  <c r="J30" i="2" s="1"/>
  <c r="K30" i="2" s="1"/>
  <c r="H30" i="2"/>
  <c r="D30" i="2"/>
  <c r="I29" i="2"/>
  <c r="J29" i="2" s="1"/>
  <c r="K29" i="2" s="1"/>
  <c r="H29" i="2"/>
  <c r="D29" i="2"/>
  <c r="I28" i="2"/>
  <c r="J28" i="2" s="1"/>
  <c r="K28" i="2" s="1"/>
  <c r="H28" i="2"/>
  <c r="D28" i="2"/>
  <c r="I27" i="2"/>
  <c r="J27" i="2" s="1"/>
  <c r="K27" i="2" s="1"/>
  <c r="H27" i="2"/>
  <c r="D27" i="2"/>
  <c r="I26" i="2"/>
  <c r="J26" i="2" s="1"/>
  <c r="K26" i="2" s="1"/>
  <c r="H26" i="2"/>
  <c r="D26" i="2"/>
  <c r="H25" i="2"/>
  <c r="C25" i="2"/>
  <c r="D25" i="2" s="1"/>
  <c r="E25" i="2" s="1"/>
  <c r="I25" i="2" s="1"/>
  <c r="H24" i="2"/>
  <c r="C24" i="2"/>
  <c r="D24" i="2" s="1"/>
  <c r="E24" i="2" s="1"/>
  <c r="I24" i="2" s="1"/>
  <c r="H23" i="2"/>
  <c r="C23" i="2"/>
  <c r="D23" i="2" s="1"/>
  <c r="E23" i="2" s="1"/>
  <c r="I23" i="2" s="1"/>
  <c r="H22" i="2"/>
  <c r="C22" i="2"/>
  <c r="D22" i="2" s="1"/>
  <c r="E22" i="2" s="1"/>
  <c r="I22" i="2" s="1"/>
  <c r="H21" i="2"/>
  <c r="C21" i="2"/>
  <c r="D21" i="2" s="1"/>
  <c r="E21" i="2" s="1"/>
  <c r="I21" i="2" s="1"/>
  <c r="H20" i="2"/>
  <c r="C20" i="2"/>
  <c r="D20" i="2" s="1"/>
  <c r="E20" i="2" s="1"/>
  <c r="I20" i="2" s="1"/>
  <c r="H19" i="2"/>
  <c r="C19" i="2"/>
  <c r="D19" i="2" s="1"/>
  <c r="E19" i="2" s="1"/>
  <c r="I19" i="2" s="1"/>
  <c r="H18" i="2"/>
  <c r="C18" i="2"/>
  <c r="D18" i="2" s="1"/>
  <c r="E18" i="2" s="1"/>
  <c r="I18" i="2" s="1"/>
  <c r="H17" i="2"/>
  <c r="C17" i="2"/>
  <c r="D17" i="2" s="1"/>
  <c r="E17" i="2" s="1"/>
  <c r="I17" i="2" s="1"/>
  <c r="H16" i="2"/>
  <c r="C16" i="2"/>
  <c r="D16" i="2" s="1"/>
  <c r="E16" i="2" s="1"/>
  <c r="I16" i="2" s="1"/>
  <c r="H15" i="2"/>
  <c r="C15" i="2"/>
  <c r="D15" i="2" s="1"/>
  <c r="E15" i="2" s="1"/>
  <c r="I15" i="2" s="1"/>
  <c r="H14" i="2"/>
  <c r="C14" i="2"/>
  <c r="D14" i="2" s="1"/>
  <c r="E14" i="2" s="1"/>
  <c r="I14" i="2" s="1"/>
  <c r="H13" i="2"/>
  <c r="C13" i="2"/>
  <c r="D13" i="2" s="1"/>
  <c r="E13" i="2" s="1"/>
  <c r="I13" i="2" s="1"/>
  <c r="I9" i="2"/>
  <c r="J9" i="2" s="1"/>
  <c r="K9" i="2" s="1"/>
  <c r="H9" i="2"/>
  <c r="D9" i="2"/>
  <c r="I8" i="2"/>
  <c r="J8" i="2" s="1"/>
  <c r="K8" i="2" s="1"/>
  <c r="H8" i="2"/>
  <c r="D8" i="2"/>
  <c r="H7" i="2"/>
  <c r="E7" i="2"/>
  <c r="I7" i="2" s="1"/>
  <c r="C7" i="2"/>
  <c r="D7" i="2" s="1"/>
  <c r="I6" i="2"/>
  <c r="L6" i="2" s="1"/>
  <c r="M6" i="2" s="1"/>
  <c r="N6" i="2" s="1"/>
  <c r="H6" i="2"/>
  <c r="H5" i="2"/>
  <c r="I5" i="2" s="1"/>
  <c r="I4" i="2"/>
  <c r="J4" i="2" s="1"/>
  <c r="K4" i="2" s="1"/>
  <c r="H4" i="2"/>
  <c r="S3" i="2"/>
  <c r="H3" i="2"/>
  <c r="I3" i="2" s="1"/>
  <c r="J3" i="2" s="1"/>
  <c r="J101" i="1"/>
  <c r="K101" i="1" s="1"/>
  <c r="H101" i="1"/>
  <c r="C101" i="1"/>
  <c r="I101" i="1" s="1"/>
  <c r="L101" i="1" s="1"/>
  <c r="M101" i="1" s="1"/>
  <c r="N101" i="1" s="1"/>
  <c r="H100" i="1"/>
  <c r="C100" i="1"/>
  <c r="I100" i="1" s="1"/>
  <c r="L100" i="1" s="1"/>
  <c r="M100" i="1" s="1"/>
  <c r="N100" i="1" s="1"/>
  <c r="H99" i="1"/>
  <c r="C99" i="1"/>
  <c r="I99" i="1" s="1"/>
  <c r="J98" i="1"/>
  <c r="K98" i="1" s="1"/>
  <c r="H98" i="1"/>
  <c r="C98" i="1"/>
  <c r="I98" i="1" s="1"/>
  <c r="L98" i="1" s="1"/>
  <c r="M98" i="1" s="1"/>
  <c r="N98" i="1" s="1"/>
  <c r="J97" i="1"/>
  <c r="K97" i="1" s="1"/>
  <c r="H97" i="1"/>
  <c r="C97" i="1"/>
  <c r="I97" i="1" s="1"/>
  <c r="L97" i="1" s="1"/>
  <c r="M97" i="1" s="1"/>
  <c r="N97" i="1" s="1"/>
  <c r="H96" i="1"/>
  <c r="C96" i="1"/>
  <c r="I96" i="1" s="1"/>
  <c r="L96" i="1" s="1"/>
  <c r="M96" i="1" s="1"/>
  <c r="N96" i="1" s="1"/>
  <c r="H95" i="1"/>
  <c r="C95" i="1"/>
  <c r="I95" i="1" s="1"/>
  <c r="J94" i="1"/>
  <c r="H94" i="1"/>
  <c r="C94" i="1"/>
  <c r="I94" i="1" s="1"/>
  <c r="L94" i="1" s="1"/>
  <c r="M94" i="1" s="1"/>
  <c r="N94" i="1" s="1"/>
  <c r="H90" i="1"/>
  <c r="I90" i="1" s="1"/>
  <c r="E90" i="1"/>
  <c r="C90" i="1"/>
  <c r="H89" i="1"/>
  <c r="C89" i="1"/>
  <c r="E89" i="1" s="1"/>
  <c r="I89" i="1" s="1"/>
  <c r="H88" i="1"/>
  <c r="C88" i="1"/>
  <c r="E88" i="1" s="1"/>
  <c r="I88" i="1" s="1"/>
  <c r="I84" i="1"/>
  <c r="H84" i="1"/>
  <c r="C84" i="1"/>
  <c r="I83" i="1"/>
  <c r="H83" i="1"/>
  <c r="C83" i="1"/>
  <c r="H79" i="1"/>
  <c r="C79" i="1"/>
  <c r="I79" i="1" s="1"/>
  <c r="H78" i="1"/>
  <c r="C78" i="1"/>
  <c r="I78" i="1" s="1"/>
  <c r="H77" i="1"/>
  <c r="C77" i="1"/>
  <c r="I77" i="1" s="1"/>
  <c r="H76" i="1"/>
  <c r="C76" i="1"/>
  <c r="I76" i="1" s="1"/>
  <c r="H75" i="1"/>
  <c r="C75" i="1"/>
  <c r="I75" i="1" s="1"/>
  <c r="H74" i="1"/>
  <c r="C74" i="1"/>
  <c r="I74" i="1" s="1"/>
  <c r="H73" i="1"/>
  <c r="C73" i="1"/>
  <c r="I73" i="1" s="1"/>
  <c r="H72" i="1"/>
  <c r="C72" i="1"/>
  <c r="I72" i="1" s="1"/>
  <c r="H71" i="1"/>
  <c r="C71" i="1"/>
  <c r="I71" i="1" s="1"/>
  <c r="H70" i="1"/>
  <c r="C70" i="1"/>
  <c r="I70" i="1" s="1"/>
  <c r="H69" i="1"/>
  <c r="C69" i="1"/>
  <c r="I69" i="1" s="1"/>
  <c r="H68" i="1"/>
  <c r="C68" i="1"/>
  <c r="I68" i="1" s="1"/>
  <c r="M64" i="1"/>
  <c r="N64" i="1" s="1"/>
  <c r="I64" i="1"/>
  <c r="L64" i="1" s="1"/>
  <c r="H64" i="1"/>
  <c r="H63" i="1"/>
  <c r="I63" i="1" s="1"/>
  <c r="L62" i="1"/>
  <c r="M62" i="1" s="1"/>
  <c r="N62" i="1" s="1"/>
  <c r="H62" i="1"/>
  <c r="I62" i="1" s="1"/>
  <c r="J62" i="1" s="1"/>
  <c r="K62" i="1" s="1"/>
  <c r="N61" i="1"/>
  <c r="K61" i="1"/>
  <c r="J61" i="1"/>
  <c r="I61" i="1"/>
  <c r="L61" i="1" s="1"/>
  <c r="M61" i="1" s="1"/>
  <c r="H61" i="1"/>
  <c r="N60" i="1"/>
  <c r="I60" i="1"/>
  <c r="L60" i="1" s="1"/>
  <c r="M60" i="1" s="1"/>
  <c r="H60" i="1"/>
  <c r="H59" i="1"/>
  <c r="I59" i="1" s="1"/>
  <c r="H58" i="1"/>
  <c r="C58" i="1"/>
  <c r="I58" i="1" s="1"/>
  <c r="H57" i="1"/>
  <c r="C57" i="1"/>
  <c r="I57" i="1" s="1"/>
  <c r="H56" i="1"/>
  <c r="C56" i="1"/>
  <c r="I56" i="1" s="1"/>
  <c r="H55" i="1"/>
  <c r="C55" i="1"/>
  <c r="I55" i="1" s="1"/>
  <c r="H54" i="1"/>
  <c r="C54" i="1"/>
  <c r="I54" i="1" s="1"/>
  <c r="H53" i="1"/>
  <c r="C53" i="1"/>
  <c r="I53" i="1" s="1"/>
  <c r="M49" i="1"/>
  <c r="N49" i="1" s="1"/>
  <c r="I49" i="1"/>
  <c r="L49" i="1" s="1"/>
  <c r="H49" i="1"/>
  <c r="C49" i="1"/>
  <c r="I48" i="1"/>
  <c r="H48" i="1"/>
  <c r="C48" i="1"/>
  <c r="M47" i="1"/>
  <c r="N47" i="1" s="1"/>
  <c r="I47" i="1"/>
  <c r="L47" i="1" s="1"/>
  <c r="H47" i="1"/>
  <c r="C47" i="1"/>
  <c r="I46" i="1"/>
  <c r="H46" i="1"/>
  <c r="C46" i="1"/>
  <c r="M45" i="1"/>
  <c r="N45" i="1" s="1"/>
  <c r="I45" i="1"/>
  <c r="L45" i="1" s="1"/>
  <c r="H45" i="1"/>
  <c r="C45" i="1"/>
  <c r="H44" i="1"/>
  <c r="C44" i="1"/>
  <c r="I44" i="1" s="1"/>
  <c r="L44" i="1" s="1"/>
  <c r="M44" i="1" s="1"/>
  <c r="N44" i="1" s="1"/>
  <c r="I43" i="1"/>
  <c r="H43" i="1"/>
  <c r="C43" i="1"/>
  <c r="H42" i="1"/>
  <c r="I42" i="1" s="1"/>
  <c r="C42" i="1"/>
  <c r="L41" i="1"/>
  <c r="M41" i="1" s="1"/>
  <c r="N41" i="1" s="1"/>
  <c r="H41" i="1"/>
  <c r="I41" i="1" s="1"/>
  <c r="J41" i="1" s="1"/>
  <c r="K41" i="1" s="1"/>
  <c r="C41" i="1"/>
  <c r="H40" i="1"/>
  <c r="I40" i="1" s="1"/>
  <c r="J40" i="1" s="1"/>
  <c r="K40" i="1" s="1"/>
  <c r="C40" i="1"/>
  <c r="H39" i="1"/>
  <c r="I39" i="1" s="1"/>
  <c r="C39" i="1"/>
  <c r="I38" i="1"/>
  <c r="J38" i="1" s="1"/>
  <c r="K38" i="1" s="1"/>
  <c r="H38" i="1"/>
  <c r="C38" i="1"/>
  <c r="L37" i="1"/>
  <c r="I37" i="1"/>
  <c r="H37" i="1"/>
  <c r="C37" i="1"/>
  <c r="N33" i="1"/>
  <c r="K33" i="1"/>
  <c r="J33" i="1"/>
  <c r="H33" i="1"/>
  <c r="I33" i="1" s="1"/>
  <c r="L33" i="1" s="1"/>
  <c r="M33" i="1" s="1"/>
  <c r="D33" i="1"/>
  <c r="N32" i="1"/>
  <c r="H32" i="1"/>
  <c r="I32" i="1" s="1"/>
  <c r="L32" i="1" s="1"/>
  <c r="M32" i="1" s="1"/>
  <c r="D32" i="1"/>
  <c r="H31" i="1"/>
  <c r="I31" i="1" s="1"/>
  <c r="L31" i="1" s="1"/>
  <c r="M31" i="1" s="1"/>
  <c r="N31" i="1" s="1"/>
  <c r="D31" i="1"/>
  <c r="J30" i="1"/>
  <c r="K30" i="1" s="1"/>
  <c r="H30" i="1"/>
  <c r="I30" i="1" s="1"/>
  <c r="L30" i="1" s="1"/>
  <c r="M30" i="1" s="1"/>
  <c r="N30" i="1" s="1"/>
  <c r="D30" i="1"/>
  <c r="N29" i="1"/>
  <c r="K29" i="1"/>
  <c r="J29" i="1"/>
  <c r="H29" i="1"/>
  <c r="I29" i="1" s="1"/>
  <c r="L29" i="1" s="1"/>
  <c r="M29" i="1" s="1"/>
  <c r="D29" i="1"/>
  <c r="N28" i="1"/>
  <c r="H28" i="1"/>
  <c r="I28" i="1" s="1"/>
  <c r="L28" i="1" s="1"/>
  <c r="M28" i="1" s="1"/>
  <c r="D28" i="1"/>
  <c r="H27" i="1"/>
  <c r="I27" i="1" s="1"/>
  <c r="L27" i="1" s="1"/>
  <c r="M27" i="1" s="1"/>
  <c r="N27" i="1" s="1"/>
  <c r="D27" i="1"/>
  <c r="J26" i="1"/>
  <c r="K26" i="1" s="1"/>
  <c r="H26" i="1"/>
  <c r="I26" i="1" s="1"/>
  <c r="L26" i="1" s="1"/>
  <c r="M26" i="1" s="1"/>
  <c r="N26" i="1" s="1"/>
  <c r="D26" i="1"/>
  <c r="H25" i="1"/>
  <c r="E25" i="1"/>
  <c r="D25" i="1"/>
  <c r="C25" i="1"/>
  <c r="H24" i="1"/>
  <c r="I24" i="1" s="1"/>
  <c r="D24" i="1"/>
  <c r="E24" i="1" s="1"/>
  <c r="C24" i="1"/>
  <c r="H23" i="1"/>
  <c r="E23" i="1"/>
  <c r="D23" i="1"/>
  <c r="C23" i="1"/>
  <c r="H22" i="1"/>
  <c r="I22" i="1" s="1"/>
  <c r="D22" i="1"/>
  <c r="E22" i="1" s="1"/>
  <c r="C22" i="1"/>
  <c r="H21" i="1"/>
  <c r="E21" i="1"/>
  <c r="D21" i="1"/>
  <c r="C21" i="1"/>
  <c r="H20" i="1"/>
  <c r="I20" i="1" s="1"/>
  <c r="D20" i="1"/>
  <c r="E20" i="1" s="1"/>
  <c r="C20" i="1"/>
  <c r="H19" i="1"/>
  <c r="E19" i="1"/>
  <c r="D19" i="1"/>
  <c r="C19" i="1"/>
  <c r="H18" i="1"/>
  <c r="C18" i="1"/>
  <c r="D18" i="1" s="1"/>
  <c r="E18" i="1" s="1"/>
  <c r="I18" i="1" s="1"/>
  <c r="H17" i="1"/>
  <c r="I17" i="1" s="1"/>
  <c r="E17" i="1"/>
  <c r="D17" i="1"/>
  <c r="C17" i="1"/>
  <c r="H16" i="1"/>
  <c r="C16" i="1"/>
  <c r="D16" i="1" s="1"/>
  <c r="E16" i="1" s="1"/>
  <c r="I16" i="1" s="1"/>
  <c r="H15" i="1"/>
  <c r="I15" i="1" s="1"/>
  <c r="E15" i="1"/>
  <c r="D15" i="1"/>
  <c r="C15" i="1"/>
  <c r="H14" i="1"/>
  <c r="C14" i="1"/>
  <c r="D14" i="1" s="1"/>
  <c r="E14" i="1" s="1"/>
  <c r="I14" i="1" s="1"/>
  <c r="H13" i="1"/>
  <c r="I13" i="1" s="1"/>
  <c r="E13" i="1"/>
  <c r="D13" i="1"/>
  <c r="C13" i="1"/>
  <c r="H9" i="1"/>
  <c r="I9" i="1" s="1"/>
  <c r="D9" i="1"/>
  <c r="H8" i="1"/>
  <c r="I8" i="1" s="1"/>
  <c r="D8" i="1"/>
  <c r="H7" i="1"/>
  <c r="I7" i="1" s="1"/>
  <c r="E7" i="1"/>
  <c r="D7" i="1"/>
  <c r="C7" i="1"/>
  <c r="I6" i="1"/>
  <c r="L6" i="1" s="1"/>
  <c r="M6" i="1" s="1"/>
  <c r="N6" i="1" s="1"/>
  <c r="H6" i="1"/>
  <c r="H5" i="1"/>
  <c r="I5" i="1" s="1"/>
  <c r="H4" i="1"/>
  <c r="I4" i="1" s="1"/>
  <c r="H3" i="1"/>
  <c r="I3" i="1" s="1"/>
  <c r="J62" i="2" l="1"/>
  <c r="K62" i="2" s="1"/>
  <c r="L3" i="1"/>
  <c r="M3" i="1" s="1"/>
  <c r="J3" i="1"/>
  <c r="L16" i="2"/>
  <c r="M16" i="2" s="1"/>
  <c r="N16" i="2" s="1"/>
  <c r="J16" i="2"/>
  <c r="K16" i="2" s="1"/>
  <c r="L18" i="2"/>
  <c r="M18" i="2" s="1"/>
  <c r="N18" i="2" s="1"/>
  <c r="J18" i="2"/>
  <c r="K18" i="2" s="1"/>
  <c r="L20" i="2"/>
  <c r="M20" i="2" s="1"/>
  <c r="N20" i="2" s="1"/>
  <c r="J20" i="2"/>
  <c r="K20" i="2" s="1"/>
  <c r="L22" i="2"/>
  <c r="M22" i="2" s="1"/>
  <c r="N22" i="2" s="1"/>
  <c r="J22" i="2"/>
  <c r="K22" i="2" s="1"/>
  <c r="L24" i="2"/>
  <c r="M24" i="2" s="1"/>
  <c r="N24" i="2" s="1"/>
  <c r="J24" i="2"/>
  <c r="K24" i="2" s="1"/>
  <c r="L14" i="2"/>
  <c r="M14" i="2" s="1"/>
  <c r="N14" i="2" s="1"/>
  <c r="J14" i="2"/>
  <c r="K14" i="2" s="1"/>
  <c r="J37" i="2"/>
  <c r="L37" i="2"/>
  <c r="K53" i="2"/>
  <c r="K3" i="2"/>
  <c r="J5" i="2"/>
  <c r="K5" i="2" s="1"/>
  <c r="L5" i="2"/>
  <c r="M5" i="2" s="1"/>
  <c r="N5" i="2" s="1"/>
  <c r="J7" i="2"/>
  <c r="K7" i="2" s="1"/>
  <c r="L7" i="2"/>
  <c r="M7" i="2" s="1"/>
  <c r="N7" i="2" s="1"/>
  <c r="I34" i="2"/>
  <c r="J13" i="2"/>
  <c r="L13" i="2"/>
  <c r="J15" i="2"/>
  <c r="K15" i="2" s="1"/>
  <c r="L15" i="2"/>
  <c r="M15" i="2" s="1"/>
  <c r="N15" i="2" s="1"/>
  <c r="J17" i="2"/>
  <c r="K17" i="2" s="1"/>
  <c r="L17" i="2"/>
  <c r="M17" i="2" s="1"/>
  <c r="N17" i="2" s="1"/>
  <c r="J19" i="2"/>
  <c r="K19" i="2" s="1"/>
  <c r="L19" i="2"/>
  <c r="M19" i="2" s="1"/>
  <c r="N19" i="2" s="1"/>
  <c r="J21" i="2"/>
  <c r="K21" i="2" s="1"/>
  <c r="L21" i="2"/>
  <c r="M21" i="2" s="1"/>
  <c r="N21" i="2" s="1"/>
  <c r="J23" i="2"/>
  <c r="K23" i="2" s="1"/>
  <c r="L23" i="2"/>
  <c r="M23" i="2" s="1"/>
  <c r="N23" i="2" s="1"/>
  <c r="J25" i="2"/>
  <c r="K25" i="2" s="1"/>
  <c r="L25" i="2"/>
  <c r="M25" i="2" s="1"/>
  <c r="N25" i="2" s="1"/>
  <c r="J38" i="2"/>
  <c r="K38" i="2" s="1"/>
  <c r="L38" i="2"/>
  <c r="M38" i="2" s="1"/>
  <c r="N38" i="2" s="1"/>
  <c r="I10" i="2"/>
  <c r="L40" i="2"/>
  <c r="M40" i="2" s="1"/>
  <c r="N40" i="2" s="1"/>
  <c r="J63" i="2"/>
  <c r="K63" i="2" s="1"/>
  <c r="L63" i="2"/>
  <c r="M63" i="2" s="1"/>
  <c r="N63" i="2" s="1"/>
  <c r="J80" i="2"/>
  <c r="K68" i="2"/>
  <c r="K80" i="2" s="1"/>
  <c r="J90" i="2"/>
  <c r="K90" i="2" s="1"/>
  <c r="L90" i="2"/>
  <c r="M90" i="2" s="1"/>
  <c r="N90" i="2" s="1"/>
  <c r="L3" i="2"/>
  <c r="L4" i="2"/>
  <c r="M4" i="2" s="1"/>
  <c r="N4" i="2" s="1"/>
  <c r="J6" i="2"/>
  <c r="K6" i="2" s="1"/>
  <c r="L8" i="2"/>
  <c r="M8" i="2" s="1"/>
  <c r="N8" i="2" s="1"/>
  <c r="L9" i="2"/>
  <c r="M9" i="2" s="1"/>
  <c r="N9" i="2" s="1"/>
  <c r="L26" i="2"/>
  <c r="M26" i="2" s="1"/>
  <c r="N26" i="2" s="1"/>
  <c r="L27" i="2"/>
  <c r="M27" i="2" s="1"/>
  <c r="N27" i="2" s="1"/>
  <c r="L28" i="2"/>
  <c r="M28" i="2" s="1"/>
  <c r="N28" i="2" s="1"/>
  <c r="L29" i="2"/>
  <c r="M29" i="2" s="1"/>
  <c r="N29" i="2" s="1"/>
  <c r="L30" i="2"/>
  <c r="M30" i="2" s="1"/>
  <c r="N30" i="2" s="1"/>
  <c r="L31" i="2"/>
  <c r="M31" i="2" s="1"/>
  <c r="N31" i="2" s="1"/>
  <c r="L32" i="2"/>
  <c r="M32" i="2" s="1"/>
  <c r="N32" i="2" s="1"/>
  <c r="L39" i="2"/>
  <c r="M39" i="2" s="1"/>
  <c r="N39" i="2" s="1"/>
  <c r="I41" i="2"/>
  <c r="L47" i="2"/>
  <c r="M47" i="2" s="1"/>
  <c r="N47" i="2" s="1"/>
  <c r="L60" i="2"/>
  <c r="M60" i="2" s="1"/>
  <c r="N60" i="2" s="1"/>
  <c r="L42" i="2"/>
  <c r="M42" i="2" s="1"/>
  <c r="N42" i="2" s="1"/>
  <c r="I65" i="2"/>
  <c r="L53" i="2"/>
  <c r="J59" i="2"/>
  <c r="K59" i="2" s="1"/>
  <c r="L59" i="2"/>
  <c r="M59" i="2" s="1"/>
  <c r="N59" i="2" s="1"/>
  <c r="L68" i="2"/>
  <c r="I80" i="2"/>
  <c r="I84" i="2"/>
  <c r="L88" i="2"/>
  <c r="J88" i="2"/>
  <c r="L89" i="2"/>
  <c r="M89" i="2" s="1"/>
  <c r="N89" i="2" s="1"/>
  <c r="J33" i="2"/>
  <c r="K33" i="2" s="1"/>
  <c r="I43" i="2"/>
  <c r="L45" i="2"/>
  <c r="M45" i="2" s="1"/>
  <c r="N45" i="2" s="1"/>
  <c r="L49" i="2"/>
  <c r="M49" i="2" s="1"/>
  <c r="N49" i="2" s="1"/>
  <c r="L61" i="2"/>
  <c r="M61" i="2" s="1"/>
  <c r="N61" i="2" s="1"/>
  <c r="J61" i="2"/>
  <c r="K61" i="2" s="1"/>
  <c r="L64" i="2"/>
  <c r="M64" i="2" s="1"/>
  <c r="N64" i="2" s="1"/>
  <c r="I83" i="2"/>
  <c r="I91" i="2"/>
  <c r="L94" i="2"/>
  <c r="I102" i="2"/>
  <c r="J94" i="2"/>
  <c r="L95" i="2"/>
  <c r="M95" i="2" s="1"/>
  <c r="N95" i="2" s="1"/>
  <c r="J95" i="2"/>
  <c r="K95" i="2" s="1"/>
  <c r="L96" i="2"/>
  <c r="M96" i="2" s="1"/>
  <c r="N96" i="2" s="1"/>
  <c r="J96" i="2"/>
  <c r="K96" i="2" s="1"/>
  <c r="L97" i="2"/>
  <c r="M97" i="2" s="1"/>
  <c r="N97" i="2" s="1"/>
  <c r="J97" i="2"/>
  <c r="K97" i="2" s="1"/>
  <c r="L98" i="2"/>
  <c r="M98" i="2" s="1"/>
  <c r="N98" i="2" s="1"/>
  <c r="J98" i="2"/>
  <c r="K98" i="2" s="1"/>
  <c r="L99" i="2"/>
  <c r="M99" i="2" s="1"/>
  <c r="N99" i="2" s="1"/>
  <c r="J99" i="2"/>
  <c r="K99" i="2" s="1"/>
  <c r="L100" i="2"/>
  <c r="M100" i="2" s="1"/>
  <c r="N100" i="2" s="1"/>
  <c r="J100" i="2"/>
  <c r="K100" i="2" s="1"/>
  <c r="L101" i="2"/>
  <c r="M101" i="2" s="1"/>
  <c r="N101" i="2" s="1"/>
  <c r="J101" i="2"/>
  <c r="K101" i="2" s="1"/>
  <c r="J4" i="1"/>
  <c r="K4" i="1" s="1"/>
  <c r="I10" i="1"/>
  <c r="L4" i="1"/>
  <c r="M4" i="1" s="1"/>
  <c r="N4" i="1" s="1"/>
  <c r="J8" i="1"/>
  <c r="K8" i="1" s="1"/>
  <c r="L8" i="1"/>
  <c r="M8" i="1" s="1"/>
  <c r="N8" i="1" s="1"/>
  <c r="J15" i="1"/>
  <c r="K15" i="1" s="1"/>
  <c r="L15" i="1"/>
  <c r="M15" i="1" s="1"/>
  <c r="N15" i="1" s="1"/>
  <c r="J39" i="1"/>
  <c r="K39" i="1" s="1"/>
  <c r="L39" i="1"/>
  <c r="M39" i="1" s="1"/>
  <c r="N39" i="1" s="1"/>
  <c r="L14" i="1"/>
  <c r="M14" i="1" s="1"/>
  <c r="N14" i="1" s="1"/>
  <c r="J14" i="1"/>
  <c r="K14" i="1" s="1"/>
  <c r="L20" i="1"/>
  <c r="M20" i="1" s="1"/>
  <c r="N20" i="1" s="1"/>
  <c r="J20" i="1"/>
  <c r="K20" i="1" s="1"/>
  <c r="L16" i="1"/>
  <c r="M16" i="1" s="1"/>
  <c r="N16" i="1" s="1"/>
  <c r="J16" i="1"/>
  <c r="K16" i="1" s="1"/>
  <c r="L24" i="1"/>
  <c r="M24" i="1" s="1"/>
  <c r="N24" i="1" s="1"/>
  <c r="J24" i="1"/>
  <c r="K24" i="1" s="1"/>
  <c r="L18" i="1"/>
  <c r="M18" i="1" s="1"/>
  <c r="N18" i="1" s="1"/>
  <c r="J18" i="1"/>
  <c r="K18" i="1" s="1"/>
  <c r="J5" i="1"/>
  <c r="K5" i="1" s="1"/>
  <c r="L5" i="1"/>
  <c r="M5" i="1" s="1"/>
  <c r="N5" i="1" s="1"/>
  <c r="J10" i="1"/>
  <c r="J7" i="1"/>
  <c r="K7" i="1" s="1"/>
  <c r="L7" i="1"/>
  <c r="M7" i="1" s="1"/>
  <c r="N7" i="1" s="1"/>
  <c r="J9" i="1"/>
  <c r="K9" i="1" s="1"/>
  <c r="L9" i="1"/>
  <c r="M9" i="1" s="1"/>
  <c r="N9" i="1" s="1"/>
  <c r="J13" i="1"/>
  <c r="L13" i="1"/>
  <c r="J17" i="1"/>
  <c r="K17" i="1" s="1"/>
  <c r="L17" i="1"/>
  <c r="M17" i="1" s="1"/>
  <c r="N17" i="1" s="1"/>
  <c r="L22" i="1"/>
  <c r="M22" i="1" s="1"/>
  <c r="N22" i="1" s="1"/>
  <c r="J22" i="1"/>
  <c r="K22" i="1" s="1"/>
  <c r="L48" i="1"/>
  <c r="M48" i="1" s="1"/>
  <c r="N48" i="1" s="1"/>
  <c r="J48" i="1"/>
  <c r="K48" i="1" s="1"/>
  <c r="J63" i="1"/>
  <c r="K63" i="1" s="1"/>
  <c r="L63" i="1"/>
  <c r="M63" i="1" s="1"/>
  <c r="N63" i="1" s="1"/>
  <c r="L84" i="1"/>
  <c r="M84" i="1" s="1"/>
  <c r="N84" i="1" s="1"/>
  <c r="J84" i="1"/>
  <c r="K84" i="1" s="1"/>
  <c r="L89" i="1"/>
  <c r="M89" i="1" s="1"/>
  <c r="N89" i="1" s="1"/>
  <c r="J89" i="1"/>
  <c r="K89" i="1" s="1"/>
  <c r="K3" i="1"/>
  <c r="J6" i="1"/>
  <c r="K6" i="1" s="1"/>
  <c r="I19" i="1"/>
  <c r="I21" i="1"/>
  <c r="I23" i="1"/>
  <c r="I25" i="1"/>
  <c r="J27" i="1"/>
  <c r="K27" i="1" s="1"/>
  <c r="J31" i="1"/>
  <c r="K31" i="1" s="1"/>
  <c r="M37" i="1"/>
  <c r="L38" i="1"/>
  <c r="M38" i="1" s="1"/>
  <c r="N38" i="1" s="1"/>
  <c r="L40" i="1"/>
  <c r="M40" i="1" s="1"/>
  <c r="N40" i="1" s="1"/>
  <c r="L46" i="1"/>
  <c r="M46" i="1" s="1"/>
  <c r="N46" i="1" s="1"/>
  <c r="J46" i="1"/>
  <c r="K46" i="1" s="1"/>
  <c r="I65" i="1"/>
  <c r="J53" i="1"/>
  <c r="L53" i="1"/>
  <c r="J55" i="1"/>
  <c r="K55" i="1" s="1"/>
  <c r="L55" i="1"/>
  <c r="M55" i="1" s="1"/>
  <c r="N55" i="1" s="1"/>
  <c r="J57" i="1"/>
  <c r="K57" i="1" s="1"/>
  <c r="L57" i="1"/>
  <c r="M57" i="1" s="1"/>
  <c r="N57" i="1" s="1"/>
  <c r="J59" i="1"/>
  <c r="K59" i="1" s="1"/>
  <c r="L59" i="1"/>
  <c r="M59" i="1" s="1"/>
  <c r="N59" i="1" s="1"/>
  <c r="J68" i="1"/>
  <c r="L68" i="1"/>
  <c r="J70" i="1"/>
  <c r="K70" i="1" s="1"/>
  <c r="L70" i="1"/>
  <c r="M70" i="1" s="1"/>
  <c r="N70" i="1" s="1"/>
  <c r="J72" i="1"/>
  <c r="K72" i="1" s="1"/>
  <c r="L72" i="1"/>
  <c r="M72" i="1" s="1"/>
  <c r="N72" i="1" s="1"/>
  <c r="J74" i="1"/>
  <c r="K74" i="1" s="1"/>
  <c r="L74" i="1"/>
  <c r="M74" i="1" s="1"/>
  <c r="N74" i="1" s="1"/>
  <c r="J76" i="1"/>
  <c r="K76" i="1" s="1"/>
  <c r="L76" i="1"/>
  <c r="M76" i="1" s="1"/>
  <c r="N76" i="1" s="1"/>
  <c r="J78" i="1"/>
  <c r="K78" i="1" s="1"/>
  <c r="L78" i="1"/>
  <c r="M78" i="1" s="1"/>
  <c r="N78" i="1" s="1"/>
  <c r="I80" i="1"/>
  <c r="J90" i="1"/>
  <c r="K90" i="1" s="1"/>
  <c r="L90" i="1"/>
  <c r="M90" i="1" s="1"/>
  <c r="N90" i="1" s="1"/>
  <c r="J28" i="1"/>
  <c r="K28" i="1" s="1"/>
  <c r="J32" i="1"/>
  <c r="K32" i="1" s="1"/>
  <c r="L42" i="1"/>
  <c r="M42" i="1" s="1"/>
  <c r="N42" i="1" s="1"/>
  <c r="J42" i="1"/>
  <c r="K42" i="1" s="1"/>
  <c r="L43" i="1"/>
  <c r="M43" i="1" s="1"/>
  <c r="N43" i="1" s="1"/>
  <c r="J43" i="1"/>
  <c r="K43" i="1" s="1"/>
  <c r="J44" i="1"/>
  <c r="K44" i="1" s="1"/>
  <c r="L88" i="1"/>
  <c r="I91" i="1"/>
  <c r="J88" i="1"/>
  <c r="L95" i="1"/>
  <c r="J95" i="1"/>
  <c r="K95" i="1" s="1"/>
  <c r="L99" i="1"/>
  <c r="M99" i="1" s="1"/>
  <c r="N99" i="1" s="1"/>
  <c r="J99" i="1"/>
  <c r="K99" i="1" s="1"/>
  <c r="I50" i="1"/>
  <c r="J37" i="1"/>
  <c r="J54" i="1"/>
  <c r="K54" i="1" s="1"/>
  <c r="L54" i="1"/>
  <c r="M54" i="1" s="1"/>
  <c r="N54" i="1" s="1"/>
  <c r="J56" i="1"/>
  <c r="K56" i="1" s="1"/>
  <c r="L56" i="1"/>
  <c r="M56" i="1" s="1"/>
  <c r="N56" i="1" s="1"/>
  <c r="J58" i="1"/>
  <c r="K58" i="1" s="1"/>
  <c r="L58" i="1"/>
  <c r="M58" i="1" s="1"/>
  <c r="N58" i="1" s="1"/>
  <c r="J69" i="1"/>
  <c r="K69" i="1" s="1"/>
  <c r="L69" i="1"/>
  <c r="M69" i="1" s="1"/>
  <c r="N69" i="1" s="1"/>
  <c r="J71" i="1"/>
  <c r="K71" i="1" s="1"/>
  <c r="L71" i="1"/>
  <c r="M71" i="1" s="1"/>
  <c r="N71" i="1" s="1"/>
  <c r="J73" i="1"/>
  <c r="K73" i="1" s="1"/>
  <c r="L73" i="1"/>
  <c r="M73" i="1" s="1"/>
  <c r="N73" i="1" s="1"/>
  <c r="J75" i="1"/>
  <c r="K75" i="1" s="1"/>
  <c r="L75" i="1"/>
  <c r="M75" i="1" s="1"/>
  <c r="N75" i="1" s="1"/>
  <c r="J77" i="1"/>
  <c r="K77" i="1" s="1"/>
  <c r="L77" i="1"/>
  <c r="M77" i="1" s="1"/>
  <c r="N77" i="1" s="1"/>
  <c r="J79" i="1"/>
  <c r="K79" i="1" s="1"/>
  <c r="L79" i="1"/>
  <c r="M79" i="1" s="1"/>
  <c r="N79" i="1" s="1"/>
  <c r="J60" i="1"/>
  <c r="K60" i="1" s="1"/>
  <c r="I85" i="1"/>
  <c r="L83" i="1"/>
  <c r="K94" i="1"/>
  <c r="J45" i="1"/>
  <c r="K45" i="1" s="1"/>
  <c r="J47" i="1"/>
  <c r="K47" i="1" s="1"/>
  <c r="J49" i="1"/>
  <c r="K49" i="1" s="1"/>
  <c r="J64" i="1"/>
  <c r="K64" i="1" s="1"/>
  <c r="J83" i="1"/>
  <c r="J96" i="1"/>
  <c r="K96" i="1" s="1"/>
  <c r="J100" i="1"/>
  <c r="K100" i="1" s="1"/>
  <c r="I102" i="1"/>
  <c r="J84" i="2" l="1"/>
  <c r="K84" i="2" s="1"/>
  <c r="L84" i="2"/>
  <c r="M84" i="2" s="1"/>
  <c r="N84" i="2" s="1"/>
  <c r="K65" i="2"/>
  <c r="J102" i="2"/>
  <c r="K94" i="2"/>
  <c r="K102" i="2" s="1"/>
  <c r="I85" i="2"/>
  <c r="J83" i="2"/>
  <c r="L83" i="2"/>
  <c r="M53" i="2"/>
  <c r="L65" i="2"/>
  <c r="K10" i="2"/>
  <c r="M37" i="2"/>
  <c r="K88" i="2"/>
  <c r="K91" i="2" s="1"/>
  <c r="J91" i="2"/>
  <c r="M68" i="2"/>
  <c r="L80" i="2"/>
  <c r="J41" i="2"/>
  <c r="K41" i="2" s="1"/>
  <c r="L41" i="2"/>
  <c r="M41" i="2" s="1"/>
  <c r="N41" i="2" s="1"/>
  <c r="M13" i="2"/>
  <c r="L34" i="2"/>
  <c r="J10" i="2"/>
  <c r="K37" i="2"/>
  <c r="J50" i="2"/>
  <c r="L102" i="2"/>
  <c r="M94" i="2"/>
  <c r="J43" i="2"/>
  <c r="K43" i="2" s="1"/>
  <c r="L43" i="2"/>
  <c r="M43" i="2" s="1"/>
  <c r="N43" i="2" s="1"/>
  <c r="L91" i="2"/>
  <c r="M88" i="2"/>
  <c r="L10" i="2"/>
  <c r="M3" i="2"/>
  <c r="J34" i="2"/>
  <c r="K13" i="2"/>
  <c r="K34" i="2" s="1"/>
  <c r="J65" i="2"/>
  <c r="I50" i="2"/>
  <c r="M53" i="1"/>
  <c r="L65" i="1"/>
  <c r="J21" i="1"/>
  <c r="K21" i="1" s="1"/>
  <c r="L21" i="1"/>
  <c r="M21" i="1" s="1"/>
  <c r="N21" i="1" s="1"/>
  <c r="L50" i="1"/>
  <c r="K83" i="1"/>
  <c r="K85" i="1" s="1"/>
  <c r="J85" i="1"/>
  <c r="K88" i="1"/>
  <c r="K91" i="1" s="1"/>
  <c r="J91" i="1"/>
  <c r="K68" i="1"/>
  <c r="K80" i="1" s="1"/>
  <c r="J80" i="1"/>
  <c r="J65" i="1"/>
  <c r="K53" i="1"/>
  <c r="K65" i="1" s="1"/>
  <c r="J19" i="1"/>
  <c r="K19" i="1" s="1"/>
  <c r="L19" i="1"/>
  <c r="M19" i="1" s="1"/>
  <c r="N19" i="1" s="1"/>
  <c r="L34" i="1"/>
  <c r="M13" i="1"/>
  <c r="M10" i="1"/>
  <c r="N3" i="1"/>
  <c r="N10" i="1" s="1"/>
  <c r="L10" i="1"/>
  <c r="M95" i="1"/>
  <c r="L102" i="1"/>
  <c r="M68" i="1"/>
  <c r="L80" i="1"/>
  <c r="K102" i="1"/>
  <c r="J25" i="1"/>
  <c r="K25" i="1" s="1"/>
  <c r="L25" i="1"/>
  <c r="M25" i="1" s="1"/>
  <c r="N25" i="1" s="1"/>
  <c r="I34" i="1"/>
  <c r="L85" i="1"/>
  <c r="M83" i="1"/>
  <c r="J102" i="1"/>
  <c r="J50" i="1"/>
  <c r="K37" i="1"/>
  <c r="K50" i="1" s="1"/>
  <c r="L91" i="1"/>
  <c r="M88" i="1"/>
  <c r="M50" i="1"/>
  <c r="N37" i="1"/>
  <c r="N50" i="1" s="1"/>
  <c r="L23" i="1"/>
  <c r="M23" i="1" s="1"/>
  <c r="N23" i="1" s="1"/>
  <c r="J23" i="1"/>
  <c r="K23" i="1" s="1"/>
  <c r="K10" i="1"/>
  <c r="K13" i="1"/>
  <c r="N13" i="2" l="1"/>
  <c r="N34" i="2" s="1"/>
  <c r="M34" i="2"/>
  <c r="M80" i="2"/>
  <c r="N68" i="2"/>
  <c r="N80" i="2" s="1"/>
  <c r="L50" i="2"/>
  <c r="L85" i="2"/>
  <c r="L104" i="2" s="1"/>
  <c r="M83" i="2"/>
  <c r="K104" i="2"/>
  <c r="K83" i="2"/>
  <c r="K85" i="2" s="1"/>
  <c r="J85" i="2"/>
  <c r="N3" i="2"/>
  <c r="N10" i="2" s="1"/>
  <c r="M10" i="2"/>
  <c r="N88" i="2"/>
  <c r="N91" i="2" s="1"/>
  <c r="M91" i="2"/>
  <c r="M102" i="2"/>
  <c r="N94" i="2"/>
  <c r="N102" i="2" s="1"/>
  <c r="K50" i="2"/>
  <c r="M50" i="2"/>
  <c r="N37" i="2"/>
  <c r="N50" i="2" s="1"/>
  <c r="M65" i="2"/>
  <c r="N53" i="2"/>
  <c r="N65" i="2" s="1"/>
  <c r="N68" i="1"/>
  <c r="N80" i="1" s="1"/>
  <c r="M80" i="1"/>
  <c r="M85" i="1"/>
  <c r="N83" i="1"/>
  <c r="N85" i="1" s="1"/>
  <c r="L104" i="1"/>
  <c r="M91" i="1"/>
  <c r="N88" i="1"/>
  <c r="N91" i="1" s="1"/>
  <c r="K34" i="1"/>
  <c r="K104" i="1" s="1"/>
  <c r="J34" i="1"/>
  <c r="N95" i="1"/>
  <c r="N102" i="1" s="1"/>
  <c r="M102" i="1"/>
  <c r="N13" i="1"/>
  <c r="N34" i="1" s="1"/>
  <c r="N104" i="1" s="1"/>
  <c r="M34" i="1"/>
  <c r="M104" i="1" s="1"/>
  <c r="M65" i="1"/>
  <c r="N53" i="1"/>
  <c r="N65" i="1" s="1"/>
  <c r="K108" i="2" l="1"/>
  <c r="K106" i="2"/>
  <c r="M85" i="2"/>
  <c r="M104" i="2" s="1"/>
  <c r="N83" i="2"/>
  <c r="N85" i="2" s="1"/>
  <c r="N104" i="2" s="1"/>
  <c r="K108" i="1"/>
  <c r="K106" i="1"/>
  <c r="N108" i="1"/>
  <c r="N106" i="1"/>
  <c r="N108" i="2" l="1"/>
  <c r="N106" i="2"/>
</calcChain>
</file>

<file path=xl/sharedStrings.xml><?xml version="1.0" encoding="utf-8"?>
<sst xmlns="http://schemas.openxmlformats.org/spreadsheetml/2006/main" count="812" uniqueCount="200">
  <si>
    <t>ITEM</t>
  </si>
  <si>
    <t>DATOS  USUARIOS y MMS</t>
  </si>
  <si>
    <t>min/mes</t>
  </si>
  <si>
    <t>seg/mes</t>
  </si>
  <si>
    <t>Unidades/Mb (mes)</t>
  </si>
  <si>
    <t xml:space="preserve"> Importe unitario (€/Mb) ó (€/seg) sin Iva</t>
  </si>
  <si>
    <t>€/Mb ó €/seg truncado a 2 decimales</t>
  </si>
  <si>
    <t>IMPORTE MES</t>
  </si>
  <si>
    <t>IMPORTE AÑO sin Iva</t>
  </si>
  <si>
    <t>IMPORTE 4 AÑOS y sin iva</t>
  </si>
  <si>
    <t>1.1</t>
  </si>
  <si>
    <t xml:space="preserve">acceso Internet  (sin bono) </t>
  </si>
  <si>
    <t>NA</t>
  </si>
  <si>
    <t>1.2</t>
  </si>
  <si>
    <t>acceso Intranet (sin bono)</t>
  </si>
  <si>
    <t>1.3</t>
  </si>
  <si>
    <t xml:space="preserve">Datos en itinerancia </t>
  </si>
  <si>
    <t>1.4</t>
  </si>
  <si>
    <t xml:space="preserve">Mensajes Multimedia </t>
  </si>
  <si>
    <t>1.5</t>
  </si>
  <si>
    <t>Videollamadas</t>
  </si>
  <si>
    <t>1.6</t>
  </si>
  <si>
    <t>MMS Realizados en Roaming (fuera de UE)</t>
  </si>
  <si>
    <t>1.7</t>
  </si>
  <si>
    <t>Exceso de datos en itinerancia</t>
  </si>
  <si>
    <t>TOTAL DATOS USUARIOS y MMS</t>
  </si>
  <si>
    <t>LLAMADAS  de Voz y Mensajes</t>
  </si>
  <si>
    <t>Unidades (mes)</t>
  </si>
  <si>
    <t xml:space="preserve"> Importe unitario (€/ud) ó (€/seg)</t>
  </si>
  <si>
    <t>€/ud ó €/seg truncado a 5 decimales</t>
  </si>
  <si>
    <t>IMPORTE AÑO</t>
  </si>
  <si>
    <t>2.1</t>
  </si>
  <si>
    <t xml:space="preserve">llamadas nacionales a fijos </t>
  </si>
  <si>
    <t>2.2</t>
  </si>
  <si>
    <t xml:space="preserve">llamadas nacionales a otros oper. móviles (1) </t>
  </si>
  <si>
    <t>2.3</t>
  </si>
  <si>
    <t xml:space="preserve">Otras llamadas de tráfico nacional </t>
  </si>
  <si>
    <t>2.4</t>
  </si>
  <si>
    <t>llamadas numeraciones 902</t>
  </si>
  <si>
    <t>2.5</t>
  </si>
  <si>
    <t>Servicios de información</t>
  </si>
  <si>
    <t>2.6</t>
  </si>
  <si>
    <t>Servicios de tarif. Adicional</t>
  </si>
  <si>
    <t>2.7</t>
  </si>
  <si>
    <t xml:space="preserve">Internacional </t>
  </si>
  <si>
    <t>2.8</t>
  </si>
  <si>
    <t>Llamadas Realizadas en Roaming (fuera de UE)</t>
  </si>
  <si>
    <t>2.9</t>
  </si>
  <si>
    <t>Servicios especiales en roaming</t>
  </si>
  <si>
    <t>2.10</t>
  </si>
  <si>
    <t>Interno movil y fijo</t>
  </si>
  <si>
    <t>2.11</t>
  </si>
  <si>
    <t>Llamadas al mismo operador(1)</t>
  </si>
  <si>
    <t>2.12</t>
  </si>
  <si>
    <t xml:space="preserve">Interno buzón </t>
  </si>
  <si>
    <t>2.13</t>
  </si>
  <si>
    <t>Llamadas recibidas en itinerancia</t>
  </si>
  <si>
    <t>2.14</t>
  </si>
  <si>
    <t>Mensajes al mismo operador (interno o externo)(1)</t>
  </si>
  <si>
    <t>2.15</t>
  </si>
  <si>
    <t>Mensajes a otros operadores nacionales (1)</t>
  </si>
  <si>
    <t>2.16</t>
  </si>
  <si>
    <t xml:space="preserve">Mensajes cortos internacionales </t>
  </si>
  <si>
    <t>2.17</t>
  </si>
  <si>
    <t>Acceso a Contenidos Tar. Adicional</t>
  </si>
  <si>
    <t>2.18</t>
  </si>
  <si>
    <t>SMS de Tar. Adicional</t>
  </si>
  <si>
    <t>2.19</t>
  </si>
  <si>
    <t>Servicio de Centralita Virtual</t>
  </si>
  <si>
    <t>2.20</t>
  </si>
  <si>
    <t>Mensajes en Roaming (fuera de UE)</t>
  </si>
  <si>
    <t>2.21</t>
  </si>
  <si>
    <t>Llamadas perdidas en SMS (Mensajes dictados)</t>
  </si>
  <si>
    <t>TOTAL LLAMADAS de Voz y Mensajes</t>
  </si>
  <si>
    <t>CUOTAS Y  OTROS SERVICIOS</t>
  </si>
  <si>
    <t xml:space="preserve"> Importe unitario (€/ud) </t>
  </si>
  <si>
    <t>€/ud  truncado a 2 decimales</t>
  </si>
  <si>
    <t>3.1</t>
  </si>
  <si>
    <t>Bonos de datos Tipología A (mínimo 10 GB+llamadas ilimitadas)</t>
  </si>
  <si>
    <t>3.2</t>
  </si>
  <si>
    <t>Bonos de datos Tipología A (mínimo 30 GB+llamadas ilimitadas)</t>
  </si>
  <si>
    <t>3.3</t>
  </si>
  <si>
    <t>Bonos de datos Tipología B (mínimo 200 GB+llamadas ilimitadas)</t>
  </si>
  <si>
    <t>3.4</t>
  </si>
  <si>
    <t>Bonos de datos Tipología C (GB ILIMITADOS. Corresponderá a la mayor velocidad publicada en catálogo+llamadas ilimitadas)</t>
  </si>
  <si>
    <t>3.5</t>
  </si>
  <si>
    <t>bono voz en intineracia</t>
  </si>
  <si>
    <t>3.6</t>
  </si>
  <si>
    <t>bono 500M datos en itinerancia</t>
  </si>
  <si>
    <t>3.7</t>
  </si>
  <si>
    <t>bono 1G datos en itinerancia</t>
  </si>
  <si>
    <t>3.8</t>
  </si>
  <si>
    <t>copia  de agenda y back up</t>
  </si>
  <si>
    <t>3.9</t>
  </si>
  <si>
    <t>LOCALIZACIÓN de terminal</t>
  </si>
  <si>
    <t>3.10</t>
  </si>
  <si>
    <t>Servicio multisim</t>
  </si>
  <si>
    <t>3.11</t>
  </si>
  <si>
    <t>Tarjeta Dual (Empresa/Particular)</t>
  </si>
  <si>
    <t>3.12</t>
  </si>
  <si>
    <t xml:space="preserve">Cuota Mensual Recepción de Fax </t>
  </si>
  <si>
    <t>3.14</t>
  </si>
  <si>
    <t>Cuota Mensual I.P. Estática Cuota de Autenticación</t>
  </si>
  <si>
    <t>TOTAL CUOTAS Y  OTROS SERVICIOS</t>
  </si>
  <si>
    <t>Sistemas Máquina a Máquina (M2M)</t>
  </si>
  <si>
    <t>Unidades</t>
  </si>
  <si>
    <t>Gbyte/Numero</t>
  </si>
  <si>
    <t>4.1</t>
  </si>
  <si>
    <t>cuota mensual pool compartido de 20M/unidad</t>
  </si>
  <si>
    <t>4.2</t>
  </si>
  <si>
    <t>cuota mensual pool compartido de 50M/unidad</t>
  </si>
  <si>
    <t>4.3</t>
  </si>
  <si>
    <t xml:space="preserve">cuota mensual pool compartido de 1G/unidad </t>
  </si>
  <si>
    <t>4.4</t>
  </si>
  <si>
    <t xml:space="preserve">cuota mensual pool compartido de 15G/unidad </t>
  </si>
  <si>
    <t>4.5</t>
  </si>
  <si>
    <t xml:space="preserve">cuota mensual pool compartido de 200G/unidad </t>
  </si>
  <si>
    <t>4.6</t>
  </si>
  <si>
    <t>Cuota M2M</t>
  </si>
  <si>
    <t>4.7</t>
  </si>
  <si>
    <t>Accesos puntos de red (apn)</t>
  </si>
  <si>
    <t>4.8</t>
  </si>
  <si>
    <t>direccionamiento dinámico 256 direcciones</t>
  </si>
  <si>
    <t>4.9</t>
  </si>
  <si>
    <t>direccionamiento fijo 256 direcciones</t>
  </si>
  <si>
    <t>4.10</t>
  </si>
  <si>
    <t>direccionamiento fijo 512 direcciones</t>
  </si>
  <si>
    <t>4.11</t>
  </si>
  <si>
    <t xml:space="preserve">cuota autenticación </t>
  </si>
  <si>
    <t>4.12</t>
  </si>
  <si>
    <t>cuota plataforma m2m</t>
  </si>
  <si>
    <t>TOTAL</t>
  </si>
  <si>
    <t>TERMINALES Y SERVICIOS POSTVENTA</t>
  </si>
  <si>
    <t>5.1</t>
  </si>
  <si>
    <t>Adquisición nuevo Smartphone  gama media</t>
  </si>
  <si>
    <t>5.2</t>
  </si>
  <si>
    <t>Adquisición nuevo Smartphone  gama media aplicaciones no rugerizado</t>
  </si>
  <si>
    <t>5.3</t>
  </si>
  <si>
    <t>Adquisición nuevo Smartphone  gama media aplicaciones rugerizado</t>
  </si>
  <si>
    <t>5.4</t>
  </si>
  <si>
    <t>Adquisición nuevo Smartphone gama avanzada icónicos</t>
  </si>
  <si>
    <t>5.5</t>
  </si>
  <si>
    <t>Adquisición nueva tablet 10"</t>
  </si>
  <si>
    <t>5.6</t>
  </si>
  <si>
    <t>Adquisición nuevo módem usb</t>
  </si>
  <si>
    <t>5.7</t>
  </si>
  <si>
    <t>Adquisición nuevo módem router wifi sobremesa 4G</t>
  </si>
  <si>
    <t>5.8</t>
  </si>
  <si>
    <t>Adquisición nuevo módem router wifi portátil 4G</t>
  </si>
  <si>
    <t>5.9</t>
  </si>
  <si>
    <t>Adquisición nuevo módem router wifi portátil 5G</t>
  </si>
  <si>
    <t>5.10</t>
  </si>
  <si>
    <t>Adquisición nuevo terminal de sobremesa 4G</t>
  </si>
  <si>
    <t>5.11</t>
  </si>
  <si>
    <t>servicio 24 x 7 atención averías, móviles, robos etc</t>
  </si>
  <si>
    <t>5.12</t>
  </si>
  <si>
    <t>Servicio presencial atención telefónica 5x8</t>
  </si>
  <si>
    <t>PLATAFORMA MENSAJERÍA</t>
  </si>
  <si>
    <t>€/ud  truncado a 5 decimales</t>
  </si>
  <si>
    <t>6.1</t>
  </si>
  <si>
    <t>MENSAJES (SMS)</t>
  </si>
  <si>
    <t>6.2</t>
  </si>
  <si>
    <t>CUOTAS</t>
  </si>
  <si>
    <t>LLAMADAS  TELEFONÍA MOVIL DESDE TERMINALES FIJOS QUE SALEN POR PRIMARIO (MÓVIL)</t>
  </si>
  <si>
    <t xml:space="preserve"> Importe unitario (€/seg)</t>
  </si>
  <si>
    <t xml:space="preserve"> €/seg truncado a 5 decimales</t>
  </si>
  <si>
    <t>7.1</t>
  </si>
  <si>
    <t>INTERNO DE EMPRESA</t>
  </si>
  <si>
    <t>7.2</t>
  </si>
  <si>
    <t>INTERNO DEL MISMO OPERADOR</t>
  </si>
  <si>
    <t>7.3</t>
  </si>
  <si>
    <t>OTROS OPERADORES</t>
  </si>
  <si>
    <t xml:space="preserve">CUOTA SCIRCUITOS DE INTERCONEXIÓN </t>
  </si>
  <si>
    <t>8.1</t>
  </si>
  <si>
    <t>SEDE SANTA ENGRACIA (PRIMARIOS RED MÓVIL)</t>
  </si>
  <si>
    <t>8.2</t>
  </si>
  <si>
    <t>SEDE MAJADAHONDA (PRIMARIOS RED MÓVIL)</t>
  </si>
  <si>
    <t>8.3</t>
  </si>
  <si>
    <t xml:space="preserve">ACCESO FIBRA 100 Mbps </t>
  </si>
  <si>
    <t>8.4</t>
  </si>
  <si>
    <t>ACCESO FIBRA 500Mbps</t>
  </si>
  <si>
    <t>8.5</t>
  </si>
  <si>
    <t xml:space="preserve">ACCESO FIBRA 1Gbps </t>
  </si>
  <si>
    <t>8.6</t>
  </si>
  <si>
    <t>Servicio de detección y previsión de denegación del servicio sobre acceso de 100Mbps</t>
  </si>
  <si>
    <t>8.7</t>
  </si>
  <si>
    <t>Servicio de detección y previsión de denegación del servicio sobre acceso de 500Mbps</t>
  </si>
  <si>
    <t>8.8</t>
  </si>
  <si>
    <t xml:space="preserve">
Servicio de detección y previsión de denegación del servicio sobre acceso de 1Gbps</t>
  </si>
  <si>
    <t>TOTAL CONTRATO SIN IVA</t>
  </si>
  <si>
    <t>TOTAL IVA</t>
  </si>
  <si>
    <t>TOTAL CONTRATO CON IVA</t>
  </si>
  <si>
    <t>1. DATOS  USUARIOS y MMS</t>
  </si>
  <si>
    <t>2. LLAMADAS  DE VOZ Y MENSAJES</t>
  </si>
  <si>
    <t>3. CUOTAS Y  OTROS SERVICIOS</t>
  </si>
  <si>
    <t>4. SISTEMAS MÁQUINA A MÁQUINA (M2M)</t>
  </si>
  <si>
    <t>5. TERMINALES Y SERVICIOS POSTVENTA</t>
  </si>
  <si>
    <t>6. PLATAFORMA MENSAJERÍA</t>
  </si>
  <si>
    <t>7. LLAMADAS  TELEFONÍA MOVIL DESDE TERMINALES FIJOS QUE SALEN POR PRIMARIO (MÓVIL)</t>
  </si>
  <si>
    <t xml:space="preserve">8. CUOTA CIRCUITOS DE INTERCONEXIÓN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</si>
</sst>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0000"/>
    <numFmt numFmtId="165" formatCode="#,##0.00000"/>
  </numFmts>
  <fonts count="7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name val="Calibri"/>
      <family val="2"/>
      <scheme val="minor"/>
    </font>
    <font>
      <sz val="8"/>
      <color rgb="FF000000"/>
      <name val="Calibri"/>
      <family val="2"/>
    </font>
    <font>
      <sz val="8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rgb="FF000000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9">
    <xf numFmtId="0" fontId="0" fillId="0" borderId="0" xfId="0"/>
    <xf numFmtId="2" fontId="1" fillId="0" borderId="0" xfId="0" applyNumberFormat="1" applyFont="1" applyAlignment="1">
      <alignment wrapText="1"/>
    </xf>
    <xf numFmtId="49" fontId="1" fillId="2" borderId="0" xfId="0" applyNumberFormat="1" applyFont="1" applyFill="1" applyAlignment="1">
      <alignment wrapText="1"/>
    </xf>
    <xf numFmtId="49" fontId="1" fillId="0" borderId="0" xfId="0" applyNumberFormat="1" applyFont="1" applyAlignment="1">
      <alignment wrapText="1"/>
    </xf>
    <xf numFmtId="4" fontId="1" fillId="0" borderId="0" xfId="0" applyNumberFormat="1" applyFont="1" applyAlignment="1">
      <alignment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  <xf numFmtId="49" fontId="1" fillId="3" borderId="4" xfId="0" applyNumberFormat="1" applyFont="1" applyFill="1" applyBorder="1" applyAlignment="1">
      <alignment horizontal="center" vertical="center" wrapText="1"/>
    </xf>
    <xf numFmtId="49" fontId="1" fillId="3" borderId="5" xfId="0" applyNumberFormat="1" applyFont="1" applyFill="1" applyBorder="1" applyAlignment="1">
      <alignment horizontal="center" vertical="center" wrapText="1"/>
    </xf>
    <xf numFmtId="49" fontId="1" fillId="3" borderId="6" xfId="0" applyNumberFormat="1" applyFont="1" applyFill="1" applyBorder="1" applyAlignment="1">
      <alignment horizontal="center" vertical="center" wrapText="1"/>
    </xf>
    <xf numFmtId="49" fontId="1" fillId="3" borderId="7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vertical="center" wrapText="1"/>
    </xf>
    <xf numFmtId="4" fontId="1" fillId="0" borderId="0" xfId="0" applyNumberFormat="1" applyFont="1" applyAlignment="1">
      <alignment vertical="center" wrapText="1"/>
    </xf>
    <xf numFmtId="49" fontId="1" fillId="0" borderId="8" xfId="0" applyNumberFormat="1" applyFont="1" applyBorder="1" applyAlignment="1">
      <alignment horizontal="center" wrapText="1"/>
    </xf>
    <xf numFmtId="49" fontId="1" fillId="2" borderId="9" xfId="0" applyNumberFormat="1" applyFont="1" applyFill="1" applyBorder="1" applyAlignment="1">
      <alignment wrapText="1"/>
    </xf>
    <xf numFmtId="4" fontId="1" fillId="0" borderId="9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vertical="center" wrapText="1"/>
    </xf>
    <xf numFmtId="4" fontId="1" fillId="4" borderId="9" xfId="0" applyNumberFormat="1" applyFont="1" applyFill="1" applyBorder="1" applyAlignment="1">
      <alignment horizontal="right" vertical="center" wrapText="1"/>
    </xf>
    <xf numFmtId="4" fontId="1" fillId="2" borderId="9" xfId="0" applyNumberFormat="1" applyFont="1" applyFill="1" applyBorder="1" applyAlignment="1">
      <alignment horizontal="center" vertical="center" wrapText="1"/>
    </xf>
    <xf numFmtId="4" fontId="1" fillId="0" borderId="9" xfId="0" applyNumberFormat="1" applyFont="1" applyBorder="1" applyAlignment="1">
      <alignment wrapText="1"/>
    </xf>
    <xf numFmtId="4" fontId="1" fillId="0" borderId="10" xfId="0" applyNumberFormat="1" applyFont="1" applyBorder="1" applyAlignment="1">
      <alignment wrapText="1"/>
    </xf>
    <xf numFmtId="4" fontId="1" fillId="0" borderId="8" xfId="0" applyNumberFormat="1" applyFont="1" applyBorder="1" applyAlignment="1">
      <alignment vertical="center" wrapText="1"/>
    </xf>
    <xf numFmtId="4" fontId="1" fillId="0" borderId="11" xfId="0" applyNumberFormat="1" applyFont="1" applyBorder="1" applyAlignment="1">
      <alignment vertical="center" wrapText="1"/>
    </xf>
    <xf numFmtId="49" fontId="1" fillId="0" borderId="12" xfId="0" applyNumberFormat="1" applyFont="1" applyBorder="1" applyAlignment="1">
      <alignment horizontal="center" wrapText="1"/>
    </xf>
    <xf numFmtId="49" fontId="1" fillId="2" borderId="13" xfId="0" applyNumberFormat="1" applyFont="1" applyFill="1" applyBorder="1" applyAlignment="1">
      <alignment wrapText="1"/>
    </xf>
    <xf numFmtId="4" fontId="1" fillId="0" borderId="13" xfId="0" applyNumberFormat="1" applyFont="1" applyBorder="1" applyAlignment="1">
      <alignment horizontal="center" vertical="center" wrapText="1"/>
    </xf>
    <xf numFmtId="4" fontId="1" fillId="0" borderId="13" xfId="0" applyNumberFormat="1" applyFont="1" applyBorder="1" applyAlignment="1">
      <alignment vertical="center" wrapText="1"/>
    </xf>
    <xf numFmtId="4" fontId="1" fillId="4" borderId="13" xfId="0" applyNumberFormat="1" applyFont="1" applyFill="1" applyBorder="1" applyAlignment="1">
      <alignment horizontal="right" vertical="center" wrapText="1"/>
    </xf>
    <xf numFmtId="4" fontId="1" fillId="2" borderId="13" xfId="0" applyNumberFormat="1" applyFont="1" applyFill="1" applyBorder="1" applyAlignment="1">
      <alignment horizontal="center" vertical="center" wrapText="1"/>
    </xf>
    <xf numFmtId="4" fontId="1" fillId="0" borderId="13" xfId="0" applyNumberFormat="1" applyFont="1" applyBorder="1" applyAlignment="1">
      <alignment wrapText="1"/>
    </xf>
    <xf numFmtId="4" fontId="1" fillId="0" borderId="14" xfId="0" applyNumberFormat="1" applyFont="1" applyBorder="1" applyAlignment="1">
      <alignment wrapText="1"/>
    </xf>
    <xf numFmtId="4" fontId="1" fillId="0" borderId="12" xfId="0" applyNumberFormat="1" applyFont="1" applyBorder="1" applyAlignment="1">
      <alignment vertical="center" wrapText="1"/>
    </xf>
    <xf numFmtId="4" fontId="1" fillId="0" borderId="15" xfId="0" applyNumberFormat="1" applyFont="1" applyBorder="1" applyAlignment="1">
      <alignment vertical="center" wrapText="1"/>
    </xf>
    <xf numFmtId="4" fontId="1" fillId="0" borderId="13" xfId="0" applyNumberFormat="1" applyFont="1" applyBorder="1" applyAlignment="1">
      <alignment horizontal="right" vertical="center" wrapText="1"/>
    </xf>
    <xf numFmtId="49" fontId="3" fillId="0" borderId="0" xfId="0" applyNumberFormat="1" applyFont="1" applyAlignment="1">
      <alignment wrapText="1"/>
    </xf>
    <xf numFmtId="49" fontId="1" fillId="0" borderId="16" xfId="0" applyNumberFormat="1" applyFont="1" applyBorder="1" applyAlignment="1">
      <alignment horizontal="center" wrapText="1"/>
    </xf>
    <xf numFmtId="49" fontId="1" fillId="2" borderId="17" xfId="0" applyNumberFormat="1" applyFont="1" applyFill="1" applyBorder="1" applyAlignment="1">
      <alignment wrapText="1"/>
    </xf>
    <xf numFmtId="4" fontId="1" fillId="0" borderId="17" xfId="0" applyNumberFormat="1" applyFont="1" applyBorder="1" applyAlignment="1">
      <alignment horizontal="center" vertical="center" wrapText="1"/>
    </xf>
    <xf numFmtId="4" fontId="1" fillId="0" borderId="17" xfId="0" applyNumberFormat="1" applyFont="1" applyBorder="1" applyAlignment="1">
      <alignment horizontal="right" vertical="center" wrapText="1"/>
    </xf>
    <xf numFmtId="4" fontId="1" fillId="4" borderId="17" xfId="0" applyNumberFormat="1" applyFont="1" applyFill="1" applyBorder="1" applyAlignment="1">
      <alignment horizontal="right" vertical="center" wrapText="1"/>
    </xf>
    <xf numFmtId="4" fontId="1" fillId="2" borderId="17" xfId="0" applyNumberFormat="1" applyFont="1" applyFill="1" applyBorder="1" applyAlignment="1">
      <alignment horizontal="center" vertical="center" wrapText="1"/>
    </xf>
    <xf numFmtId="4" fontId="1" fillId="0" borderId="17" xfId="0" applyNumberFormat="1" applyFont="1" applyBorder="1" applyAlignment="1">
      <alignment wrapText="1"/>
    </xf>
    <xf numFmtId="4" fontId="1" fillId="0" borderId="18" xfId="0" applyNumberFormat="1" applyFont="1" applyBorder="1" applyAlignment="1">
      <alignment wrapText="1"/>
    </xf>
    <xf numFmtId="4" fontId="1" fillId="0" borderId="16" xfId="0" applyNumberFormat="1" applyFont="1" applyBorder="1" applyAlignment="1">
      <alignment vertical="center" wrapText="1"/>
    </xf>
    <xf numFmtId="4" fontId="1" fillId="0" borderId="17" xfId="0" applyNumberFormat="1" applyFont="1" applyBorder="1" applyAlignment="1">
      <alignment vertical="center" wrapText="1"/>
    </xf>
    <xf numFmtId="4" fontId="1" fillId="0" borderId="19" xfId="0" applyNumberFormat="1" applyFont="1" applyBorder="1" applyAlignment="1">
      <alignment vertical="center" wrapText="1"/>
    </xf>
    <xf numFmtId="49" fontId="1" fillId="0" borderId="20" xfId="0" applyNumberFormat="1" applyFont="1" applyBorder="1" applyAlignment="1">
      <alignment horizontal="center" wrapText="1"/>
    </xf>
    <xf numFmtId="49" fontId="1" fillId="2" borderId="2" xfId="0" applyNumberFormat="1" applyFont="1" applyFill="1" applyBorder="1" applyAlignment="1">
      <alignment wrapText="1"/>
    </xf>
    <xf numFmtId="49" fontId="1" fillId="0" borderId="4" xfId="0" applyNumberFormat="1" applyFont="1" applyBorder="1" applyAlignment="1">
      <alignment wrapText="1"/>
    </xf>
    <xf numFmtId="164" fontId="1" fillId="0" borderId="5" xfId="0" applyNumberFormat="1" applyFont="1" applyBorder="1" applyAlignment="1">
      <alignment wrapText="1"/>
    </xf>
    <xf numFmtId="4" fontId="1" fillId="0" borderId="5" xfId="0" applyNumberFormat="1" applyFont="1" applyBorder="1" applyAlignment="1">
      <alignment wrapText="1"/>
    </xf>
    <xf numFmtId="4" fontId="1" fillId="0" borderId="6" xfId="0" applyNumberFormat="1" applyFont="1" applyBorder="1" applyAlignment="1">
      <alignment wrapText="1"/>
    </xf>
    <xf numFmtId="4" fontId="1" fillId="0" borderId="6" xfId="0" applyNumberFormat="1" applyFont="1" applyBorder="1" applyAlignment="1">
      <alignment vertical="center" wrapText="1"/>
    </xf>
    <xf numFmtId="4" fontId="1" fillId="0" borderId="21" xfId="0" applyNumberFormat="1" applyFont="1" applyBorder="1" applyAlignment="1">
      <alignment vertical="center" wrapText="1"/>
    </xf>
    <xf numFmtId="4" fontId="1" fillId="0" borderId="22" xfId="0" applyNumberFormat="1" applyFont="1" applyBorder="1" applyAlignment="1">
      <alignment vertical="center" wrapText="1"/>
    </xf>
    <xf numFmtId="49" fontId="1" fillId="0" borderId="0" xfId="0" applyNumberFormat="1" applyFont="1" applyAlignment="1">
      <alignment horizontal="center" wrapText="1"/>
    </xf>
    <xf numFmtId="49" fontId="1" fillId="2" borderId="23" xfId="0" applyNumberFormat="1" applyFont="1" applyFill="1" applyBorder="1" applyAlignment="1">
      <alignment wrapText="1"/>
    </xf>
    <xf numFmtId="49" fontId="1" fillId="0" borderId="23" xfId="0" applyNumberFormat="1" applyFont="1" applyBorder="1" applyAlignment="1">
      <alignment wrapText="1"/>
    </xf>
    <xf numFmtId="2" fontId="1" fillId="0" borderId="0" xfId="0" applyNumberFormat="1" applyFont="1" applyAlignment="1">
      <alignment vertical="center" wrapText="1"/>
    </xf>
    <xf numFmtId="49" fontId="2" fillId="3" borderId="2" xfId="0" applyNumberFormat="1" applyFont="1" applyFill="1" applyBorder="1" applyAlignment="1">
      <alignment vertical="center" wrapText="1"/>
    </xf>
    <xf numFmtId="4" fontId="1" fillId="0" borderId="9" xfId="0" applyNumberFormat="1" applyFont="1" applyBorder="1" applyAlignment="1">
      <alignment horizontal="right" vertical="center" wrapText="1"/>
    </xf>
    <xf numFmtId="165" fontId="1" fillId="4" borderId="9" xfId="0" applyNumberFormat="1" applyFont="1" applyFill="1" applyBorder="1" applyAlignment="1">
      <alignment horizontal="right" vertical="center" wrapText="1"/>
    </xf>
    <xf numFmtId="165" fontId="4" fillId="2" borderId="9" xfId="0" applyNumberFormat="1" applyFont="1" applyFill="1" applyBorder="1" applyAlignment="1">
      <alignment horizontal="right" vertical="center" wrapText="1"/>
    </xf>
    <xf numFmtId="165" fontId="1" fillId="4" borderId="13" xfId="0" applyNumberFormat="1" applyFont="1" applyFill="1" applyBorder="1" applyAlignment="1">
      <alignment horizontal="right" vertical="center" wrapText="1"/>
    </xf>
    <xf numFmtId="165" fontId="4" fillId="2" borderId="13" xfId="0" applyNumberFormat="1" applyFont="1" applyFill="1" applyBorder="1" applyAlignment="1">
      <alignment horizontal="right" vertical="center" wrapText="1"/>
    </xf>
    <xf numFmtId="4" fontId="1" fillId="0" borderId="13" xfId="0" applyNumberFormat="1" applyFont="1" applyBorder="1" applyAlignment="1">
      <alignment horizontal="center" wrapText="1"/>
    </xf>
    <xf numFmtId="49" fontId="1" fillId="2" borderId="13" xfId="0" applyNumberFormat="1" applyFont="1" applyFill="1" applyBorder="1" applyAlignment="1">
      <alignment vertical="center" wrapText="1"/>
    </xf>
    <xf numFmtId="4" fontId="1" fillId="0" borderId="14" xfId="0" applyNumberFormat="1" applyFont="1" applyBorder="1" applyAlignment="1">
      <alignment vertical="center" wrapText="1"/>
    </xf>
    <xf numFmtId="4" fontId="1" fillId="0" borderId="17" xfId="0" applyNumberFormat="1" applyFont="1" applyBorder="1" applyAlignment="1">
      <alignment horizontal="center" wrapText="1"/>
    </xf>
    <xf numFmtId="165" fontId="1" fillId="4" borderId="17" xfId="0" applyNumberFormat="1" applyFont="1" applyFill="1" applyBorder="1" applyAlignment="1">
      <alignment horizontal="right" vertical="center" wrapText="1"/>
    </xf>
    <xf numFmtId="165" fontId="4" fillId="2" borderId="17" xfId="0" applyNumberFormat="1" applyFont="1" applyFill="1" applyBorder="1" applyAlignment="1">
      <alignment horizontal="right" vertical="center" wrapText="1"/>
    </xf>
    <xf numFmtId="49" fontId="1" fillId="0" borderId="5" xfId="0" applyNumberFormat="1" applyFont="1" applyBorder="1" applyAlignment="1">
      <alignment wrapText="1"/>
    </xf>
    <xf numFmtId="49" fontId="1" fillId="3" borderId="6" xfId="0" applyNumberFormat="1" applyFont="1" applyFill="1" applyBorder="1" applyAlignment="1">
      <alignment vertical="center" wrapText="1"/>
    </xf>
    <xf numFmtId="49" fontId="1" fillId="0" borderId="24" xfId="0" applyNumberFormat="1" applyFont="1" applyBorder="1" applyAlignment="1">
      <alignment horizontal="center" wrapText="1"/>
    </xf>
    <xf numFmtId="49" fontId="1" fillId="2" borderId="25" xfId="0" applyNumberFormat="1" applyFont="1" applyFill="1" applyBorder="1" applyAlignment="1">
      <alignment wrapText="1"/>
    </xf>
    <xf numFmtId="4" fontId="1" fillId="4" borderId="10" xfId="0" applyNumberFormat="1" applyFont="1" applyFill="1" applyBorder="1" applyAlignment="1">
      <alignment horizontal="right" vertical="center" wrapText="1"/>
    </xf>
    <xf numFmtId="4" fontId="1" fillId="2" borderId="10" xfId="0" applyNumberFormat="1" applyFont="1" applyFill="1" applyBorder="1" applyAlignment="1">
      <alignment horizontal="right" vertical="center" wrapText="1"/>
    </xf>
    <xf numFmtId="4" fontId="1" fillId="0" borderId="9" xfId="0" applyNumberFormat="1" applyFont="1" applyBorder="1" applyAlignment="1">
      <alignment horizontal="right" wrapText="1"/>
    </xf>
    <xf numFmtId="4" fontId="1" fillId="0" borderId="10" xfId="0" applyNumberFormat="1" applyFont="1" applyBorder="1" applyAlignment="1">
      <alignment horizontal="right" wrapText="1"/>
    </xf>
    <xf numFmtId="49" fontId="1" fillId="0" borderId="26" xfId="0" applyNumberFormat="1" applyFont="1" applyBorder="1" applyAlignment="1">
      <alignment horizontal="center" wrapText="1"/>
    </xf>
    <xf numFmtId="49" fontId="1" fillId="2" borderId="27" xfId="0" applyNumberFormat="1" applyFont="1" applyFill="1" applyBorder="1" applyAlignment="1">
      <alignment wrapText="1"/>
    </xf>
    <xf numFmtId="4" fontId="1" fillId="4" borderId="14" xfId="0" applyNumberFormat="1" applyFont="1" applyFill="1" applyBorder="1" applyAlignment="1">
      <alignment horizontal="right" vertical="center" wrapText="1"/>
    </xf>
    <xf numFmtId="4" fontId="1" fillId="2" borderId="14" xfId="0" applyNumberFormat="1" applyFont="1" applyFill="1" applyBorder="1" applyAlignment="1">
      <alignment horizontal="right" vertical="center" wrapText="1"/>
    </xf>
    <xf numFmtId="4" fontId="1" fillId="0" borderId="13" xfId="0" applyNumberFormat="1" applyFont="1" applyBorder="1" applyAlignment="1">
      <alignment horizontal="right" wrapText="1"/>
    </xf>
    <xf numFmtId="4" fontId="1" fillId="0" borderId="14" xfId="0" applyNumberFormat="1" applyFont="1" applyBorder="1" applyAlignment="1">
      <alignment horizontal="right" wrapText="1"/>
    </xf>
    <xf numFmtId="49" fontId="1" fillId="0" borderId="27" xfId="0" applyNumberFormat="1" applyFont="1" applyBorder="1" applyAlignment="1">
      <alignment wrapText="1"/>
    </xf>
    <xf numFmtId="49" fontId="1" fillId="2" borderId="12" xfId="0" applyNumberFormat="1" applyFont="1" applyFill="1" applyBorder="1" applyAlignment="1">
      <alignment wrapText="1"/>
    </xf>
    <xf numFmtId="49" fontId="1" fillId="0" borderId="28" xfId="0" applyNumberFormat="1" applyFont="1" applyBorder="1" applyAlignment="1">
      <alignment horizontal="center" wrapText="1"/>
    </xf>
    <xf numFmtId="0" fontId="5" fillId="5" borderId="16" xfId="0" applyFont="1" applyFill="1" applyBorder="1" applyAlignment="1">
      <alignment wrapText="1"/>
    </xf>
    <xf numFmtId="4" fontId="1" fillId="4" borderId="18" xfId="0" applyNumberFormat="1" applyFont="1" applyFill="1" applyBorder="1" applyAlignment="1">
      <alignment horizontal="right" vertical="center" wrapText="1"/>
    </xf>
    <xf numFmtId="4" fontId="1" fillId="2" borderId="18" xfId="0" applyNumberFormat="1" applyFont="1" applyFill="1" applyBorder="1" applyAlignment="1">
      <alignment horizontal="right" vertical="center" wrapText="1"/>
    </xf>
    <xf numFmtId="4" fontId="1" fillId="0" borderId="17" xfId="0" applyNumberFormat="1" applyFont="1" applyBorder="1" applyAlignment="1">
      <alignment horizontal="right" wrapText="1"/>
    </xf>
    <xf numFmtId="4" fontId="1" fillId="0" borderId="18" xfId="0" applyNumberFormat="1" applyFont="1" applyBorder="1" applyAlignment="1">
      <alignment horizontal="right" wrapText="1"/>
    </xf>
    <xf numFmtId="49" fontId="1" fillId="2" borderId="20" xfId="0" applyNumberFormat="1" applyFont="1" applyFill="1" applyBorder="1" applyAlignment="1">
      <alignment wrapText="1"/>
    </xf>
    <xf numFmtId="49" fontId="1" fillId="0" borderId="29" xfId="0" applyNumberFormat="1" applyFont="1" applyBorder="1" applyAlignment="1">
      <alignment horizontal="center" vertical="center" wrapText="1"/>
    </xf>
    <xf numFmtId="49" fontId="1" fillId="0" borderId="29" xfId="0" applyNumberFormat="1" applyFont="1" applyBorder="1" applyAlignment="1">
      <alignment wrapText="1"/>
    </xf>
    <xf numFmtId="49" fontId="1" fillId="0" borderId="30" xfId="0" applyNumberFormat="1" applyFont="1" applyBorder="1" applyAlignment="1">
      <alignment horizontal="center" wrapText="1"/>
    </xf>
    <xf numFmtId="4" fontId="1" fillId="0" borderId="30" xfId="0" applyNumberFormat="1" applyFont="1" applyBorder="1" applyAlignment="1">
      <alignment wrapText="1"/>
    </xf>
    <xf numFmtId="4" fontId="1" fillId="0" borderId="31" xfId="0" applyNumberFormat="1" applyFont="1" applyBorder="1" applyAlignment="1">
      <alignment vertical="center" wrapText="1"/>
    </xf>
    <xf numFmtId="4" fontId="1" fillId="0" borderId="29" xfId="0" applyNumberFormat="1" applyFont="1" applyBorder="1" applyAlignment="1">
      <alignment vertical="center" wrapText="1"/>
    </xf>
    <xf numFmtId="4" fontId="1" fillId="0" borderId="32" xfId="0" applyNumberFormat="1" applyFont="1" applyBorder="1" applyAlignment="1">
      <alignment vertical="center" wrapText="1"/>
    </xf>
    <xf numFmtId="49" fontId="1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wrapText="1"/>
    </xf>
    <xf numFmtId="49" fontId="1" fillId="3" borderId="2" xfId="0" applyNumberFormat="1" applyFont="1" applyFill="1" applyBorder="1" applyAlignment="1">
      <alignment vertical="center" wrapText="1"/>
    </xf>
    <xf numFmtId="49" fontId="1" fillId="3" borderId="22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wrapText="1"/>
    </xf>
    <xf numFmtId="2" fontId="1" fillId="0" borderId="9" xfId="0" applyNumberFormat="1" applyFont="1" applyBorder="1" applyAlignment="1">
      <alignment horizontal="center" vertical="center" wrapText="1"/>
    </xf>
    <xf numFmtId="2" fontId="1" fillId="4" borderId="9" xfId="0" applyNumberFormat="1" applyFont="1" applyFill="1" applyBorder="1" applyAlignment="1">
      <alignment wrapText="1"/>
    </xf>
    <xf numFmtId="2" fontId="1" fillId="2" borderId="9" xfId="0" applyNumberFormat="1" applyFont="1" applyFill="1" applyBorder="1" applyAlignment="1">
      <alignment horizontal="center" vertical="center" wrapText="1"/>
    </xf>
    <xf numFmtId="4" fontId="1" fillId="0" borderId="33" xfId="0" applyNumberFormat="1" applyFont="1" applyBorder="1" applyAlignment="1">
      <alignment horizontal="center" vertical="center" wrapText="1"/>
    </xf>
    <xf numFmtId="2" fontId="1" fillId="0" borderId="13" xfId="0" applyNumberFormat="1" applyFont="1" applyBorder="1" applyAlignment="1">
      <alignment horizontal="center" vertical="center" wrapText="1"/>
    </xf>
    <xf numFmtId="2" fontId="1" fillId="4" borderId="13" xfId="0" applyNumberFormat="1" applyFont="1" applyFill="1" applyBorder="1" applyAlignment="1">
      <alignment wrapText="1"/>
    </xf>
    <xf numFmtId="2" fontId="1" fillId="2" borderId="13" xfId="0" applyNumberFormat="1" applyFont="1" applyFill="1" applyBorder="1" applyAlignment="1">
      <alignment horizontal="center" vertical="center" wrapText="1"/>
    </xf>
    <xf numFmtId="4" fontId="1" fillId="0" borderId="34" xfId="0" applyNumberFormat="1" applyFont="1" applyBorder="1" applyAlignment="1">
      <alignment horizontal="center" vertical="center" wrapText="1"/>
    </xf>
    <xf numFmtId="49" fontId="1" fillId="2" borderId="35" xfId="0" applyNumberFormat="1" applyFont="1" applyFill="1" applyBorder="1" applyAlignment="1">
      <alignment wrapText="1"/>
    </xf>
    <xf numFmtId="0" fontId="6" fillId="0" borderId="36" xfId="0" applyFont="1" applyBorder="1" applyAlignment="1">
      <alignment horizontal="center" vertical="center" wrapText="1"/>
    </xf>
    <xf numFmtId="49" fontId="1" fillId="2" borderId="34" xfId="0" applyNumberFormat="1" applyFont="1" applyFill="1" applyBorder="1" applyAlignment="1">
      <alignment wrapText="1"/>
    </xf>
    <xf numFmtId="49" fontId="1" fillId="2" borderId="16" xfId="0" applyNumberFormat="1" applyFont="1" applyFill="1" applyBorder="1" applyAlignment="1">
      <alignment wrapText="1"/>
    </xf>
    <xf numFmtId="2" fontId="1" fillId="0" borderId="17" xfId="0" applyNumberFormat="1" applyFont="1" applyBorder="1" applyAlignment="1">
      <alignment horizontal="center" vertical="center" wrapText="1"/>
    </xf>
    <xf numFmtId="2" fontId="1" fillId="4" borderId="17" xfId="0" applyNumberFormat="1" applyFont="1" applyFill="1" applyBorder="1" applyAlignment="1">
      <alignment wrapText="1"/>
    </xf>
    <xf numFmtId="2" fontId="1" fillId="2" borderId="17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vertical="center" wrapText="1"/>
    </xf>
    <xf numFmtId="4" fontId="1" fillId="0" borderId="4" xfId="0" applyNumberFormat="1" applyFont="1" applyBorder="1" applyAlignment="1">
      <alignment vertical="center" wrapText="1"/>
    </xf>
    <xf numFmtId="4" fontId="1" fillId="0" borderId="5" xfId="0" applyNumberFormat="1" applyFont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4" fontId="1" fillId="0" borderId="7" xfId="0" applyNumberFormat="1" applyFont="1" applyBorder="1" applyAlignment="1">
      <alignment vertical="center" wrapText="1"/>
    </xf>
    <xf numFmtId="49" fontId="2" fillId="3" borderId="37" xfId="0" applyNumberFormat="1" applyFont="1" applyFill="1" applyBorder="1" applyAlignment="1">
      <alignment vertical="center" wrapText="1"/>
    </xf>
    <xf numFmtId="4" fontId="1" fillId="4" borderId="10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right" vertical="center" wrapText="1"/>
    </xf>
    <xf numFmtId="164" fontId="1" fillId="0" borderId="0" xfId="0" applyNumberFormat="1" applyFont="1" applyAlignment="1">
      <alignment wrapText="1"/>
    </xf>
    <xf numFmtId="4" fontId="1" fillId="4" borderId="14" xfId="0" applyNumberFormat="1" applyFont="1" applyFill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right" vertical="center" wrapText="1"/>
    </xf>
    <xf numFmtId="49" fontId="1" fillId="0" borderId="16" xfId="0" applyNumberFormat="1" applyFont="1" applyBorder="1" applyAlignment="1">
      <alignment wrapText="1"/>
    </xf>
    <xf numFmtId="4" fontId="1" fillId="4" borderId="18" xfId="0" applyNumberFormat="1" applyFont="1" applyFill="1" applyBorder="1" applyAlignment="1">
      <alignment horizontal="center" vertical="center" wrapText="1"/>
    </xf>
    <xf numFmtId="4" fontId="1" fillId="0" borderId="18" xfId="0" applyNumberFormat="1" applyFont="1" applyBorder="1" applyAlignment="1">
      <alignment horizontal="right" vertical="center" wrapText="1"/>
    </xf>
    <xf numFmtId="49" fontId="1" fillId="0" borderId="6" xfId="0" applyNumberFormat="1" applyFont="1" applyBorder="1" applyAlignment="1">
      <alignment horizontal="center" wrapText="1"/>
    </xf>
    <xf numFmtId="49" fontId="1" fillId="0" borderId="4" xfId="0" applyNumberFormat="1" applyFont="1" applyBorder="1" applyAlignment="1">
      <alignment horizontal="right" wrapText="1"/>
    </xf>
    <xf numFmtId="49" fontId="1" fillId="2" borderId="4" xfId="0" applyNumberFormat="1" applyFont="1" applyFill="1" applyBorder="1" applyAlignment="1">
      <alignment horizontal="right" wrapText="1"/>
    </xf>
    <xf numFmtId="4" fontId="1" fillId="0" borderId="4" xfId="0" applyNumberFormat="1" applyFont="1" applyBorder="1" applyAlignment="1">
      <alignment horizontal="right" wrapText="1"/>
    </xf>
    <xf numFmtId="4" fontId="1" fillId="0" borderId="5" xfId="0" applyNumberFormat="1" applyFont="1" applyBorder="1" applyAlignment="1">
      <alignment horizontal="right" wrapText="1"/>
    </xf>
    <xf numFmtId="4" fontId="1" fillId="0" borderId="6" xfId="0" applyNumberFormat="1" applyFont="1" applyBorder="1" applyAlignment="1">
      <alignment horizontal="right" wrapText="1"/>
    </xf>
    <xf numFmtId="49" fontId="1" fillId="0" borderId="23" xfId="0" applyNumberFormat="1" applyFont="1" applyBorder="1" applyAlignment="1">
      <alignment horizontal="center" wrapText="1"/>
    </xf>
    <xf numFmtId="49" fontId="2" fillId="3" borderId="38" xfId="0" applyNumberFormat="1" applyFont="1" applyFill="1" applyBorder="1" applyAlignment="1">
      <alignment vertical="center" wrapText="1"/>
    </xf>
    <xf numFmtId="165" fontId="1" fillId="4" borderId="9" xfId="0" applyNumberFormat="1" applyFont="1" applyFill="1" applyBorder="1" applyAlignment="1">
      <alignment horizontal="center" vertical="center" wrapText="1"/>
    </xf>
    <xf numFmtId="165" fontId="1" fillId="2" borderId="9" xfId="0" applyNumberFormat="1" applyFont="1" applyFill="1" applyBorder="1" applyAlignment="1">
      <alignment horizontal="center" vertical="center" wrapText="1"/>
    </xf>
    <xf numFmtId="165" fontId="1" fillId="4" borderId="17" xfId="0" applyNumberFormat="1" applyFont="1" applyFill="1" applyBorder="1" applyAlignment="1">
      <alignment horizontal="center" vertical="center" wrapText="1"/>
    </xf>
    <xf numFmtId="165" fontId="1" fillId="2" borderId="17" xfId="0" applyNumberFormat="1" applyFont="1" applyFill="1" applyBorder="1" applyAlignment="1">
      <alignment horizontal="center" vertical="center" wrapText="1"/>
    </xf>
    <xf numFmtId="49" fontId="1" fillId="2" borderId="31" xfId="0" applyNumberFormat="1" applyFont="1" applyFill="1" applyBorder="1" applyAlignment="1">
      <alignment wrapText="1"/>
    </xf>
    <xf numFmtId="49" fontId="1" fillId="2" borderId="29" xfId="0" applyNumberFormat="1" applyFont="1" applyFill="1" applyBorder="1" applyAlignment="1">
      <alignment wrapText="1"/>
    </xf>
    <xf numFmtId="4" fontId="1" fillId="0" borderId="29" xfId="0" applyNumberFormat="1" applyFont="1" applyBorder="1" applyAlignment="1">
      <alignment horizontal="right" wrapText="1"/>
    </xf>
    <xf numFmtId="4" fontId="1" fillId="0" borderId="30" xfId="0" applyNumberFormat="1" applyFont="1" applyBorder="1" applyAlignment="1">
      <alignment horizontal="right" wrapText="1"/>
    </xf>
    <xf numFmtId="4" fontId="1" fillId="0" borderId="20" xfId="0" applyNumberFormat="1" applyFont="1" applyBorder="1" applyAlignment="1">
      <alignment horizontal="right" wrapText="1"/>
    </xf>
    <xf numFmtId="165" fontId="1" fillId="2" borderId="10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Border="1" applyAlignment="1">
      <alignment vertical="center" wrapText="1"/>
    </xf>
    <xf numFmtId="165" fontId="1" fillId="4" borderId="13" xfId="0" applyNumberFormat="1" applyFont="1" applyFill="1" applyBorder="1" applyAlignment="1">
      <alignment horizontal="center" vertical="center" wrapText="1"/>
    </xf>
    <xf numFmtId="49" fontId="1" fillId="2" borderId="39" xfId="0" applyNumberFormat="1" applyFont="1" applyFill="1" applyBorder="1" applyAlignment="1">
      <alignment wrapText="1"/>
    </xf>
    <xf numFmtId="165" fontId="1" fillId="2" borderId="18" xfId="0" applyNumberFormat="1" applyFont="1" applyFill="1" applyBorder="1" applyAlignment="1">
      <alignment horizontal="center" vertical="center" wrapText="1"/>
    </xf>
    <xf numFmtId="4" fontId="1" fillId="0" borderId="18" xfId="0" applyNumberFormat="1" applyFont="1" applyBorder="1" applyAlignment="1">
      <alignment vertical="center" wrapText="1"/>
    </xf>
    <xf numFmtId="2" fontId="1" fillId="0" borderId="21" xfId="0" applyNumberFormat="1" applyFont="1" applyBorder="1" applyAlignment="1">
      <alignment vertical="center" wrapText="1"/>
    </xf>
    <xf numFmtId="49" fontId="1" fillId="0" borderId="21" xfId="0" applyNumberFormat="1" applyFont="1" applyBorder="1" applyAlignment="1">
      <alignment vertical="center" wrapText="1"/>
    </xf>
    <xf numFmtId="2" fontId="1" fillId="4" borderId="10" xfId="0" applyNumberFormat="1" applyFont="1" applyFill="1" applyBorder="1" applyAlignment="1">
      <alignment horizontal="center" vertical="center" wrapText="1"/>
    </xf>
    <xf numFmtId="4" fontId="1" fillId="2" borderId="10" xfId="0" applyNumberFormat="1" applyFont="1" applyFill="1" applyBorder="1" applyAlignment="1">
      <alignment horizontal="center" vertical="center" wrapText="1"/>
    </xf>
    <xf numFmtId="2" fontId="1" fillId="4" borderId="14" xfId="0" applyNumberFormat="1" applyFont="1" applyFill="1" applyBorder="1" applyAlignment="1">
      <alignment horizontal="center" vertical="center" wrapText="1"/>
    </xf>
    <xf numFmtId="4" fontId="1" fillId="2" borderId="14" xfId="0" applyNumberFormat="1" applyFont="1" applyFill="1" applyBorder="1" applyAlignment="1">
      <alignment horizontal="center" vertical="center" wrapText="1"/>
    </xf>
    <xf numFmtId="2" fontId="1" fillId="4" borderId="13" xfId="0" applyNumberFormat="1" applyFont="1" applyFill="1" applyBorder="1" applyAlignment="1">
      <alignment horizontal="center" vertical="center"/>
    </xf>
    <xf numFmtId="2" fontId="1" fillId="4" borderId="17" xfId="0" applyNumberFormat="1" applyFont="1" applyFill="1" applyBorder="1" applyAlignment="1">
      <alignment horizontal="center" vertical="center"/>
    </xf>
    <xf numFmtId="4" fontId="1" fillId="2" borderId="18" xfId="0" applyNumberFormat="1" applyFont="1" applyFill="1" applyBorder="1" applyAlignment="1">
      <alignment horizontal="center" vertical="center" wrapText="1"/>
    </xf>
    <xf numFmtId="49" fontId="1" fillId="0" borderId="20" xfId="0" applyNumberFormat="1" applyFont="1" applyBorder="1" applyAlignment="1">
      <alignment wrapText="1"/>
    </xf>
    <xf numFmtId="49" fontId="2" fillId="2" borderId="6" xfId="0" applyNumberFormat="1" applyFont="1" applyFill="1" applyBorder="1" applyAlignment="1">
      <alignment horizontal="center" wrapText="1"/>
    </xf>
    <xf numFmtId="49" fontId="2" fillId="2" borderId="21" xfId="0" applyNumberFormat="1" applyFont="1" applyFill="1" applyBorder="1" applyAlignment="1">
      <alignment horizontal="center" wrapText="1"/>
    </xf>
    <xf numFmtId="49" fontId="1" fillId="0" borderId="21" xfId="0" applyNumberFormat="1" applyFont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49" fontId="1" fillId="2" borderId="6" xfId="0" applyNumberFormat="1" applyFont="1" applyFill="1" applyBorder="1" applyAlignment="1">
      <alignment wrapText="1"/>
    </xf>
    <xf numFmtId="4" fontId="1" fillId="0" borderId="22" xfId="0" applyNumberFormat="1" applyFont="1" applyBorder="1" applyAlignment="1">
      <alignment wrapText="1"/>
    </xf>
    <xf numFmtId="49" fontId="1" fillId="2" borderId="6" xfId="0" applyNumberFormat="1" applyFont="1" applyFill="1" applyBorder="1" applyAlignment="1">
      <alignment horizontal="center" wrapText="1"/>
    </xf>
    <xf numFmtId="49" fontId="1" fillId="2" borderId="21" xfId="0" applyNumberFormat="1" applyFont="1" applyFill="1" applyBorder="1" applyAlignment="1">
      <alignment horizontal="center" wrapText="1"/>
    </xf>
    <xf numFmtId="4" fontId="1" fillId="4" borderId="9" xfId="0" applyNumberFormat="1" applyFont="1" applyFill="1" applyBorder="1" applyAlignment="1" applyProtection="1">
      <alignment horizontal="right" vertical="center" wrapText="1"/>
      <protection locked="0"/>
    </xf>
    <xf numFmtId="4" fontId="1" fillId="4" borderId="13" xfId="0" applyNumberFormat="1" applyFont="1" applyFill="1" applyBorder="1" applyAlignment="1" applyProtection="1">
      <alignment horizontal="right" vertical="center" wrapText="1"/>
      <protection locked="0"/>
    </xf>
    <xf numFmtId="4" fontId="1" fillId="4" borderId="17" xfId="0" applyNumberFormat="1" applyFont="1" applyFill="1" applyBorder="1" applyAlignment="1" applyProtection="1">
      <alignment horizontal="right" vertical="center" wrapText="1"/>
      <protection locked="0"/>
    </xf>
    <xf numFmtId="165" fontId="1" fillId="4" borderId="9" xfId="0" applyNumberFormat="1" applyFont="1" applyFill="1" applyBorder="1" applyAlignment="1" applyProtection="1">
      <alignment horizontal="right" vertical="center" wrapText="1"/>
      <protection locked="0"/>
    </xf>
    <xf numFmtId="165" fontId="1" fillId="4" borderId="13" xfId="0" applyNumberFormat="1" applyFont="1" applyFill="1" applyBorder="1" applyAlignment="1" applyProtection="1">
      <alignment horizontal="right" vertical="center" wrapText="1"/>
      <protection locked="0"/>
    </xf>
    <xf numFmtId="165" fontId="1" fillId="4" borderId="17" xfId="0" applyNumberFormat="1" applyFont="1" applyFill="1" applyBorder="1" applyAlignment="1" applyProtection="1">
      <alignment horizontal="right" vertical="center" wrapText="1"/>
      <protection locked="0"/>
    </xf>
    <xf numFmtId="4" fontId="1" fillId="4" borderId="10" xfId="0" applyNumberFormat="1" applyFont="1" applyFill="1" applyBorder="1" applyAlignment="1" applyProtection="1">
      <alignment horizontal="right" vertical="center" wrapText="1"/>
      <protection locked="0"/>
    </xf>
    <xf numFmtId="4" fontId="1" fillId="4" borderId="14" xfId="0" applyNumberFormat="1" applyFont="1" applyFill="1" applyBorder="1" applyAlignment="1" applyProtection="1">
      <alignment horizontal="right" vertical="center" wrapText="1"/>
      <protection locked="0"/>
    </xf>
    <xf numFmtId="4" fontId="1" fillId="4" borderId="18" xfId="0" applyNumberFormat="1" applyFont="1" applyFill="1" applyBorder="1" applyAlignment="1" applyProtection="1">
      <alignment horizontal="right" vertical="center" wrapText="1"/>
      <protection locked="0"/>
    </xf>
    <xf numFmtId="2" fontId="1" fillId="4" borderId="9" xfId="0" applyNumberFormat="1" applyFont="1" applyFill="1" applyBorder="1" applyAlignment="1" applyProtection="1">
      <alignment wrapText="1"/>
      <protection locked="0"/>
    </xf>
    <xf numFmtId="2" fontId="1" fillId="4" borderId="13" xfId="0" applyNumberFormat="1" applyFont="1" applyFill="1" applyBorder="1" applyAlignment="1" applyProtection="1">
      <alignment wrapText="1"/>
      <protection locked="0"/>
    </xf>
    <xf numFmtId="2" fontId="1" fillId="4" borderId="17" xfId="0" applyNumberFormat="1" applyFont="1" applyFill="1" applyBorder="1" applyAlignment="1" applyProtection="1">
      <alignment wrapText="1"/>
      <protection locked="0"/>
    </xf>
    <xf numFmtId="4" fontId="1" fillId="4" borderId="10" xfId="0" applyNumberFormat="1" applyFont="1" applyFill="1" applyBorder="1" applyAlignment="1" applyProtection="1">
      <alignment horizontal="center" vertical="center" wrapText="1"/>
      <protection locked="0"/>
    </xf>
    <xf numFmtId="4" fontId="1" fillId="4" borderId="14" xfId="0" applyNumberFormat="1" applyFont="1" applyFill="1" applyBorder="1" applyAlignment="1" applyProtection="1">
      <alignment horizontal="center" vertical="center" wrapText="1"/>
      <protection locked="0"/>
    </xf>
    <xf numFmtId="4" fontId="1" fillId="4" borderId="18" xfId="0" applyNumberFormat="1" applyFont="1" applyFill="1" applyBorder="1" applyAlignment="1" applyProtection="1">
      <alignment horizontal="center" vertical="center" wrapText="1"/>
      <protection locked="0"/>
    </xf>
    <xf numFmtId="165" fontId="1" fillId="4" borderId="9" xfId="0" applyNumberFormat="1" applyFont="1" applyFill="1" applyBorder="1" applyAlignment="1" applyProtection="1">
      <alignment horizontal="center" vertical="center" wrapText="1"/>
      <protection locked="0"/>
    </xf>
    <xf numFmtId="165" fontId="1" fillId="4" borderId="17" xfId="0" applyNumberFormat="1" applyFont="1" applyFill="1" applyBorder="1" applyAlignment="1" applyProtection="1">
      <alignment horizontal="center" vertical="center" wrapText="1"/>
      <protection locked="0"/>
    </xf>
    <xf numFmtId="165" fontId="1" fillId="4" borderId="13" xfId="0" applyNumberFormat="1" applyFont="1" applyFill="1" applyBorder="1" applyAlignment="1" applyProtection="1">
      <alignment horizontal="center" vertical="center" wrapText="1"/>
      <protection locked="0"/>
    </xf>
    <xf numFmtId="2" fontId="1" fillId="4" borderId="10" xfId="0" applyNumberFormat="1" applyFont="1" applyFill="1" applyBorder="1" applyAlignment="1" applyProtection="1">
      <alignment horizontal="center" vertical="center" wrapText="1"/>
      <protection locked="0"/>
    </xf>
    <xf numFmtId="2" fontId="1" fillId="4" borderId="14" xfId="0" applyNumberFormat="1" applyFont="1" applyFill="1" applyBorder="1" applyAlignment="1" applyProtection="1">
      <alignment horizontal="center" vertical="center" wrapText="1"/>
      <protection locked="0"/>
    </xf>
    <xf numFmtId="2" fontId="1" fillId="4" borderId="13" xfId="0" applyNumberFormat="1" applyFont="1" applyFill="1" applyBorder="1" applyAlignment="1" applyProtection="1">
      <alignment horizontal="center" vertical="center"/>
      <protection locked="0"/>
    </xf>
    <xf numFmtId="2" fontId="1" fillId="4" borderId="17" xfId="0" applyNumberFormat="1" applyFont="1" applyFill="1" applyBorder="1" applyAlignment="1" applyProtection="1">
      <alignment horizontal="center" vertical="center"/>
      <protection locked="0"/>
    </xf>
    <xf numFmtId="49" fontId="1" fillId="0" borderId="20" xfId="0" applyNumberFormat="1" applyFont="1" applyBorder="1" applyAlignment="1" applyProtection="1">
      <alignment wrapText="1"/>
    </xf>
    <xf numFmtId="49" fontId="1" fillId="2" borderId="2" xfId="0" applyNumberFormat="1" applyFont="1" applyFill="1" applyBorder="1" applyAlignment="1" applyProtection="1">
      <alignment wrapText="1"/>
    </xf>
    <xf numFmtId="49" fontId="1" fillId="0" borderId="4" xfId="0" applyNumberFormat="1" applyFont="1" applyBorder="1" applyAlignment="1" applyProtection="1">
      <alignment wrapText="1"/>
    </xf>
    <xf numFmtId="4" fontId="1" fillId="0" borderId="4" xfId="0" applyNumberFormat="1" applyFont="1" applyBorder="1" applyAlignment="1" applyProtection="1">
      <alignment horizontal="right" wrapText="1"/>
    </xf>
    <xf numFmtId="4" fontId="1" fillId="0" borderId="5" xfId="0" applyNumberFormat="1" applyFont="1" applyBorder="1" applyAlignment="1" applyProtection="1">
      <alignment horizontal="right" wrapText="1"/>
    </xf>
    <xf numFmtId="4" fontId="1" fillId="0" borderId="2" xfId="0" applyNumberFormat="1" applyFont="1" applyBorder="1" applyAlignment="1" applyProtection="1">
      <alignment vertical="center" wrapText="1"/>
    </xf>
    <xf numFmtId="4" fontId="1" fillId="0" borderId="4" xfId="0" applyNumberFormat="1" applyFont="1" applyBorder="1" applyAlignment="1" applyProtection="1">
      <alignment vertical="center" wrapText="1"/>
    </xf>
    <xf numFmtId="4" fontId="1" fillId="0" borderId="7" xfId="0" applyNumberFormat="1" applyFont="1" applyBorder="1" applyAlignment="1" applyProtection="1">
      <alignment vertical="center" wrapText="1"/>
    </xf>
    <xf numFmtId="49" fontId="1" fillId="0" borderId="0" xfId="0" applyNumberFormat="1" applyFont="1" applyAlignment="1" applyProtection="1">
      <alignment wrapText="1"/>
    </xf>
    <xf numFmtId="4" fontId="1" fillId="0" borderId="0" xfId="0" applyNumberFormat="1" applyFont="1" applyAlignment="1" applyProtection="1">
      <alignment wrapText="1"/>
    </xf>
    <xf numFmtId="2" fontId="1" fillId="0" borderId="0" xfId="0" applyNumberFormat="1" applyFont="1" applyAlignment="1" applyProtection="1">
      <alignment wrapText="1"/>
    </xf>
    <xf numFmtId="49" fontId="1" fillId="2" borderId="0" xfId="0" applyNumberFormat="1" applyFont="1" applyFill="1" applyAlignment="1" applyProtection="1">
      <alignment wrapText="1"/>
    </xf>
    <xf numFmtId="49" fontId="3" fillId="0" borderId="0" xfId="0" applyNumberFormat="1" applyFont="1" applyAlignment="1" applyProtection="1">
      <alignment wrapText="1"/>
    </xf>
    <xf numFmtId="49" fontId="2" fillId="2" borderId="6" xfId="0" applyNumberFormat="1" applyFont="1" applyFill="1" applyBorder="1" applyAlignment="1" applyProtection="1">
      <alignment horizontal="center" wrapText="1"/>
    </xf>
    <xf numFmtId="49" fontId="2" fillId="2" borderId="21" xfId="0" applyNumberFormat="1" applyFont="1" applyFill="1" applyBorder="1" applyAlignment="1" applyProtection="1">
      <alignment horizontal="center" wrapText="1"/>
    </xf>
    <xf numFmtId="49" fontId="1" fillId="0" borderId="21" xfId="0" applyNumberFormat="1" applyFont="1" applyBorder="1" applyAlignment="1" applyProtection="1">
      <alignment wrapText="1"/>
    </xf>
    <xf numFmtId="4" fontId="1" fillId="0" borderId="1" xfId="0" applyNumberFormat="1" applyFont="1" applyBorder="1" applyAlignment="1" applyProtection="1">
      <alignment wrapText="1"/>
    </xf>
    <xf numFmtId="49" fontId="1" fillId="2" borderId="6" xfId="0" applyNumberFormat="1" applyFont="1" applyFill="1" applyBorder="1" applyAlignment="1" applyProtection="1">
      <alignment wrapText="1"/>
    </xf>
    <xf numFmtId="4" fontId="1" fillId="0" borderId="22" xfId="0" applyNumberFormat="1" applyFont="1" applyBorder="1" applyAlignment="1" applyProtection="1">
      <alignment wrapText="1"/>
    </xf>
    <xf numFmtId="49" fontId="1" fillId="2" borderId="6" xfId="0" applyNumberFormat="1" applyFont="1" applyFill="1" applyBorder="1" applyAlignment="1" applyProtection="1">
      <alignment horizontal="center" wrapText="1"/>
    </xf>
    <xf numFmtId="49" fontId="1" fillId="2" borderId="21" xfId="0" applyNumberFormat="1" applyFont="1" applyFill="1" applyBorder="1" applyAlignment="1" applyProtection="1">
      <alignment horizontal="center" wrapText="1"/>
    </xf>
    <xf numFmtId="4" fontId="1" fillId="2" borderId="10" xfId="0" applyNumberFormat="1" applyFont="1" applyFill="1" applyBorder="1" applyAlignment="1" applyProtection="1">
      <alignment horizontal="center" vertical="center" wrapText="1"/>
    </xf>
    <xf numFmtId="4" fontId="1" fillId="0" borderId="9" xfId="0" applyNumberFormat="1" applyFont="1" applyBorder="1" applyAlignment="1" applyProtection="1">
      <alignment horizontal="right" wrapText="1"/>
    </xf>
    <xf numFmtId="4" fontId="1" fillId="0" borderId="10" xfId="0" applyNumberFormat="1" applyFont="1" applyBorder="1" applyAlignment="1" applyProtection="1">
      <alignment horizontal="right" wrapText="1"/>
    </xf>
    <xf numFmtId="4" fontId="1" fillId="0" borderId="12" xfId="0" applyNumberFormat="1" applyFont="1" applyBorder="1" applyAlignment="1" applyProtection="1">
      <alignment vertical="center" wrapText="1"/>
    </xf>
    <xf numFmtId="4" fontId="1" fillId="0" borderId="13" xfId="0" applyNumberFormat="1" applyFont="1" applyBorder="1" applyAlignment="1" applyProtection="1">
      <alignment vertical="center" wrapText="1"/>
    </xf>
    <xf numFmtId="4" fontId="1" fillId="0" borderId="15" xfId="0" applyNumberFormat="1" applyFont="1" applyBorder="1" applyAlignment="1" applyProtection="1">
      <alignment vertical="center" wrapText="1"/>
    </xf>
    <xf numFmtId="4" fontId="1" fillId="2" borderId="14" xfId="0" applyNumberFormat="1" applyFont="1" applyFill="1" applyBorder="1" applyAlignment="1" applyProtection="1">
      <alignment horizontal="center" vertical="center" wrapText="1"/>
    </xf>
    <xf numFmtId="4" fontId="1" fillId="0" borderId="13" xfId="0" applyNumberFormat="1" applyFont="1" applyBorder="1" applyAlignment="1" applyProtection="1">
      <alignment horizontal="right" wrapText="1"/>
    </xf>
    <xf numFmtId="4" fontId="1" fillId="0" borderId="14" xfId="0" applyNumberFormat="1" applyFont="1" applyBorder="1" applyAlignment="1" applyProtection="1">
      <alignment horizontal="right" wrapText="1"/>
    </xf>
    <xf numFmtId="4" fontId="1" fillId="2" borderId="18" xfId="0" applyNumberFormat="1" applyFont="1" applyFill="1" applyBorder="1" applyAlignment="1" applyProtection="1">
      <alignment horizontal="center" vertical="center" wrapText="1"/>
    </xf>
    <xf numFmtId="4" fontId="1" fillId="0" borderId="17" xfId="0" applyNumberFormat="1" applyFont="1" applyBorder="1" applyAlignment="1" applyProtection="1">
      <alignment horizontal="right" wrapText="1"/>
    </xf>
    <xf numFmtId="4" fontId="1" fillId="0" borderId="18" xfId="0" applyNumberFormat="1" applyFont="1" applyBorder="1" applyAlignment="1" applyProtection="1">
      <alignment horizontal="right" wrapText="1"/>
    </xf>
    <xf numFmtId="49" fontId="1" fillId="0" borderId="24" xfId="0" applyNumberFormat="1" applyFont="1" applyBorder="1" applyAlignment="1" applyProtection="1">
      <alignment horizontal="center" wrapText="1"/>
    </xf>
    <xf numFmtId="49" fontId="1" fillId="2" borderId="8" xfId="0" applyNumberFormat="1" applyFont="1" applyFill="1" applyBorder="1" applyAlignment="1" applyProtection="1">
      <alignment wrapText="1"/>
    </xf>
    <xf numFmtId="4" fontId="1" fillId="0" borderId="9" xfId="0" applyNumberFormat="1" applyFont="1" applyBorder="1" applyAlignment="1" applyProtection="1">
      <alignment horizontal="center" vertical="center" wrapText="1"/>
    </xf>
    <xf numFmtId="49" fontId="1" fillId="0" borderId="26" xfId="0" applyNumberFormat="1" applyFont="1" applyBorder="1" applyAlignment="1" applyProtection="1">
      <alignment horizontal="center" wrapText="1"/>
    </xf>
    <xf numFmtId="49" fontId="1" fillId="2" borderId="12" xfId="0" applyNumberFormat="1" applyFont="1" applyFill="1" applyBorder="1" applyAlignment="1" applyProtection="1">
      <alignment wrapText="1"/>
    </xf>
    <xf numFmtId="4" fontId="1" fillId="0" borderId="13" xfId="0" applyNumberFormat="1" applyFont="1" applyBorder="1" applyAlignment="1" applyProtection="1">
      <alignment horizontal="center" vertical="center" wrapText="1"/>
    </xf>
    <xf numFmtId="49" fontId="1" fillId="0" borderId="28" xfId="0" applyNumberFormat="1" applyFont="1" applyBorder="1" applyAlignment="1" applyProtection="1">
      <alignment horizontal="center" wrapText="1"/>
    </xf>
    <xf numFmtId="49" fontId="1" fillId="2" borderId="16" xfId="0" applyNumberFormat="1" applyFont="1" applyFill="1" applyBorder="1" applyAlignment="1" applyProtection="1">
      <alignment wrapText="1"/>
    </xf>
    <xf numFmtId="4" fontId="1" fillId="0" borderId="17" xfId="0" applyNumberFormat="1" applyFont="1" applyBorder="1" applyAlignment="1" applyProtection="1">
      <alignment horizontal="center" vertical="center" wrapText="1"/>
    </xf>
    <xf numFmtId="49" fontId="1" fillId="0" borderId="20" xfId="0" applyNumberFormat="1" applyFont="1" applyBorder="1" applyAlignment="1" applyProtection="1">
      <alignment horizont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2" borderId="4" xfId="0" applyNumberFormat="1" applyFont="1" applyFill="1" applyBorder="1" applyAlignment="1" applyProtection="1">
      <alignment horizontal="right" wrapText="1"/>
    </xf>
    <xf numFmtId="49" fontId="1" fillId="0" borderId="0" xfId="0" applyNumberFormat="1" applyFont="1" applyAlignment="1" applyProtection="1">
      <alignment horizontal="center" wrapText="1"/>
    </xf>
    <xf numFmtId="49" fontId="1" fillId="0" borderId="0" xfId="0" applyNumberFormat="1" applyFont="1" applyAlignment="1" applyProtection="1">
      <alignment horizontal="center" vertical="center" wrapText="1"/>
    </xf>
    <xf numFmtId="2" fontId="1" fillId="0" borderId="21" xfId="0" applyNumberFormat="1" applyFont="1" applyBorder="1" applyAlignment="1" applyProtection="1">
      <alignment vertical="center" wrapText="1"/>
    </xf>
    <xf numFmtId="49" fontId="1" fillId="0" borderId="21" xfId="0" applyNumberFormat="1" applyFont="1" applyBorder="1" applyAlignment="1" applyProtection="1">
      <alignment vertical="center" wrapText="1"/>
    </xf>
    <xf numFmtId="49" fontId="1" fillId="3" borderId="1" xfId="0" applyNumberFormat="1" applyFont="1" applyFill="1" applyBorder="1" applyAlignment="1" applyProtection="1">
      <alignment horizontal="center" vertical="center" wrapText="1"/>
    </xf>
    <xf numFmtId="49" fontId="2" fillId="3" borderId="2" xfId="0" applyNumberFormat="1" applyFont="1" applyFill="1" applyBorder="1" applyAlignment="1" applyProtection="1">
      <alignment vertical="center" wrapText="1"/>
    </xf>
    <xf numFmtId="49" fontId="1" fillId="3" borderId="4" xfId="0" applyNumberFormat="1" applyFont="1" applyFill="1" applyBorder="1" applyAlignment="1" applyProtection="1">
      <alignment horizontal="center" vertical="center" wrapText="1"/>
    </xf>
    <xf numFmtId="49" fontId="1" fillId="3" borderId="5" xfId="0" applyNumberFormat="1" applyFont="1" applyFill="1" applyBorder="1" applyAlignment="1" applyProtection="1">
      <alignment horizontal="center" vertical="center" wrapText="1"/>
    </xf>
    <xf numFmtId="49" fontId="1" fillId="3" borderId="2" xfId="0" applyNumberFormat="1" applyFont="1" applyFill="1" applyBorder="1" applyAlignment="1" applyProtection="1">
      <alignment horizontal="center" vertical="center" wrapText="1"/>
    </xf>
    <xf numFmtId="49" fontId="1" fillId="3" borderId="7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Alignment="1" applyProtection="1">
      <alignment vertical="center" wrapText="1"/>
    </xf>
    <xf numFmtId="2" fontId="1" fillId="0" borderId="0" xfId="0" applyNumberFormat="1" applyFont="1" applyAlignment="1" applyProtection="1">
      <alignment vertical="center" wrapText="1"/>
    </xf>
    <xf numFmtId="165" fontId="1" fillId="2" borderId="10" xfId="0" applyNumberFormat="1" applyFont="1" applyFill="1" applyBorder="1" applyAlignment="1" applyProtection="1">
      <alignment horizontal="center" vertical="center" wrapText="1"/>
    </xf>
    <xf numFmtId="4" fontId="1" fillId="0" borderId="9" xfId="0" applyNumberFormat="1" applyFont="1" applyBorder="1" applyAlignment="1" applyProtection="1">
      <alignment vertical="center" wrapText="1"/>
    </xf>
    <xf numFmtId="4" fontId="1" fillId="0" borderId="10" xfId="0" applyNumberFormat="1" applyFont="1" applyBorder="1" applyAlignment="1" applyProtection="1">
      <alignment vertical="center" wrapText="1"/>
    </xf>
    <xf numFmtId="4" fontId="1" fillId="0" borderId="14" xfId="0" applyNumberFormat="1" applyFont="1" applyBorder="1" applyAlignment="1" applyProtection="1">
      <alignment vertical="center" wrapText="1"/>
    </xf>
    <xf numFmtId="165" fontId="1" fillId="2" borderId="18" xfId="0" applyNumberFormat="1" applyFont="1" applyFill="1" applyBorder="1" applyAlignment="1" applyProtection="1">
      <alignment horizontal="center" vertical="center" wrapText="1"/>
    </xf>
    <xf numFmtId="4" fontId="1" fillId="0" borderId="17" xfId="0" applyNumberFormat="1" applyFont="1" applyBorder="1" applyAlignment="1" applyProtection="1">
      <alignment vertical="center" wrapText="1"/>
    </xf>
    <xf numFmtId="4" fontId="1" fillId="0" borderId="18" xfId="0" applyNumberFormat="1" applyFont="1" applyBorder="1" applyAlignment="1" applyProtection="1">
      <alignment vertical="center" wrapText="1"/>
    </xf>
    <xf numFmtId="49" fontId="1" fillId="2" borderId="25" xfId="0" applyNumberFormat="1" applyFont="1" applyFill="1" applyBorder="1" applyAlignment="1" applyProtection="1">
      <alignment wrapText="1"/>
    </xf>
    <xf numFmtId="49" fontId="1" fillId="2" borderId="27" xfId="0" applyNumberFormat="1" applyFont="1" applyFill="1" applyBorder="1" applyAlignment="1" applyProtection="1">
      <alignment wrapText="1"/>
    </xf>
    <xf numFmtId="49" fontId="1" fillId="2" borderId="39" xfId="0" applyNumberFormat="1" applyFont="1" applyFill="1" applyBorder="1" applyAlignment="1" applyProtection="1">
      <alignment wrapText="1"/>
    </xf>
    <xf numFmtId="49" fontId="1" fillId="2" borderId="31" xfId="0" applyNumberFormat="1" applyFont="1" applyFill="1" applyBorder="1" applyAlignment="1" applyProtection="1">
      <alignment wrapText="1"/>
    </xf>
    <xf numFmtId="49" fontId="1" fillId="0" borderId="29" xfId="0" applyNumberFormat="1" applyFont="1" applyBorder="1" applyAlignment="1" applyProtection="1">
      <alignment horizontal="center" vertical="center" wrapText="1"/>
    </xf>
    <xf numFmtId="49" fontId="1" fillId="0" borderId="29" xfId="0" applyNumberFormat="1" applyFont="1" applyBorder="1" applyAlignment="1" applyProtection="1">
      <alignment wrapText="1"/>
    </xf>
    <xf numFmtId="49" fontId="1" fillId="2" borderId="29" xfId="0" applyNumberFormat="1" applyFont="1" applyFill="1" applyBorder="1" applyAlignment="1" applyProtection="1">
      <alignment wrapText="1"/>
    </xf>
    <xf numFmtId="4" fontId="1" fillId="0" borderId="29" xfId="0" applyNumberFormat="1" applyFont="1" applyBorder="1" applyAlignment="1" applyProtection="1">
      <alignment horizontal="right" wrapText="1"/>
    </xf>
    <xf numFmtId="4" fontId="1" fillId="0" borderId="30" xfId="0" applyNumberFormat="1" applyFont="1" applyBorder="1" applyAlignment="1" applyProtection="1">
      <alignment horizontal="right" wrapText="1"/>
    </xf>
    <xf numFmtId="4" fontId="1" fillId="0" borderId="20" xfId="0" applyNumberFormat="1" applyFont="1" applyBorder="1" applyAlignment="1" applyProtection="1">
      <alignment horizontal="right" wrapText="1"/>
    </xf>
    <xf numFmtId="4" fontId="1" fillId="0" borderId="31" xfId="0" applyNumberFormat="1" applyFont="1" applyBorder="1" applyAlignment="1" applyProtection="1">
      <alignment vertical="center" wrapText="1"/>
    </xf>
    <xf numFmtId="4" fontId="1" fillId="0" borderId="29" xfId="0" applyNumberFormat="1" applyFont="1" applyBorder="1" applyAlignment="1" applyProtection="1">
      <alignment vertical="center" wrapText="1"/>
    </xf>
    <xf numFmtId="4" fontId="1" fillId="0" borderId="32" xfId="0" applyNumberFormat="1" applyFont="1" applyBorder="1" applyAlignment="1" applyProtection="1">
      <alignment vertical="center" wrapText="1"/>
    </xf>
    <xf numFmtId="165" fontId="1" fillId="2" borderId="9" xfId="0" applyNumberFormat="1" applyFont="1" applyFill="1" applyBorder="1" applyAlignment="1" applyProtection="1">
      <alignment horizontal="center" vertical="center" wrapText="1"/>
    </xf>
    <xf numFmtId="165" fontId="1" fillId="2" borderId="17" xfId="0" applyNumberFormat="1" applyFont="1" applyFill="1" applyBorder="1" applyAlignment="1" applyProtection="1">
      <alignment horizontal="center" vertical="center" wrapText="1"/>
    </xf>
    <xf numFmtId="49" fontId="1" fillId="0" borderId="6" xfId="0" applyNumberFormat="1" applyFont="1" applyBorder="1" applyAlignment="1" applyProtection="1">
      <alignment horizontal="center" wrapText="1"/>
    </xf>
    <xf numFmtId="49" fontId="1" fillId="0" borderId="4" xfId="0" applyNumberFormat="1" applyFont="1" applyBorder="1" applyAlignment="1" applyProtection="1">
      <alignment horizontal="right" wrapText="1"/>
    </xf>
    <xf numFmtId="4" fontId="1" fillId="0" borderId="6" xfId="0" applyNumberFormat="1" applyFont="1" applyBorder="1" applyAlignment="1" applyProtection="1">
      <alignment horizontal="right" wrapText="1"/>
    </xf>
    <xf numFmtId="49" fontId="1" fillId="0" borderId="23" xfId="0" applyNumberFormat="1" applyFont="1" applyBorder="1" applyAlignment="1" applyProtection="1">
      <alignment horizontal="center" wrapText="1"/>
    </xf>
    <xf numFmtId="49" fontId="2" fillId="3" borderId="38" xfId="0" applyNumberFormat="1" applyFont="1" applyFill="1" applyBorder="1" applyAlignment="1" applyProtection="1">
      <alignment vertical="center" wrapText="1"/>
    </xf>
    <xf numFmtId="4" fontId="1" fillId="2" borderId="13" xfId="0" applyNumberFormat="1" applyFont="1" applyFill="1" applyBorder="1" applyAlignment="1" applyProtection="1">
      <alignment horizontal="center" vertical="center" wrapText="1"/>
    </xf>
    <xf numFmtId="4" fontId="1" fillId="0" borderId="13" xfId="0" applyNumberFormat="1" applyFont="1" applyBorder="1" applyAlignment="1" applyProtection="1">
      <alignment horizontal="right" vertical="center" wrapText="1"/>
    </xf>
    <xf numFmtId="4" fontId="1" fillId="0" borderId="14" xfId="0" applyNumberFormat="1" applyFont="1" applyBorder="1" applyAlignment="1" applyProtection="1">
      <alignment horizontal="right" vertical="center" wrapText="1"/>
    </xf>
    <xf numFmtId="164" fontId="1" fillId="0" borderId="0" xfId="0" applyNumberFormat="1" applyFont="1" applyAlignment="1" applyProtection="1">
      <alignment wrapText="1"/>
    </xf>
    <xf numFmtId="4" fontId="1" fillId="2" borderId="17" xfId="0" applyNumberFormat="1" applyFont="1" applyFill="1" applyBorder="1" applyAlignment="1" applyProtection="1">
      <alignment horizontal="center" vertical="center" wrapText="1"/>
    </xf>
    <xf numFmtId="4" fontId="1" fillId="0" borderId="17" xfId="0" applyNumberFormat="1" applyFont="1" applyBorder="1" applyAlignment="1" applyProtection="1">
      <alignment horizontal="right" vertical="center" wrapText="1"/>
    </xf>
    <xf numFmtId="4" fontId="1" fillId="0" borderId="18" xfId="0" applyNumberFormat="1" applyFont="1" applyBorder="1" applyAlignment="1" applyProtection="1">
      <alignment horizontal="right" vertical="center" wrapText="1"/>
    </xf>
    <xf numFmtId="49" fontId="1" fillId="0" borderId="16" xfId="0" applyNumberFormat="1" applyFont="1" applyBorder="1" applyAlignment="1" applyProtection="1">
      <alignment wrapText="1"/>
    </xf>
    <xf numFmtId="4" fontId="1" fillId="2" borderId="9" xfId="0" applyNumberFormat="1" applyFont="1" applyFill="1" applyBorder="1" applyAlignment="1" applyProtection="1">
      <alignment horizontal="center" vertical="center" wrapText="1"/>
    </xf>
    <xf numFmtId="4" fontId="1" fillId="0" borderId="9" xfId="0" applyNumberFormat="1" applyFont="1" applyBorder="1" applyAlignment="1" applyProtection="1">
      <alignment horizontal="right" vertical="center" wrapText="1"/>
    </xf>
    <xf numFmtId="4" fontId="1" fillId="0" borderId="10" xfId="0" applyNumberFormat="1" applyFont="1" applyBorder="1" applyAlignment="1" applyProtection="1">
      <alignment horizontal="right" vertical="center" wrapText="1"/>
    </xf>
    <xf numFmtId="49" fontId="1" fillId="2" borderId="4" xfId="0" applyNumberFormat="1" applyFont="1" applyFill="1" applyBorder="1" applyAlignment="1" applyProtection="1">
      <alignment vertical="center" wrapText="1"/>
    </xf>
    <xf numFmtId="4" fontId="1" fillId="0" borderId="5" xfId="0" applyNumberFormat="1" applyFont="1" applyBorder="1" applyAlignment="1" applyProtection="1">
      <alignment vertical="center" wrapText="1"/>
    </xf>
    <xf numFmtId="49" fontId="2" fillId="3" borderId="37" xfId="0" applyNumberFormat="1" applyFont="1" applyFill="1" applyBorder="1" applyAlignment="1" applyProtection="1">
      <alignment vertical="center" wrapText="1"/>
    </xf>
    <xf numFmtId="2" fontId="1" fillId="2" borderId="9" xfId="0" applyNumberFormat="1" applyFont="1" applyFill="1" applyBorder="1" applyAlignment="1" applyProtection="1">
      <alignment horizontal="center" vertical="center" wrapText="1"/>
    </xf>
    <xf numFmtId="4" fontId="1" fillId="0" borderId="33" xfId="0" applyNumberFormat="1" applyFont="1" applyBorder="1" applyAlignment="1" applyProtection="1">
      <alignment horizontal="center" vertical="center" wrapText="1"/>
    </xf>
    <xf numFmtId="4" fontId="1" fillId="0" borderId="11" xfId="0" applyNumberFormat="1" applyFont="1" applyBorder="1" applyAlignment="1" applyProtection="1">
      <alignment vertical="center" wrapText="1"/>
    </xf>
    <xf numFmtId="2" fontId="1" fillId="2" borderId="13" xfId="0" applyNumberFormat="1" applyFont="1" applyFill="1" applyBorder="1" applyAlignment="1" applyProtection="1">
      <alignment horizontal="center" vertical="center" wrapText="1"/>
    </xf>
    <xf numFmtId="4" fontId="1" fillId="0" borderId="34" xfId="0" applyNumberFormat="1" applyFont="1" applyBorder="1" applyAlignment="1" applyProtection="1">
      <alignment horizontal="center" vertical="center" wrapText="1"/>
    </xf>
    <xf numFmtId="2" fontId="1" fillId="2" borderId="17" xfId="0" applyNumberFormat="1" applyFont="1" applyFill="1" applyBorder="1" applyAlignment="1" applyProtection="1">
      <alignment horizontal="center" vertical="center" wrapText="1"/>
    </xf>
    <xf numFmtId="4" fontId="1" fillId="0" borderId="19" xfId="0" applyNumberFormat="1" applyFont="1" applyBorder="1" applyAlignment="1" applyProtection="1">
      <alignment vertical="center" wrapText="1"/>
    </xf>
    <xf numFmtId="2" fontId="1" fillId="0" borderId="9" xfId="0" applyNumberFormat="1" applyFont="1" applyBorder="1" applyAlignment="1" applyProtection="1">
      <alignment horizontal="center" vertical="center" wrapText="1"/>
    </xf>
    <xf numFmtId="2" fontId="1" fillId="0" borderId="13" xfId="0" applyNumberFormat="1" applyFont="1" applyBorder="1" applyAlignment="1" applyProtection="1">
      <alignment horizontal="center" vertical="center" wrapText="1"/>
    </xf>
    <xf numFmtId="49" fontId="1" fillId="2" borderId="35" xfId="0" applyNumberFormat="1" applyFont="1" applyFill="1" applyBorder="1" applyAlignment="1" applyProtection="1">
      <alignment wrapText="1"/>
    </xf>
    <xf numFmtId="49" fontId="1" fillId="2" borderId="34" xfId="0" applyNumberFormat="1" applyFont="1" applyFill="1" applyBorder="1" applyAlignment="1" applyProtection="1">
      <alignment wrapText="1"/>
    </xf>
    <xf numFmtId="2" fontId="1" fillId="0" borderId="17" xfId="0" applyNumberFormat="1" applyFont="1" applyBorder="1" applyAlignment="1" applyProtection="1">
      <alignment horizontal="center" vertical="center" wrapText="1"/>
    </xf>
    <xf numFmtId="49" fontId="1" fillId="2" borderId="20" xfId="0" applyNumberFormat="1" applyFont="1" applyFill="1" applyBorder="1" applyAlignment="1" applyProtection="1">
      <alignment wrapText="1"/>
    </xf>
    <xf numFmtId="49" fontId="1" fillId="0" borderId="30" xfId="0" applyNumberFormat="1" applyFont="1" applyBorder="1" applyAlignment="1" applyProtection="1">
      <alignment horizontal="center" wrapText="1"/>
    </xf>
    <xf numFmtId="4" fontId="1" fillId="0" borderId="30" xfId="0" applyNumberFormat="1" applyFont="1" applyBorder="1" applyAlignment="1" applyProtection="1">
      <alignment wrapText="1"/>
    </xf>
    <xf numFmtId="49" fontId="3" fillId="0" borderId="0" xfId="0" applyNumberFormat="1" applyFont="1" applyAlignment="1" applyProtection="1">
      <alignment horizontal="center" vertical="center" wrapText="1"/>
    </xf>
    <xf numFmtId="49" fontId="3" fillId="0" borderId="0" xfId="0" applyNumberFormat="1" applyFont="1" applyAlignment="1" applyProtection="1">
      <alignment horizontal="center" wrapText="1"/>
    </xf>
    <xf numFmtId="49" fontId="1" fillId="3" borderId="2" xfId="0" applyNumberFormat="1" applyFont="1" applyFill="1" applyBorder="1" applyAlignment="1" applyProtection="1">
      <alignment vertical="center" wrapText="1"/>
    </xf>
    <xf numFmtId="49" fontId="1" fillId="3" borderId="22" xfId="0" applyNumberFormat="1" applyFont="1" applyFill="1" applyBorder="1" applyAlignment="1" applyProtection="1">
      <alignment horizontal="center" vertical="center" wrapText="1"/>
    </xf>
    <xf numFmtId="4" fontId="1" fillId="2" borderId="14" xfId="0" applyNumberFormat="1" applyFont="1" applyFill="1" applyBorder="1" applyAlignment="1" applyProtection="1">
      <alignment horizontal="right" vertical="center" wrapText="1"/>
    </xf>
    <xf numFmtId="4" fontId="1" fillId="2" borderId="18" xfId="0" applyNumberFormat="1" applyFont="1" applyFill="1" applyBorder="1" applyAlignment="1" applyProtection="1">
      <alignment horizontal="right" vertical="center" wrapText="1"/>
    </xf>
    <xf numFmtId="4" fontId="1" fillId="0" borderId="16" xfId="0" applyNumberFormat="1" applyFont="1" applyBorder="1" applyAlignment="1" applyProtection="1">
      <alignment vertical="center" wrapText="1"/>
    </xf>
    <xf numFmtId="0" fontId="5" fillId="5" borderId="16" xfId="0" applyFont="1" applyFill="1" applyBorder="1" applyAlignment="1" applyProtection="1">
      <alignment wrapText="1"/>
    </xf>
    <xf numFmtId="4" fontId="1" fillId="2" borderId="10" xfId="0" applyNumberFormat="1" applyFont="1" applyFill="1" applyBorder="1" applyAlignment="1" applyProtection="1">
      <alignment horizontal="right" vertical="center" wrapText="1"/>
    </xf>
    <xf numFmtId="49" fontId="1" fillId="0" borderId="27" xfId="0" applyNumberFormat="1" applyFont="1" applyBorder="1" applyAlignment="1" applyProtection="1">
      <alignment wrapText="1"/>
    </xf>
    <xf numFmtId="49" fontId="1" fillId="0" borderId="5" xfId="0" applyNumberFormat="1" applyFont="1" applyBorder="1" applyAlignment="1" applyProtection="1">
      <alignment wrapText="1"/>
    </xf>
    <xf numFmtId="4" fontId="1" fillId="0" borderId="5" xfId="0" applyNumberFormat="1" applyFont="1" applyBorder="1" applyAlignment="1" applyProtection="1">
      <alignment wrapText="1"/>
    </xf>
    <xf numFmtId="4" fontId="1" fillId="0" borderId="6" xfId="0" applyNumberFormat="1" applyFont="1" applyBorder="1" applyAlignment="1" applyProtection="1">
      <alignment wrapText="1"/>
    </xf>
    <xf numFmtId="4" fontId="1" fillId="0" borderId="6" xfId="0" applyNumberFormat="1" applyFont="1" applyBorder="1" applyAlignment="1" applyProtection="1">
      <alignment vertical="center" wrapText="1"/>
    </xf>
    <xf numFmtId="4" fontId="1" fillId="0" borderId="21" xfId="0" applyNumberFormat="1" applyFont="1" applyBorder="1" applyAlignment="1" applyProtection="1">
      <alignment vertical="center" wrapText="1"/>
    </xf>
    <xf numFmtId="4" fontId="1" fillId="0" borderId="22" xfId="0" applyNumberFormat="1" applyFont="1" applyBorder="1" applyAlignment="1" applyProtection="1">
      <alignment vertical="center" wrapText="1"/>
    </xf>
    <xf numFmtId="49" fontId="1" fillId="3" borderId="6" xfId="0" applyNumberFormat="1" applyFont="1" applyFill="1" applyBorder="1" applyAlignment="1" applyProtection="1">
      <alignment vertical="center" wrapText="1"/>
    </xf>
    <xf numFmtId="165" fontId="4" fillId="2" borderId="13" xfId="0" applyNumberFormat="1" applyFont="1" applyFill="1" applyBorder="1" applyAlignment="1" applyProtection="1">
      <alignment horizontal="right" vertical="center" wrapText="1"/>
    </xf>
    <xf numFmtId="4" fontId="1" fillId="0" borderId="13" xfId="0" applyNumberFormat="1" applyFont="1" applyBorder="1" applyAlignment="1" applyProtection="1">
      <alignment wrapText="1"/>
    </xf>
    <xf numFmtId="4" fontId="1" fillId="0" borderId="14" xfId="0" applyNumberFormat="1" applyFont="1" applyBorder="1" applyAlignment="1" applyProtection="1">
      <alignment wrapText="1"/>
    </xf>
    <xf numFmtId="165" fontId="4" fillId="2" borderId="17" xfId="0" applyNumberFormat="1" applyFont="1" applyFill="1" applyBorder="1" applyAlignment="1" applyProtection="1">
      <alignment horizontal="right" vertical="center" wrapText="1"/>
    </xf>
    <xf numFmtId="4" fontId="1" fillId="0" borderId="17" xfId="0" applyNumberFormat="1" applyFont="1" applyBorder="1" applyAlignment="1" applyProtection="1">
      <alignment wrapText="1"/>
    </xf>
    <xf numFmtId="4" fontId="1" fillId="0" borderId="18" xfId="0" applyNumberFormat="1" applyFont="1" applyBorder="1" applyAlignment="1" applyProtection="1">
      <alignment wrapText="1"/>
    </xf>
    <xf numFmtId="2" fontId="3" fillId="0" borderId="0" xfId="0" applyNumberFormat="1" applyFont="1" applyAlignment="1" applyProtection="1">
      <alignment wrapText="1"/>
    </xf>
    <xf numFmtId="49" fontId="1" fillId="0" borderId="12" xfId="0" applyNumberFormat="1" applyFont="1" applyBorder="1" applyAlignment="1" applyProtection="1">
      <alignment horizontal="center" wrapText="1"/>
    </xf>
    <xf numFmtId="49" fontId="1" fillId="2" borderId="13" xfId="0" applyNumberFormat="1" applyFont="1" applyFill="1" applyBorder="1" applyAlignment="1" applyProtection="1">
      <alignment wrapText="1"/>
    </xf>
    <xf numFmtId="4" fontId="1" fillId="0" borderId="13" xfId="0" applyNumberFormat="1" applyFont="1" applyBorder="1" applyAlignment="1" applyProtection="1">
      <alignment horizontal="center" wrapText="1"/>
    </xf>
    <xf numFmtId="49" fontId="1" fillId="2" borderId="13" xfId="0" applyNumberFormat="1" applyFont="1" applyFill="1" applyBorder="1" applyAlignment="1" applyProtection="1">
      <alignment vertical="center" wrapText="1"/>
    </xf>
    <xf numFmtId="49" fontId="1" fillId="0" borderId="16" xfId="0" applyNumberFormat="1" applyFont="1" applyBorder="1" applyAlignment="1" applyProtection="1">
      <alignment horizontal="center" wrapText="1"/>
    </xf>
    <xf numFmtId="49" fontId="1" fillId="2" borderId="17" xfId="0" applyNumberFormat="1" applyFont="1" applyFill="1" applyBorder="1" applyAlignment="1" applyProtection="1">
      <alignment wrapText="1"/>
    </xf>
    <xf numFmtId="4" fontId="1" fillId="0" borderId="17" xfId="0" applyNumberFormat="1" applyFont="1" applyBorder="1" applyAlignment="1" applyProtection="1">
      <alignment horizontal="center" wrapText="1"/>
    </xf>
    <xf numFmtId="165" fontId="4" fillId="2" borderId="9" xfId="0" applyNumberFormat="1" applyFont="1" applyFill="1" applyBorder="1" applyAlignment="1" applyProtection="1">
      <alignment horizontal="right" vertical="center" wrapText="1"/>
    </xf>
    <xf numFmtId="4" fontId="1" fillId="0" borderId="9" xfId="0" applyNumberFormat="1" applyFont="1" applyBorder="1" applyAlignment="1" applyProtection="1">
      <alignment wrapText="1"/>
    </xf>
    <xf numFmtId="4" fontId="1" fillId="0" borderId="10" xfId="0" applyNumberFormat="1" applyFont="1" applyBorder="1" applyAlignment="1" applyProtection="1">
      <alignment wrapText="1"/>
    </xf>
    <xf numFmtId="4" fontId="1" fillId="0" borderId="8" xfId="0" applyNumberFormat="1" applyFont="1" applyBorder="1" applyAlignment="1" applyProtection="1">
      <alignment vertical="center" wrapText="1"/>
    </xf>
    <xf numFmtId="49" fontId="1" fillId="0" borderId="8" xfId="0" applyNumberFormat="1" applyFont="1" applyBorder="1" applyAlignment="1" applyProtection="1">
      <alignment horizontal="center" wrapText="1"/>
    </xf>
    <xf numFmtId="49" fontId="1" fillId="2" borderId="9" xfId="0" applyNumberFormat="1" applyFont="1" applyFill="1" applyBorder="1" applyAlignment="1" applyProtection="1">
      <alignment wrapText="1"/>
    </xf>
    <xf numFmtId="164" fontId="1" fillId="0" borderId="5" xfId="0" applyNumberFormat="1" applyFont="1" applyBorder="1" applyAlignment="1" applyProtection="1">
      <alignment wrapText="1"/>
    </xf>
    <xf numFmtId="49" fontId="1" fillId="2" borderId="23" xfId="0" applyNumberFormat="1" applyFont="1" applyFill="1" applyBorder="1" applyAlignment="1" applyProtection="1">
      <alignment wrapText="1"/>
    </xf>
    <xf numFmtId="49" fontId="1" fillId="0" borderId="23" xfId="0" applyNumberFormat="1" applyFont="1" applyBorder="1" applyAlignment="1" applyProtection="1">
      <alignment wrapText="1"/>
    </xf>
    <xf numFmtId="49" fontId="1" fillId="3" borderId="6" xfId="0" applyNumberFormat="1" applyFont="1" applyFill="1" applyBorder="1" applyAlignment="1" applyProtection="1">
      <alignment horizontal="center" vertical="center" wrapText="1"/>
    </xf>
    <xf numFmtId="49" fontId="2" fillId="3" borderId="1" xfId="0" applyNumberFormat="1" applyFont="1" applyFill="1" applyBorder="1" applyAlignment="1" applyProtection="1">
      <alignment vertical="center" wrapText="1"/>
    </xf>
    <xf numFmtId="49" fontId="1" fillId="3" borderId="3" xfId="0" applyNumberFormat="1" applyFont="1" applyFill="1" applyBorder="1" applyAlignment="1" applyProtection="1">
      <alignment horizontal="center" vertical="center" wrapText="1"/>
    </xf>
    <xf numFmtId="4" fontId="1" fillId="0" borderId="0" xfId="0" applyNumberFormat="1" applyFont="1" applyAlignment="1" applyProtection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EA08D-1413-43DE-9534-BC245C58C527}">
  <dimension ref="A1:S109"/>
  <sheetViews>
    <sheetView tabSelected="1" workbookViewId="0">
      <selection activeCell="G3" sqref="G3"/>
    </sheetView>
  </sheetViews>
  <sheetFormatPr baseColWidth="10" defaultColWidth="11.42578125" defaultRowHeight="11.25" x14ac:dyDescent="0.2"/>
  <cols>
    <col min="1" max="1" width="8" style="210" customWidth="1"/>
    <col min="2" max="2" width="17.42578125" style="213" customWidth="1"/>
    <col min="3" max="4" width="10.140625" style="210" customWidth="1"/>
    <col min="5" max="5" width="12.42578125" style="210" customWidth="1"/>
    <col min="6" max="6" width="11.28515625" style="210" customWidth="1"/>
    <col min="7" max="7" width="13.28515625" style="210" customWidth="1"/>
    <col min="8" max="8" width="14.28515625" style="210" customWidth="1"/>
    <col min="9" max="9" width="12.5703125" style="210" customWidth="1"/>
    <col min="10" max="10" width="11.5703125" style="210" customWidth="1"/>
    <col min="11" max="11" width="13.140625" style="210" customWidth="1"/>
    <col min="12" max="12" width="14.7109375" style="212" customWidth="1"/>
    <col min="13" max="13" width="14.85546875" style="210" customWidth="1"/>
    <col min="14" max="14" width="13.85546875" style="210" bestFit="1" customWidth="1"/>
    <col min="15" max="17" width="11.42578125" style="210"/>
    <col min="18" max="18" width="11.42578125" style="211"/>
    <col min="19" max="19" width="11.42578125" style="212"/>
    <col min="20" max="16384" width="11.42578125" style="210"/>
  </cols>
  <sheetData>
    <row r="1" spans="1:19" ht="12" thickBot="1" x14ac:dyDescent="0.25">
      <c r="A1" s="212">
        <v>0.6</v>
      </c>
    </row>
    <row r="2" spans="1:19" s="257" customFormat="1" ht="34.5" thickBot="1" x14ac:dyDescent="0.3">
      <c r="A2" s="251" t="s">
        <v>0</v>
      </c>
      <c r="B2" s="356" t="s">
        <v>192</v>
      </c>
      <c r="C2" s="255" t="s">
        <v>2</v>
      </c>
      <c r="D2" s="255" t="s">
        <v>2</v>
      </c>
      <c r="E2" s="357" t="s">
        <v>3</v>
      </c>
      <c r="F2" s="253" t="s">
        <v>4</v>
      </c>
      <c r="G2" s="254" t="s">
        <v>5</v>
      </c>
      <c r="H2" s="254" t="s">
        <v>6</v>
      </c>
      <c r="I2" s="254" t="s">
        <v>7</v>
      </c>
      <c r="J2" s="253" t="s">
        <v>8</v>
      </c>
      <c r="K2" s="254" t="s">
        <v>9</v>
      </c>
      <c r="L2" s="355" t="s">
        <v>7</v>
      </c>
      <c r="M2" s="253" t="s">
        <v>8</v>
      </c>
      <c r="N2" s="256" t="s">
        <v>9</v>
      </c>
      <c r="R2" s="358"/>
      <c r="S2" s="258"/>
    </row>
    <row r="3" spans="1:19" ht="22.5" x14ac:dyDescent="0.2">
      <c r="A3" s="350" t="s">
        <v>10</v>
      </c>
      <c r="B3" s="351" t="s">
        <v>11</v>
      </c>
      <c r="C3" s="237" t="s">
        <v>12</v>
      </c>
      <c r="D3" s="237" t="s">
        <v>12</v>
      </c>
      <c r="E3" s="237" t="s">
        <v>12</v>
      </c>
      <c r="F3" s="260">
        <v>4124.6400000000003</v>
      </c>
      <c r="G3" s="180"/>
      <c r="H3" s="294">
        <f>TRUNC(G3,2)</f>
        <v>0</v>
      </c>
      <c r="I3" s="347">
        <f>H3*F3</f>
        <v>0</v>
      </c>
      <c r="J3" s="347">
        <f>I3*12</f>
        <v>0</v>
      </c>
      <c r="K3" s="348">
        <f>J3*4</f>
        <v>0</v>
      </c>
      <c r="L3" s="349">
        <f>ROUND(I3,2)</f>
        <v>0</v>
      </c>
      <c r="M3" s="260">
        <f>L3*12</f>
        <v>0</v>
      </c>
      <c r="N3" s="302">
        <f>M3*4</f>
        <v>0</v>
      </c>
      <c r="Q3" s="212"/>
      <c r="S3" s="212">
        <f>TRUNC(Q3,0)</f>
        <v>0</v>
      </c>
    </row>
    <row r="4" spans="1:19" ht="22.5" x14ac:dyDescent="0.2">
      <c r="A4" s="339" t="s">
        <v>13</v>
      </c>
      <c r="B4" s="340" t="s">
        <v>14</v>
      </c>
      <c r="C4" s="240" t="s">
        <v>12</v>
      </c>
      <c r="D4" s="240" t="s">
        <v>12</v>
      </c>
      <c r="E4" s="240" t="s">
        <v>12</v>
      </c>
      <c r="F4" s="227">
        <v>730.76</v>
      </c>
      <c r="G4" s="181"/>
      <c r="H4" s="286">
        <f t="shared" ref="H4:H9" si="0">TRUNC(G4,2)</f>
        <v>0</v>
      </c>
      <c r="I4" s="333">
        <f t="shared" ref="I4:I6" si="1">H4*F4</f>
        <v>0</v>
      </c>
      <c r="J4" s="333">
        <f t="shared" ref="J4:J7" si="2">I4*12</f>
        <v>0</v>
      </c>
      <c r="K4" s="334">
        <f t="shared" ref="K4:K9" si="3">J4*4</f>
        <v>0</v>
      </c>
      <c r="L4" s="226">
        <f t="shared" ref="L4:L9" si="4">ROUND(I4,2)</f>
        <v>0</v>
      </c>
      <c r="M4" s="227">
        <f t="shared" ref="M4:M9" si="5">L4*12</f>
        <v>0</v>
      </c>
      <c r="N4" s="228">
        <f t="shared" ref="N4:N9" si="6">M4*4</f>
        <v>0</v>
      </c>
      <c r="Q4" s="212"/>
    </row>
    <row r="5" spans="1:19" x14ac:dyDescent="0.2">
      <c r="A5" s="339" t="s">
        <v>15</v>
      </c>
      <c r="B5" s="340" t="s">
        <v>16</v>
      </c>
      <c r="C5" s="240" t="s">
        <v>12</v>
      </c>
      <c r="D5" s="240" t="s">
        <v>12</v>
      </c>
      <c r="E5" s="240" t="s">
        <v>12</v>
      </c>
      <c r="F5" s="287">
        <v>61.56</v>
      </c>
      <c r="G5" s="181"/>
      <c r="H5" s="286">
        <f t="shared" si="0"/>
        <v>0</v>
      </c>
      <c r="I5" s="333">
        <f t="shared" si="1"/>
        <v>0</v>
      </c>
      <c r="J5" s="333">
        <f t="shared" si="2"/>
        <v>0</v>
      </c>
      <c r="K5" s="334">
        <f t="shared" si="3"/>
        <v>0</v>
      </c>
      <c r="L5" s="226">
        <f t="shared" si="4"/>
        <v>0</v>
      </c>
      <c r="M5" s="227">
        <f t="shared" si="5"/>
        <v>0</v>
      </c>
      <c r="N5" s="228">
        <f t="shared" si="6"/>
        <v>0</v>
      </c>
      <c r="Q5" s="212"/>
    </row>
    <row r="6" spans="1:19" x14ac:dyDescent="0.2">
      <c r="A6" s="339" t="s">
        <v>17</v>
      </c>
      <c r="B6" s="340" t="s">
        <v>18</v>
      </c>
      <c r="C6" s="240" t="s">
        <v>12</v>
      </c>
      <c r="D6" s="240" t="s">
        <v>12</v>
      </c>
      <c r="E6" s="240" t="s">
        <v>12</v>
      </c>
      <c r="F6" s="287">
        <v>4.1500000000000004</v>
      </c>
      <c r="G6" s="181"/>
      <c r="H6" s="286">
        <f t="shared" si="0"/>
        <v>0</v>
      </c>
      <c r="I6" s="333">
        <f t="shared" si="1"/>
        <v>0</v>
      </c>
      <c r="J6" s="333">
        <f t="shared" si="2"/>
        <v>0</v>
      </c>
      <c r="K6" s="334">
        <f t="shared" si="3"/>
        <v>0</v>
      </c>
      <c r="L6" s="226">
        <f t="shared" si="4"/>
        <v>0</v>
      </c>
      <c r="M6" s="227">
        <f t="shared" si="5"/>
        <v>0</v>
      </c>
      <c r="N6" s="228">
        <f t="shared" si="6"/>
        <v>0</v>
      </c>
      <c r="Q6" s="212"/>
    </row>
    <row r="7" spans="1:19" x14ac:dyDescent="0.2">
      <c r="A7" s="339" t="s">
        <v>19</v>
      </c>
      <c r="B7" s="340" t="s">
        <v>20</v>
      </c>
      <c r="C7" s="287">
        <f>66*A1</f>
        <v>39.6</v>
      </c>
      <c r="D7" s="287">
        <f>TRUNC(C7,2)</f>
        <v>39.6</v>
      </c>
      <c r="E7" s="287">
        <f>C7*60</f>
        <v>2376</v>
      </c>
      <c r="F7" s="240" t="s">
        <v>12</v>
      </c>
      <c r="G7" s="181"/>
      <c r="H7" s="286">
        <f t="shared" si="0"/>
        <v>0</v>
      </c>
      <c r="I7" s="333">
        <f>H7*E7</f>
        <v>0</v>
      </c>
      <c r="J7" s="333">
        <f t="shared" si="2"/>
        <v>0</v>
      </c>
      <c r="K7" s="334">
        <f t="shared" si="3"/>
        <v>0</v>
      </c>
      <c r="L7" s="226">
        <f t="shared" si="4"/>
        <v>0</v>
      </c>
      <c r="M7" s="227">
        <f t="shared" si="5"/>
        <v>0</v>
      </c>
      <c r="N7" s="228">
        <f t="shared" si="6"/>
        <v>0</v>
      </c>
      <c r="Q7" s="212"/>
    </row>
    <row r="8" spans="1:19" s="214" customFormat="1" ht="22.5" x14ac:dyDescent="0.2">
      <c r="A8" s="339" t="s">
        <v>21</v>
      </c>
      <c r="B8" s="340" t="s">
        <v>22</v>
      </c>
      <c r="C8" s="240" t="s">
        <v>12</v>
      </c>
      <c r="D8" s="240" t="str">
        <f>C8</f>
        <v>NA</v>
      </c>
      <c r="E8" s="240" t="s">
        <v>12</v>
      </c>
      <c r="F8" s="287">
        <v>1.2</v>
      </c>
      <c r="G8" s="181"/>
      <c r="H8" s="286">
        <f t="shared" si="0"/>
        <v>0</v>
      </c>
      <c r="I8" s="333">
        <f>H8*F8</f>
        <v>0</v>
      </c>
      <c r="J8" s="333">
        <f>I8*12</f>
        <v>0</v>
      </c>
      <c r="K8" s="334">
        <f t="shared" si="3"/>
        <v>0</v>
      </c>
      <c r="L8" s="226">
        <f t="shared" si="4"/>
        <v>0</v>
      </c>
      <c r="M8" s="227">
        <f t="shared" si="5"/>
        <v>0</v>
      </c>
      <c r="N8" s="228">
        <f t="shared" si="6"/>
        <v>0</v>
      </c>
      <c r="Q8" s="212"/>
      <c r="R8" s="211"/>
      <c r="S8" s="338"/>
    </row>
    <row r="9" spans="1:19" ht="23.25" thickBot="1" x14ac:dyDescent="0.25">
      <c r="A9" s="343" t="s">
        <v>23</v>
      </c>
      <c r="B9" s="344" t="s">
        <v>24</v>
      </c>
      <c r="C9" s="243" t="s">
        <v>12</v>
      </c>
      <c r="D9" s="243" t="str">
        <f>C9</f>
        <v>NA</v>
      </c>
      <c r="E9" s="243" t="s">
        <v>12</v>
      </c>
      <c r="F9" s="291">
        <v>422.54</v>
      </c>
      <c r="G9" s="182"/>
      <c r="H9" s="290">
        <f t="shared" si="0"/>
        <v>0</v>
      </c>
      <c r="I9" s="336">
        <f>H9*F9</f>
        <v>0</v>
      </c>
      <c r="J9" s="336">
        <f>I9*12</f>
        <v>0</v>
      </c>
      <c r="K9" s="337">
        <f t="shared" si="3"/>
        <v>0</v>
      </c>
      <c r="L9" s="321">
        <f t="shared" si="4"/>
        <v>0</v>
      </c>
      <c r="M9" s="264">
        <f t="shared" si="5"/>
        <v>0</v>
      </c>
      <c r="N9" s="306">
        <f t="shared" si="6"/>
        <v>0</v>
      </c>
      <c r="Q9" s="212"/>
    </row>
    <row r="10" spans="1:19" ht="23.25" thickBot="1" x14ac:dyDescent="0.25">
      <c r="A10" s="244"/>
      <c r="B10" s="203" t="s">
        <v>25</v>
      </c>
      <c r="C10" s="204"/>
      <c r="D10" s="204"/>
      <c r="E10" s="204"/>
      <c r="F10" s="204"/>
      <c r="G10" s="352"/>
      <c r="H10" s="352"/>
      <c r="I10" s="326">
        <f t="shared" ref="I10:N10" si="7">SUM(I3:I9)</f>
        <v>0</v>
      </c>
      <c r="J10" s="326">
        <f t="shared" si="7"/>
        <v>0</v>
      </c>
      <c r="K10" s="327">
        <f t="shared" si="7"/>
        <v>0</v>
      </c>
      <c r="L10" s="328">
        <f>SUM(L3:L9)</f>
        <v>0</v>
      </c>
      <c r="M10" s="329">
        <f t="shared" si="7"/>
        <v>0</v>
      </c>
      <c r="N10" s="330">
        <f t="shared" si="7"/>
        <v>0</v>
      </c>
      <c r="Q10" s="212"/>
    </row>
    <row r="11" spans="1:19" ht="12" thickBot="1" x14ac:dyDescent="0.25">
      <c r="A11" s="247"/>
      <c r="B11" s="353"/>
      <c r="C11" s="354"/>
      <c r="D11" s="354"/>
      <c r="E11" s="354"/>
      <c r="F11" s="354"/>
      <c r="G11" s="354"/>
      <c r="L11" s="258"/>
      <c r="M11" s="257"/>
      <c r="N11" s="257"/>
      <c r="Q11" s="212"/>
    </row>
    <row r="12" spans="1:19" s="257" customFormat="1" ht="34.5" thickBot="1" x14ac:dyDescent="0.25">
      <c r="A12" s="251" t="s">
        <v>0</v>
      </c>
      <c r="B12" s="252" t="s">
        <v>193</v>
      </c>
      <c r="C12" s="253" t="s">
        <v>2</v>
      </c>
      <c r="D12" s="255" t="s">
        <v>2</v>
      </c>
      <c r="E12" s="254" t="s">
        <v>3</v>
      </c>
      <c r="F12" s="253" t="s">
        <v>27</v>
      </c>
      <c r="G12" s="254" t="s">
        <v>28</v>
      </c>
      <c r="H12" s="254" t="s">
        <v>29</v>
      </c>
      <c r="I12" s="254" t="s">
        <v>7</v>
      </c>
      <c r="J12" s="253" t="s">
        <v>30</v>
      </c>
      <c r="K12" s="254" t="s">
        <v>9</v>
      </c>
      <c r="L12" s="355" t="s">
        <v>7</v>
      </c>
      <c r="M12" s="253" t="s">
        <v>8</v>
      </c>
      <c r="N12" s="256" t="s">
        <v>9</v>
      </c>
      <c r="Q12" s="212"/>
      <c r="R12" s="211"/>
      <c r="S12" s="258"/>
    </row>
    <row r="13" spans="1:19" ht="22.5" x14ac:dyDescent="0.2">
      <c r="A13" s="350" t="s">
        <v>31</v>
      </c>
      <c r="B13" s="351" t="s">
        <v>32</v>
      </c>
      <c r="C13" s="295">
        <f>14631.1028956115*A1</f>
        <v>8778.6617373668996</v>
      </c>
      <c r="D13" s="295">
        <f>TRUNC(C13,2)</f>
        <v>8778.66</v>
      </c>
      <c r="E13" s="295">
        <f>D13*60</f>
        <v>526719.6</v>
      </c>
      <c r="F13" s="237" t="s">
        <v>12</v>
      </c>
      <c r="G13" s="183"/>
      <c r="H13" s="346">
        <f>TRUNC(G13,5)</f>
        <v>0</v>
      </c>
      <c r="I13" s="347">
        <f>H13*E13</f>
        <v>0</v>
      </c>
      <c r="J13" s="347">
        <f>I13*12</f>
        <v>0</v>
      </c>
      <c r="K13" s="348">
        <f>J13*4</f>
        <v>0</v>
      </c>
      <c r="L13" s="349">
        <f>ROUND(I13,2)</f>
        <v>0</v>
      </c>
      <c r="M13" s="260">
        <f t="shared" ref="M13:M33" si="8">L13*12</f>
        <v>0</v>
      </c>
      <c r="N13" s="302">
        <f>M13*4</f>
        <v>0</v>
      </c>
      <c r="Q13" s="212"/>
    </row>
    <row r="14" spans="1:19" ht="22.5" x14ac:dyDescent="0.2">
      <c r="A14" s="339" t="s">
        <v>33</v>
      </c>
      <c r="B14" s="340" t="s">
        <v>34</v>
      </c>
      <c r="C14" s="287">
        <f>49524.4586431567*A1</f>
        <v>29714.675185894019</v>
      </c>
      <c r="D14" s="287">
        <f t="shared" ref="D14:D25" si="9">TRUNC(C14,2)</f>
        <v>29714.67</v>
      </c>
      <c r="E14" s="287">
        <f t="shared" ref="E14:E25" si="10">D14*60</f>
        <v>1782880.2</v>
      </c>
      <c r="F14" s="240" t="s">
        <v>12</v>
      </c>
      <c r="G14" s="184"/>
      <c r="H14" s="332">
        <f t="shared" ref="H14:H33" si="11">TRUNC(G14,5)</f>
        <v>0</v>
      </c>
      <c r="I14" s="333">
        <f t="shared" ref="I14:I25" si="12">H14*E14</f>
        <v>0</v>
      </c>
      <c r="J14" s="333">
        <f t="shared" ref="J14:J33" si="13">I14*12</f>
        <v>0</v>
      </c>
      <c r="K14" s="334">
        <f t="shared" ref="K14:K33" si="14">J14*4</f>
        <v>0</v>
      </c>
      <c r="L14" s="226">
        <f t="shared" ref="L14:L33" si="15">ROUND(I14,2)</f>
        <v>0</v>
      </c>
      <c r="M14" s="227">
        <f t="shared" si="8"/>
        <v>0</v>
      </c>
      <c r="N14" s="228">
        <f t="shared" ref="N14:N33" si="16">M14*4</f>
        <v>0</v>
      </c>
      <c r="Q14" s="212"/>
    </row>
    <row r="15" spans="1:19" ht="22.5" x14ac:dyDescent="0.2">
      <c r="A15" s="339" t="s">
        <v>35</v>
      </c>
      <c r="B15" s="340" t="s">
        <v>36</v>
      </c>
      <c r="C15" s="287">
        <f>1219.47551434761*A1</f>
        <v>731.68530860856595</v>
      </c>
      <c r="D15" s="287">
        <f t="shared" si="9"/>
        <v>731.68</v>
      </c>
      <c r="E15" s="287">
        <f t="shared" si="10"/>
        <v>43900.799999999996</v>
      </c>
      <c r="F15" s="240" t="s">
        <v>12</v>
      </c>
      <c r="G15" s="184"/>
      <c r="H15" s="332">
        <f t="shared" si="11"/>
        <v>0</v>
      </c>
      <c r="I15" s="333">
        <f t="shared" si="12"/>
        <v>0</v>
      </c>
      <c r="J15" s="333">
        <f t="shared" si="13"/>
        <v>0</v>
      </c>
      <c r="K15" s="334">
        <f t="shared" si="14"/>
        <v>0</v>
      </c>
      <c r="L15" s="226">
        <f t="shared" si="15"/>
        <v>0</v>
      </c>
      <c r="M15" s="227">
        <f t="shared" si="8"/>
        <v>0</v>
      </c>
      <c r="N15" s="228">
        <f t="shared" si="16"/>
        <v>0</v>
      </c>
      <c r="Q15" s="212"/>
    </row>
    <row r="16" spans="1:19" ht="22.5" x14ac:dyDescent="0.2">
      <c r="A16" s="339" t="s">
        <v>37</v>
      </c>
      <c r="B16" s="340" t="s">
        <v>38</v>
      </c>
      <c r="C16" s="287">
        <f>1201.63427766015*A1</f>
        <v>720.98056659608994</v>
      </c>
      <c r="D16" s="287">
        <f t="shared" si="9"/>
        <v>720.98</v>
      </c>
      <c r="E16" s="287">
        <f t="shared" si="10"/>
        <v>43258.8</v>
      </c>
      <c r="F16" s="240" t="s">
        <v>12</v>
      </c>
      <c r="G16" s="184"/>
      <c r="H16" s="332">
        <f t="shared" si="11"/>
        <v>0</v>
      </c>
      <c r="I16" s="333">
        <f t="shared" si="12"/>
        <v>0</v>
      </c>
      <c r="J16" s="333">
        <f t="shared" si="13"/>
        <v>0</v>
      </c>
      <c r="K16" s="334">
        <f t="shared" si="14"/>
        <v>0</v>
      </c>
      <c r="L16" s="226">
        <f t="shared" si="15"/>
        <v>0</v>
      </c>
      <c r="M16" s="227">
        <f t="shared" si="8"/>
        <v>0</v>
      </c>
      <c r="N16" s="228">
        <f t="shared" si="16"/>
        <v>0</v>
      </c>
      <c r="Q16" s="212"/>
    </row>
    <row r="17" spans="1:17" ht="22.5" x14ac:dyDescent="0.2">
      <c r="A17" s="339" t="s">
        <v>39</v>
      </c>
      <c r="B17" s="340" t="s">
        <v>40</v>
      </c>
      <c r="C17" s="287">
        <f>15.899526232309*A1</f>
        <v>9.5397157393854002</v>
      </c>
      <c r="D17" s="287">
        <f t="shared" si="9"/>
        <v>9.5299999999999994</v>
      </c>
      <c r="E17" s="287">
        <f t="shared" si="10"/>
        <v>571.79999999999995</v>
      </c>
      <c r="F17" s="240" t="s">
        <v>12</v>
      </c>
      <c r="G17" s="184"/>
      <c r="H17" s="332">
        <f t="shared" si="11"/>
        <v>0</v>
      </c>
      <c r="I17" s="333">
        <f t="shared" si="12"/>
        <v>0</v>
      </c>
      <c r="J17" s="333">
        <f t="shared" si="13"/>
        <v>0</v>
      </c>
      <c r="K17" s="334">
        <f t="shared" si="14"/>
        <v>0</v>
      </c>
      <c r="L17" s="226">
        <f t="shared" si="15"/>
        <v>0</v>
      </c>
      <c r="M17" s="227">
        <f t="shared" si="8"/>
        <v>0</v>
      </c>
      <c r="N17" s="228">
        <f t="shared" si="16"/>
        <v>0</v>
      </c>
      <c r="Q17" s="212"/>
    </row>
    <row r="18" spans="1:17" ht="22.5" x14ac:dyDescent="0.2">
      <c r="A18" s="339" t="s">
        <v>41</v>
      </c>
      <c r="B18" s="340" t="s">
        <v>42</v>
      </c>
      <c r="C18" s="287">
        <f>2.51900500784452*A1</f>
        <v>1.511403004706712</v>
      </c>
      <c r="D18" s="287">
        <f t="shared" si="9"/>
        <v>1.51</v>
      </c>
      <c r="E18" s="287">
        <f t="shared" si="10"/>
        <v>90.6</v>
      </c>
      <c r="F18" s="240" t="s">
        <v>12</v>
      </c>
      <c r="G18" s="184"/>
      <c r="H18" s="332">
        <f t="shared" si="11"/>
        <v>0</v>
      </c>
      <c r="I18" s="333">
        <f t="shared" si="12"/>
        <v>0</v>
      </c>
      <c r="J18" s="333">
        <f t="shared" si="13"/>
        <v>0</v>
      </c>
      <c r="K18" s="334">
        <f t="shared" si="14"/>
        <v>0</v>
      </c>
      <c r="L18" s="226">
        <f t="shared" si="15"/>
        <v>0</v>
      </c>
      <c r="M18" s="227">
        <f t="shared" si="8"/>
        <v>0</v>
      </c>
      <c r="N18" s="228">
        <f t="shared" si="16"/>
        <v>0</v>
      </c>
      <c r="Q18" s="212"/>
    </row>
    <row r="19" spans="1:17" x14ac:dyDescent="0.2">
      <c r="A19" s="339" t="s">
        <v>43</v>
      </c>
      <c r="B19" s="340" t="s">
        <v>44</v>
      </c>
      <c r="C19" s="287">
        <f>94.9637801882031*A1</f>
        <v>56.97826811292186</v>
      </c>
      <c r="D19" s="287">
        <f t="shared" si="9"/>
        <v>56.97</v>
      </c>
      <c r="E19" s="287">
        <f t="shared" si="10"/>
        <v>3418.2</v>
      </c>
      <c r="F19" s="240" t="s">
        <v>12</v>
      </c>
      <c r="G19" s="184"/>
      <c r="H19" s="332">
        <f t="shared" si="11"/>
        <v>0</v>
      </c>
      <c r="I19" s="333">
        <f t="shared" si="12"/>
        <v>0</v>
      </c>
      <c r="J19" s="333">
        <f t="shared" si="13"/>
        <v>0</v>
      </c>
      <c r="K19" s="334">
        <f t="shared" si="14"/>
        <v>0</v>
      </c>
      <c r="L19" s="226">
        <f t="shared" si="15"/>
        <v>0</v>
      </c>
      <c r="M19" s="227">
        <f t="shared" si="8"/>
        <v>0</v>
      </c>
      <c r="N19" s="228">
        <f t="shared" si="16"/>
        <v>0</v>
      </c>
      <c r="Q19" s="212"/>
    </row>
    <row r="20" spans="1:17" ht="22.5" x14ac:dyDescent="0.2">
      <c r="A20" s="339" t="s">
        <v>45</v>
      </c>
      <c r="B20" s="340" t="s">
        <v>46</v>
      </c>
      <c r="C20" s="287">
        <f>188.857660399956*A1</f>
        <v>113.3145962399736</v>
      </c>
      <c r="D20" s="287">
        <f t="shared" si="9"/>
        <v>113.31</v>
      </c>
      <c r="E20" s="287">
        <f t="shared" si="10"/>
        <v>6798.6</v>
      </c>
      <c r="F20" s="240" t="s">
        <v>12</v>
      </c>
      <c r="G20" s="184"/>
      <c r="H20" s="332">
        <f t="shared" si="11"/>
        <v>0</v>
      </c>
      <c r="I20" s="333">
        <f t="shared" si="12"/>
        <v>0</v>
      </c>
      <c r="J20" s="333">
        <f t="shared" si="13"/>
        <v>0</v>
      </c>
      <c r="K20" s="334">
        <f t="shared" si="14"/>
        <v>0</v>
      </c>
      <c r="L20" s="226">
        <f t="shared" si="15"/>
        <v>0</v>
      </c>
      <c r="M20" s="227">
        <f t="shared" si="8"/>
        <v>0</v>
      </c>
      <c r="N20" s="228">
        <f t="shared" si="16"/>
        <v>0</v>
      </c>
      <c r="Q20" s="212"/>
    </row>
    <row r="21" spans="1:17" ht="22.5" x14ac:dyDescent="0.2">
      <c r="A21" s="339" t="s">
        <v>47</v>
      </c>
      <c r="B21" s="340" t="s">
        <v>48</v>
      </c>
      <c r="C21" s="287">
        <f>1.35430376765834*A1</f>
        <v>0.81258226059500405</v>
      </c>
      <c r="D21" s="287">
        <f t="shared" si="9"/>
        <v>0.81</v>
      </c>
      <c r="E21" s="287">
        <f t="shared" si="10"/>
        <v>48.6</v>
      </c>
      <c r="F21" s="240" t="s">
        <v>12</v>
      </c>
      <c r="G21" s="184"/>
      <c r="H21" s="332">
        <f t="shared" si="11"/>
        <v>0</v>
      </c>
      <c r="I21" s="333">
        <f t="shared" si="12"/>
        <v>0</v>
      </c>
      <c r="J21" s="333">
        <f t="shared" si="13"/>
        <v>0</v>
      </c>
      <c r="K21" s="334">
        <f t="shared" si="14"/>
        <v>0</v>
      </c>
      <c r="L21" s="226">
        <f t="shared" si="15"/>
        <v>0</v>
      </c>
      <c r="M21" s="227">
        <f t="shared" si="8"/>
        <v>0</v>
      </c>
      <c r="N21" s="228">
        <f t="shared" si="16"/>
        <v>0</v>
      </c>
      <c r="Q21" s="212"/>
    </row>
    <row r="22" spans="1:17" x14ac:dyDescent="0.2">
      <c r="A22" s="339" t="s">
        <v>49</v>
      </c>
      <c r="B22" s="340" t="s">
        <v>50</v>
      </c>
      <c r="C22" s="287">
        <f>125805.117331834*A1</f>
        <v>75483.070399100397</v>
      </c>
      <c r="D22" s="287">
        <f>TRUNC(C22,2)</f>
        <v>75483.070000000007</v>
      </c>
      <c r="E22" s="287">
        <f t="shared" si="10"/>
        <v>4528984.2</v>
      </c>
      <c r="F22" s="240" t="s">
        <v>12</v>
      </c>
      <c r="G22" s="184"/>
      <c r="H22" s="332">
        <f t="shared" si="11"/>
        <v>0</v>
      </c>
      <c r="I22" s="333">
        <f>H22*E22</f>
        <v>0</v>
      </c>
      <c r="J22" s="333">
        <f t="shared" si="13"/>
        <v>0</v>
      </c>
      <c r="K22" s="334">
        <f t="shared" si="14"/>
        <v>0</v>
      </c>
      <c r="L22" s="226">
        <f t="shared" si="15"/>
        <v>0</v>
      </c>
      <c r="M22" s="227">
        <f t="shared" si="8"/>
        <v>0</v>
      </c>
      <c r="N22" s="228">
        <f t="shared" si="16"/>
        <v>0</v>
      </c>
      <c r="Q22" s="212"/>
    </row>
    <row r="23" spans="1:17" ht="22.5" x14ac:dyDescent="0.2">
      <c r="A23" s="339" t="s">
        <v>51</v>
      </c>
      <c r="B23" s="340" t="s">
        <v>52</v>
      </c>
      <c r="C23" s="287">
        <f>54145.0843022428*A1</f>
        <v>32487.05058134568</v>
      </c>
      <c r="D23" s="287">
        <f t="shared" si="9"/>
        <v>32487.05</v>
      </c>
      <c r="E23" s="287">
        <f t="shared" si="10"/>
        <v>1949223</v>
      </c>
      <c r="F23" s="240" t="s">
        <v>12</v>
      </c>
      <c r="G23" s="184"/>
      <c r="H23" s="332">
        <f t="shared" si="11"/>
        <v>0</v>
      </c>
      <c r="I23" s="333">
        <f t="shared" si="12"/>
        <v>0</v>
      </c>
      <c r="J23" s="333">
        <f t="shared" si="13"/>
        <v>0</v>
      </c>
      <c r="K23" s="334">
        <f t="shared" si="14"/>
        <v>0</v>
      </c>
      <c r="L23" s="226">
        <f t="shared" si="15"/>
        <v>0</v>
      </c>
      <c r="M23" s="227">
        <f t="shared" si="8"/>
        <v>0</v>
      </c>
      <c r="N23" s="228">
        <f t="shared" si="16"/>
        <v>0</v>
      </c>
      <c r="Q23" s="212"/>
    </row>
    <row r="24" spans="1:17" x14ac:dyDescent="0.2">
      <c r="A24" s="339" t="s">
        <v>53</v>
      </c>
      <c r="B24" s="340" t="s">
        <v>54</v>
      </c>
      <c r="C24" s="287">
        <f>1.35430376765834*A1</f>
        <v>0.81258226059500405</v>
      </c>
      <c r="D24" s="287">
        <f t="shared" si="9"/>
        <v>0.81</v>
      </c>
      <c r="E24" s="287">
        <f t="shared" si="10"/>
        <v>48.6</v>
      </c>
      <c r="F24" s="240" t="s">
        <v>12</v>
      </c>
      <c r="G24" s="184"/>
      <c r="H24" s="332">
        <f>TRUNC(G24,5)</f>
        <v>0</v>
      </c>
      <c r="I24" s="333">
        <f>H24*E24</f>
        <v>0</v>
      </c>
      <c r="J24" s="333">
        <f t="shared" si="13"/>
        <v>0</v>
      </c>
      <c r="K24" s="334">
        <f t="shared" si="14"/>
        <v>0</v>
      </c>
      <c r="L24" s="226">
        <f t="shared" si="15"/>
        <v>0</v>
      </c>
      <c r="M24" s="227">
        <f t="shared" si="8"/>
        <v>0</v>
      </c>
      <c r="N24" s="228">
        <f t="shared" si="16"/>
        <v>0</v>
      </c>
      <c r="Q24" s="212"/>
    </row>
    <row r="25" spans="1:17" ht="22.5" x14ac:dyDescent="0.2">
      <c r="A25" s="339" t="s">
        <v>55</v>
      </c>
      <c r="B25" s="340" t="s">
        <v>56</v>
      </c>
      <c r="C25" s="287">
        <f>72.2521060045727*A1</f>
        <v>43.351263602743614</v>
      </c>
      <c r="D25" s="287">
        <f t="shared" si="9"/>
        <v>43.35</v>
      </c>
      <c r="E25" s="287">
        <f t="shared" si="10"/>
        <v>2601</v>
      </c>
      <c r="F25" s="240" t="s">
        <v>12</v>
      </c>
      <c r="G25" s="184"/>
      <c r="H25" s="332">
        <f t="shared" si="11"/>
        <v>0</v>
      </c>
      <c r="I25" s="333">
        <f t="shared" si="12"/>
        <v>0</v>
      </c>
      <c r="J25" s="333">
        <f t="shared" si="13"/>
        <v>0</v>
      </c>
      <c r="K25" s="334">
        <f t="shared" si="14"/>
        <v>0</v>
      </c>
      <c r="L25" s="226">
        <f t="shared" si="15"/>
        <v>0</v>
      </c>
      <c r="M25" s="227">
        <f t="shared" si="8"/>
        <v>0</v>
      </c>
      <c r="N25" s="228">
        <f t="shared" si="16"/>
        <v>0</v>
      </c>
      <c r="Q25" s="212"/>
    </row>
    <row r="26" spans="1:17" ht="24" customHeight="1" x14ac:dyDescent="0.2">
      <c r="A26" s="339" t="s">
        <v>57</v>
      </c>
      <c r="B26" s="340" t="s">
        <v>58</v>
      </c>
      <c r="C26" s="240" t="s">
        <v>12</v>
      </c>
      <c r="D26" s="341" t="str">
        <f>C26</f>
        <v>NA</v>
      </c>
      <c r="E26" s="240" t="s">
        <v>12</v>
      </c>
      <c r="F26" s="287">
        <v>1223</v>
      </c>
      <c r="G26" s="184"/>
      <c r="H26" s="332">
        <f t="shared" si="11"/>
        <v>0</v>
      </c>
      <c r="I26" s="333">
        <f>H26*F26</f>
        <v>0</v>
      </c>
      <c r="J26" s="333">
        <f t="shared" si="13"/>
        <v>0</v>
      </c>
      <c r="K26" s="334">
        <f t="shared" si="14"/>
        <v>0</v>
      </c>
      <c r="L26" s="226">
        <f t="shared" si="15"/>
        <v>0</v>
      </c>
      <c r="M26" s="227">
        <f t="shared" si="8"/>
        <v>0</v>
      </c>
      <c r="N26" s="228">
        <f t="shared" si="16"/>
        <v>0</v>
      </c>
      <c r="Q26" s="212"/>
    </row>
    <row r="27" spans="1:17" ht="33.75" x14ac:dyDescent="0.2">
      <c r="A27" s="339" t="s">
        <v>59</v>
      </c>
      <c r="B27" s="340" t="s">
        <v>60</v>
      </c>
      <c r="C27" s="240" t="s">
        <v>12</v>
      </c>
      <c r="D27" s="341" t="str">
        <f t="shared" ref="D27:D33" si="17">C27</f>
        <v>NA</v>
      </c>
      <c r="E27" s="240" t="s">
        <v>12</v>
      </c>
      <c r="F27" s="287">
        <v>184</v>
      </c>
      <c r="G27" s="184"/>
      <c r="H27" s="332">
        <f t="shared" si="11"/>
        <v>0</v>
      </c>
      <c r="I27" s="333">
        <f t="shared" ref="I27:I33" si="18">H27*F27</f>
        <v>0</v>
      </c>
      <c r="J27" s="333">
        <f t="shared" si="13"/>
        <v>0</v>
      </c>
      <c r="K27" s="334">
        <f t="shared" si="14"/>
        <v>0</v>
      </c>
      <c r="L27" s="226">
        <f t="shared" si="15"/>
        <v>0</v>
      </c>
      <c r="M27" s="227">
        <f t="shared" si="8"/>
        <v>0</v>
      </c>
      <c r="N27" s="228">
        <f t="shared" si="16"/>
        <v>0</v>
      </c>
      <c r="Q27" s="212"/>
    </row>
    <row r="28" spans="1:17" ht="22.5" x14ac:dyDescent="0.2">
      <c r="A28" s="339" t="s">
        <v>61</v>
      </c>
      <c r="B28" s="340" t="s">
        <v>62</v>
      </c>
      <c r="C28" s="240" t="s">
        <v>12</v>
      </c>
      <c r="D28" s="341" t="str">
        <f t="shared" si="17"/>
        <v>NA</v>
      </c>
      <c r="E28" s="240" t="s">
        <v>12</v>
      </c>
      <c r="F28" s="287">
        <v>6</v>
      </c>
      <c r="G28" s="184"/>
      <c r="H28" s="332">
        <f t="shared" si="11"/>
        <v>0</v>
      </c>
      <c r="I28" s="333">
        <f t="shared" si="18"/>
        <v>0</v>
      </c>
      <c r="J28" s="333">
        <f t="shared" si="13"/>
        <v>0</v>
      </c>
      <c r="K28" s="334">
        <f t="shared" si="14"/>
        <v>0</v>
      </c>
      <c r="L28" s="226">
        <f t="shared" si="15"/>
        <v>0</v>
      </c>
      <c r="M28" s="227">
        <f t="shared" si="8"/>
        <v>0</v>
      </c>
      <c r="N28" s="228">
        <f t="shared" si="16"/>
        <v>0</v>
      </c>
      <c r="Q28" s="212"/>
    </row>
    <row r="29" spans="1:17" ht="22.5" x14ac:dyDescent="0.2">
      <c r="A29" s="339" t="s">
        <v>63</v>
      </c>
      <c r="B29" s="340" t="s">
        <v>64</v>
      </c>
      <c r="C29" s="240" t="s">
        <v>12</v>
      </c>
      <c r="D29" s="341" t="str">
        <f t="shared" si="17"/>
        <v>NA</v>
      </c>
      <c r="E29" s="240" t="s">
        <v>12</v>
      </c>
      <c r="F29" s="287">
        <v>57</v>
      </c>
      <c r="G29" s="184"/>
      <c r="H29" s="332">
        <f t="shared" si="11"/>
        <v>0</v>
      </c>
      <c r="I29" s="333">
        <f t="shared" si="18"/>
        <v>0</v>
      </c>
      <c r="J29" s="333">
        <f t="shared" si="13"/>
        <v>0</v>
      </c>
      <c r="K29" s="334">
        <f t="shared" si="14"/>
        <v>0</v>
      </c>
      <c r="L29" s="226">
        <f t="shared" si="15"/>
        <v>0</v>
      </c>
      <c r="M29" s="227">
        <f t="shared" si="8"/>
        <v>0</v>
      </c>
      <c r="N29" s="228">
        <f t="shared" si="16"/>
        <v>0</v>
      </c>
      <c r="Q29" s="212"/>
    </row>
    <row r="30" spans="1:17" x14ac:dyDescent="0.2">
      <c r="A30" s="339" t="s">
        <v>65</v>
      </c>
      <c r="B30" s="340" t="s">
        <v>66</v>
      </c>
      <c r="C30" s="240" t="s">
        <v>12</v>
      </c>
      <c r="D30" s="341" t="str">
        <f t="shared" si="17"/>
        <v>NA</v>
      </c>
      <c r="E30" s="240" t="s">
        <v>12</v>
      </c>
      <c r="F30" s="287">
        <v>33</v>
      </c>
      <c r="G30" s="184"/>
      <c r="H30" s="332">
        <f t="shared" si="11"/>
        <v>0</v>
      </c>
      <c r="I30" s="333">
        <f t="shared" si="18"/>
        <v>0</v>
      </c>
      <c r="J30" s="333">
        <f t="shared" si="13"/>
        <v>0</v>
      </c>
      <c r="K30" s="334">
        <f t="shared" si="14"/>
        <v>0</v>
      </c>
      <c r="L30" s="226">
        <f t="shared" si="15"/>
        <v>0</v>
      </c>
      <c r="M30" s="227">
        <f t="shared" si="8"/>
        <v>0</v>
      </c>
      <c r="N30" s="228">
        <f t="shared" si="16"/>
        <v>0</v>
      </c>
      <c r="Q30" s="212"/>
    </row>
    <row r="31" spans="1:17" ht="22.5" x14ac:dyDescent="0.2">
      <c r="A31" s="339" t="s">
        <v>67</v>
      </c>
      <c r="B31" s="342" t="s">
        <v>68</v>
      </c>
      <c r="C31" s="240" t="s">
        <v>12</v>
      </c>
      <c r="D31" s="240" t="str">
        <f t="shared" si="17"/>
        <v>NA</v>
      </c>
      <c r="E31" s="240" t="s">
        <v>12</v>
      </c>
      <c r="F31" s="287">
        <v>30</v>
      </c>
      <c r="G31" s="184"/>
      <c r="H31" s="332">
        <f t="shared" si="11"/>
        <v>0</v>
      </c>
      <c r="I31" s="227">
        <f>H31*F31</f>
        <v>0</v>
      </c>
      <c r="J31" s="227">
        <f t="shared" si="13"/>
        <v>0</v>
      </c>
      <c r="K31" s="262">
        <f t="shared" si="14"/>
        <v>0</v>
      </c>
      <c r="L31" s="226">
        <f t="shared" si="15"/>
        <v>0</v>
      </c>
      <c r="M31" s="227">
        <f t="shared" si="8"/>
        <v>0</v>
      </c>
      <c r="N31" s="228">
        <f t="shared" si="16"/>
        <v>0</v>
      </c>
      <c r="Q31" s="212"/>
    </row>
    <row r="32" spans="1:17" ht="22.5" x14ac:dyDescent="0.2">
      <c r="A32" s="339" t="s">
        <v>69</v>
      </c>
      <c r="B32" s="340" t="s">
        <v>70</v>
      </c>
      <c r="C32" s="240" t="s">
        <v>12</v>
      </c>
      <c r="D32" s="341" t="str">
        <f t="shared" si="17"/>
        <v>NA</v>
      </c>
      <c r="E32" s="240" t="s">
        <v>12</v>
      </c>
      <c r="F32" s="287">
        <v>20</v>
      </c>
      <c r="G32" s="184"/>
      <c r="H32" s="332">
        <f t="shared" si="11"/>
        <v>0</v>
      </c>
      <c r="I32" s="333">
        <f t="shared" si="18"/>
        <v>0</v>
      </c>
      <c r="J32" s="333">
        <f t="shared" si="13"/>
        <v>0</v>
      </c>
      <c r="K32" s="334">
        <f t="shared" si="14"/>
        <v>0</v>
      </c>
      <c r="L32" s="226">
        <f t="shared" si="15"/>
        <v>0</v>
      </c>
      <c r="M32" s="227">
        <f t="shared" si="8"/>
        <v>0</v>
      </c>
      <c r="N32" s="228">
        <f t="shared" si="16"/>
        <v>0</v>
      </c>
      <c r="Q32" s="212"/>
    </row>
    <row r="33" spans="1:19" s="214" customFormat="1" ht="34.5" thickBot="1" x14ac:dyDescent="0.25">
      <c r="A33" s="343" t="s">
        <v>71</v>
      </c>
      <c r="B33" s="344" t="s">
        <v>72</v>
      </c>
      <c r="C33" s="243" t="s">
        <v>12</v>
      </c>
      <c r="D33" s="345" t="str">
        <f t="shared" si="17"/>
        <v>NA</v>
      </c>
      <c r="E33" s="243" t="s">
        <v>12</v>
      </c>
      <c r="F33" s="291">
        <v>277</v>
      </c>
      <c r="G33" s="185"/>
      <c r="H33" s="335">
        <f t="shared" si="11"/>
        <v>0</v>
      </c>
      <c r="I33" s="336">
        <f t="shared" si="18"/>
        <v>0</v>
      </c>
      <c r="J33" s="336">
        <f t="shared" si="13"/>
        <v>0</v>
      </c>
      <c r="K33" s="337">
        <f t="shared" si="14"/>
        <v>0</v>
      </c>
      <c r="L33" s="321">
        <f t="shared" si="15"/>
        <v>0</v>
      </c>
      <c r="M33" s="264">
        <f t="shared" si="8"/>
        <v>0</v>
      </c>
      <c r="N33" s="306">
        <f t="shared" si="16"/>
        <v>0</v>
      </c>
      <c r="Q33" s="212"/>
      <c r="R33" s="211"/>
      <c r="S33" s="338"/>
    </row>
    <row r="34" spans="1:19" ht="23.25" thickBot="1" x14ac:dyDescent="0.25">
      <c r="A34" s="244"/>
      <c r="B34" s="203" t="s">
        <v>73</v>
      </c>
      <c r="C34" s="325"/>
      <c r="D34" s="325"/>
      <c r="E34" s="204"/>
      <c r="F34" s="204"/>
      <c r="G34" s="325"/>
      <c r="H34" s="325"/>
      <c r="I34" s="326">
        <f>SUM(I13:I33)</f>
        <v>0</v>
      </c>
      <c r="J34" s="326">
        <f>SUM(J13:J33)</f>
        <v>0</v>
      </c>
      <c r="K34" s="327">
        <f>SUM(K13:K33)</f>
        <v>0</v>
      </c>
      <c r="L34" s="328">
        <f>SUM(L13:L33)</f>
        <v>0</v>
      </c>
      <c r="M34" s="329">
        <f t="shared" ref="M34:N34" si="19">SUM(M13:M33)</f>
        <v>0</v>
      </c>
      <c r="N34" s="330">
        <f t="shared" si="19"/>
        <v>0</v>
      </c>
      <c r="Q34" s="212"/>
    </row>
    <row r="35" spans="1:19" ht="12" thickBot="1" x14ac:dyDescent="0.25">
      <c r="L35" s="258"/>
      <c r="M35" s="257"/>
      <c r="N35" s="257"/>
      <c r="Q35" s="212"/>
    </row>
    <row r="36" spans="1:19" s="257" customFormat="1" ht="23.25" thickBot="1" x14ac:dyDescent="0.25">
      <c r="A36" s="251" t="s">
        <v>0</v>
      </c>
      <c r="B36" s="331" t="s">
        <v>194</v>
      </c>
      <c r="C36" s="253" t="s">
        <v>27</v>
      </c>
      <c r="D36" s="254"/>
      <c r="E36" s="254"/>
      <c r="F36" s="254"/>
      <c r="G36" s="254" t="s">
        <v>75</v>
      </c>
      <c r="H36" s="253" t="s">
        <v>76</v>
      </c>
      <c r="I36" s="254" t="s">
        <v>7</v>
      </c>
      <c r="J36" s="253" t="s">
        <v>30</v>
      </c>
      <c r="K36" s="254" t="s">
        <v>9</v>
      </c>
      <c r="L36" s="255" t="s">
        <v>7</v>
      </c>
      <c r="M36" s="253" t="s">
        <v>8</v>
      </c>
      <c r="N36" s="256" t="s">
        <v>9</v>
      </c>
      <c r="Q36" s="212"/>
      <c r="R36" s="211"/>
      <c r="S36" s="258"/>
    </row>
    <row r="37" spans="1:19" ht="45" x14ac:dyDescent="0.2">
      <c r="A37" s="235" t="s">
        <v>77</v>
      </c>
      <c r="B37" s="266" t="s">
        <v>78</v>
      </c>
      <c r="C37" s="295">
        <f>ROUND((407*A1),0)</f>
        <v>244</v>
      </c>
      <c r="D37" s="237"/>
      <c r="E37" s="237" t="s">
        <v>12</v>
      </c>
      <c r="F37" s="237" t="s">
        <v>12</v>
      </c>
      <c r="G37" s="186"/>
      <c r="H37" s="323">
        <f>TRUNC(G37,2)</f>
        <v>0</v>
      </c>
      <c r="I37" s="224">
        <f t="shared" ref="I37:I49" si="20">C37*H37</f>
        <v>0</v>
      </c>
      <c r="J37" s="224">
        <f>I37*12</f>
        <v>0</v>
      </c>
      <c r="K37" s="225">
        <f>J37*4</f>
        <v>0</v>
      </c>
      <c r="L37" s="226">
        <f t="shared" ref="L37:L49" si="21">ROUND(I37,2)</f>
        <v>0</v>
      </c>
      <c r="M37" s="227">
        <f t="shared" ref="M37:M48" si="22">L37*12</f>
        <v>0</v>
      </c>
      <c r="N37" s="228">
        <f t="shared" ref="N37:N49" si="23">M37*4</f>
        <v>0</v>
      </c>
      <c r="Q37" s="212"/>
    </row>
    <row r="38" spans="1:19" ht="45" x14ac:dyDescent="0.2">
      <c r="A38" s="238" t="s">
        <v>79</v>
      </c>
      <c r="B38" s="267" t="s">
        <v>80</v>
      </c>
      <c r="C38" s="287">
        <f>2395*A1</f>
        <v>1437</v>
      </c>
      <c r="D38" s="240"/>
      <c r="E38" s="240" t="s">
        <v>12</v>
      </c>
      <c r="F38" s="240" t="s">
        <v>12</v>
      </c>
      <c r="G38" s="187"/>
      <c r="H38" s="319">
        <f t="shared" ref="H38:H49" si="24">TRUNC(G38,2)</f>
        <v>0</v>
      </c>
      <c r="I38" s="230">
        <f t="shared" si="20"/>
        <v>0</v>
      </c>
      <c r="J38" s="230">
        <f>I38*12</f>
        <v>0</v>
      </c>
      <c r="K38" s="231">
        <f t="shared" ref="K38:K47" si="25">J38*4</f>
        <v>0</v>
      </c>
      <c r="L38" s="226">
        <f t="shared" si="21"/>
        <v>0</v>
      </c>
      <c r="M38" s="227">
        <f t="shared" si="22"/>
        <v>0</v>
      </c>
      <c r="N38" s="228">
        <f t="shared" si="23"/>
        <v>0</v>
      </c>
      <c r="Q38" s="212"/>
    </row>
    <row r="39" spans="1:19" ht="45" x14ac:dyDescent="0.2">
      <c r="A39" s="238" t="s">
        <v>81</v>
      </c>
      <c r="B39" s="267" t="s">
        <v>82</v>
      </c>
      <c r="C39" s="287">
        <f>ROUND((371*A1),0)</f>
        <v>223</v>
      </c>
      <c r="D39" s="240"/>
      <c r="E39" s="240" t="s">
        <v>12</v>
      </c>
      <c r="F39" s="240" t="s">
        <v>12</v>
      </c>
      <c r="G39" s="187"/>
      <c r="H39" s="319">
        <f t="shared" si="24"/>
        <v>0</v>
      </c>
      <c r="I39" s="230">
        <f t="shared" si="20"/>
        <v>0</v>
      </c>
      <c r="J39" s="230">
        <f t="shared" ref="J39:J47" si="26">I39*12</f>
        <v>0</v>
      </c>
      <c r="K39" s="231">
        <f t="shared" si="25"/>
        <v>0</v>
      </c>
      <c r="L39" s="226">
        <f t="shared" si="21"/>
        <v>0</v>
      </c>
      <c r="M39" s="227">
        <f t="shared" si="22"/>
        <v>0</v>
      </c>
      <c r="N39" s="228">
        <f t="shared" si="23"/>
        <v>0</v>
      </c>
      <c r="Q39" s="212"/>
    </row>
    <row r="40" spans="1:19" ht="90" x14ac:dyDescent="0.2">
      <c r="A40" s="238" t="s">
        <v>83</v>
      </c>
      <c r="B40" s="324" t="s">
        <v>84</v>
      </c>
      <c r="C40" s="287">
        <f>ROUND((54*A1),0)</f>
        <v>32</v>
      </c>
      <c r="D40" s="240"/>
      <c r="E40" s="240" t="s">
        <v>12</v>
      </c>
      <c r="F40" s="240" t="s">
        <v>12</v>
      </c>
      <c r="G40" s="187"/>
      <c r="H40" s="319">
        <f t="shared" si="24"/>
        <v>0</v>
      </c>
      <c r="I40" s="230">
        <f t="shared" si="20"/>
        <v>0</v>
      </c>
      <c r="J40" s="230">
        <f t="shared" si="26"/>
        <v>0</v>
      </c>
      <c r="K40" s="231">
        <f t="shared" si="25"/>
        <v>0</v>
      </c>
      <c r="L40" s="226">
        <f t="shared" si="21"/>
        <v>0</v>
      </c>
      <c r="M40" s="227">
        <f t="shared" si="22"/>
        <v>0</v>
      </c>
      <c r="N40" s="228">
        <f t="shared" si="23"/>
        <v>0</v>
      </c>
      <c r="Q40" s="212"/>
    </row>
    <row r="41" spans="1:19" x14ac:dyDescent="0.2">
      <c r="A41" s="238" t="s">
        <v>85</v>
      </c>
      <c r="B41" s="267" t="s">
        <v>86</v>
      </c>
      <c r="C41" s="287">
        <f>ROUND((4*A1),0)</f>
        <v>2</v>
      </c>
      <c r="D41" s="240"/>
      <c r="E41" s="240" t="s">
        <v>12</v>
      </c>
      <c r="F41" s="240" t="s">
        <v>12</v>
      </c>
      <c r="G41" s="187"/>
      <c r="H41" s="319">
        <f t="shared" si="24"/>
        <v>0</v>
      </c>
      <c r="I41" s="230">
        <f t="shared" si="20"/>
        <v>0</v>
      </c>
      <c r="J41" s="230">
        <f t="shared" si="26"/>
        <v>0</v>
      </c>
      <c r="K41" s="231">
        <f t="shared" si="25"/>
        <v>0</v>
      </c>
      <c r="L41" s="226">
        <f t="shared" si="21"/>
        <v>0</v>
      </c>
      <c r="M41" s="227">
        <f t="shared" si="22"/>
        <v>0</v>
      </c>
      <c r="N41" s="228">
        <f t="shared" si="23"/>
        <v>0</v>
      </c>
      <c r="Q41" s="212"/>
    </row>
    <row r="42" spans="1:19" ht="22.5" x14ac:dyDescent="0.2">
      <c r="A42" s="238" t="s">
        <v>87</v>
      </c>
      <c r="B42" s="267" t="s">
        <v>88</v>
      </c>
      <c r="C42" s="287">
        <f>ROUND((27*A1),0)</f>
        <v>16</v>
      </c>
      <c r="D42" s="240"/>
      <c r="E42" s="240" t="s">
        <v>12</v>
      </c>
      <c r="F42" s="240" t="s">
        <v>12</v>
      </c>
      <c r="G42" s="187"/>
      <c r="H42" s="319">
        <f t="shared" si="24"/>
        <v>0</v>
      </c>
      <c r="I42" s="230">
        <f t="shared" si="20"/>
        <v>0</v>
      </c>
      <c r="J42" s="230">
        <f t="shared" si="26"/>
        <v>0</v>
      </c>
      <c r="K42" s="231">
        <f t="shared" si="25"/>
        <v>0</v>
      </c>
      <c r="L42" s="226">
        <f t="shared" si="21"/>
        <v>0</v>
      </c>
      <c r="M42" s="227">
        <f t="shared" si="22"/>
        <v>0</v>
      </c>
      <c r="N42" s="228">
        <f t="shared" si="23"/>
        <v>0</v>
      </c>
      <c r="Q42" s="212"/>
    </row>
    <row r="43" spans="1:19" ht="22.5" x14ac:dyDescent="0.2">
      <c r="A43" s="238" t="s">
        <v>89</v>
      </c>
      <c r="B43" s="267" t="s">
        <v>90</v>
      </c>
      <c r="C43" s="287">
        <f>ROUND((7*A1),0)</f>
        <v>4</v>
      </c>
      <c r="D43" s="240"/>
      <c r="E43" s="240" t="s">
        <v>12</v>
      </c>
      <c r="F43" s="240" t="s">
        <v>12</v>
      </c>
      <c r="G43" s="187"/>
      <c r="H43" s="319">
        <f t="shared" si="24"/>
        <v>0</v>
      </c>
      <c r="I43" s="230">
        <f t="shared" si="20"/>
        <v>0</v>
      </c>
      <c r="J43" s="230">
        <f t="shared" si="26"/>
        <v>0</v>
      </c>
      <c r="K43" s="231">
        <f t="shared" si="25"/>
        <v>0</v>
      </c>
      <c r="L43" s="226">
        <f t="shared" si="21"/>
        <v>0</v>
      </c>
      <c r="M43" s="227">
        <f t="shared" si="22"/>
        <v>0</v>
      </c>
      <c r="N43" s="228">
        <f t="shared" si="23"/>
        <v>0</v>
      </c>
      <c r="Q43" s="212"/>
    </row>
    <row r="44" spans="1:19" ht="22.5" x14ac:dyDescent="0.2">
      <c r="A44" s="238" t="s">
        <v>91</v>
      </c>
      <c r="B44" s="267" t="s">
        <v>92</v>
      </c>
      <c r="C44" s="287">
        <f>ROUND((41*A1),0)</f>
        <v>25</v>
      </c>
      <c r="D44" s="240"/>
      <c r="E44" s="240" t="s">
        <v>12</v>
      </c>
      <c r="F44" s="240" t="s">
        <v>12</v>
      </c>
      <c r="G44" s="187"/>
      <c r="H44" s="319">
        <f t="shared" si="24"/>
        <v>0</v>
      </c>
      <c r="I44" s="230">
        <f t="shared" si="20"/>
        <v>0</v>
      </c>
      <c r="J44" s="230">
        <f t="shared" si="26"/>
        <v>0</v>
      </c>
      <c r="K44" s="231">
        <f t="shared" si="25"/>
        <v>0</v>
      </c>
      <c r="L44" s="226">
        <f t="shared" si="21"/>
        <v>0</v>
      </c>
      <c r="M44" s="227">
        <f t="shared" si="22"/>
        <v>0</v>
      </c>
      <c r="N44" s="228">
        <f t="shared" si="23"/>
        <v>0</v>
      </c>
      <c r="Q44" s="212"/>
    </row>
    <row r="45" spans="1:19" ht="22.5" x14ac:dyDescent="0.2">
      <c r="A45" s="238" t="s">
        <v>93</v>
      </c>
      <c r="B45" s="267" t="s">
        <v>94</v>
      </c>
      <c r="C45" s="287">
        <f>ROUND((41*A1),0)</f>
        <v>25</v>
      </c>
      <c r="D45" s="240"/>
      <c r="E45" s="240" t="s">
        <v>12</v>
      </c>
      <c r="F45" s="240" t="s">
        <v>12</v>
      </c>
      <c r="G45" s="187"/>
      <c r="H45" s="319">
        <f t="shared" si="24"/>
        <v>0</v>
      </c>
      <c r="I45" s="230">
        <f t="shared" si="20"/>
        <v>0</v>
      </c>
      <c r="J45" s="230">
        <f t="shared" si="26"/>
        <v>0</v>
      </c>
      <c r="K45" s="231">
        <f t="shared" si="25"/>
        <v>0</v>
      </c>
      <c r="L45" s="226">
        <f t="shared" si="21"/>
        <v>0</v>
      </c>
      <c r="M45" s="227">
        <f t="shared" si="22"/>
        <v>0</v>
      </c>
      <c r="N45" s="228">
        <f t="shared" si="23"/>
        <v>0</v>
      </c>
      <c r="Q45" s="212"/>
    </row>
    <row r="46" spans="1:19" x14ac:dyDescent="0.2">
      <c r="A46" s="238" t="s">
        <v>95</v>
      </c>
      <c r="B46" s="267" t="s">
        <v>96</v>
      </c>
      <c r="C46" s="287">
        <f>ROUND((118*A1),0)</f>
        <v>71</v>
      </c>
      <c r="D46" s="240"/>
      <c r="E46" s="240" t="s">
        <v>12</v>
      </c>
      <c r="F46" s="240" t="s">
        <v>12</v>
      </c>
      <c r="G46" s="187"/>
      <c r="H46" s="319">
        <f t="shared" si="24"/>
        <v>0</v>
      </c>
      <c r="I46" s="230">
        <f t="shared" si="20"/>
        <v>0</v>
      </c>
      <c r="J46" s="230">
        <f t="shared" si="26"/>
        <v>0</v>
      </c>
      <c r="K46" s="231">
        <f t="shared" si="25"/>
        <v>0</v>
      </c>
      <c r="L46" s="226">
        <f t="shared" si="21"/>
        <v>0</v>
      </c>
      <c r="M46" s="227">
        <f t="shared" si="22"/>
        <v>0</v>
      </c>
      <c r="N46" s="228">
        <f t="shared" si="23"/>
        <v>0</v>
      </c>
      <c r="Q46" s="212"/>
    </row>
    <row r="47" spans="1:19" ht="22.5" x14ac:dyDescent="0.2">
      <c r="A47" s="238" t="s">
        <v>97</v>
      </c>
      <c r="B47" s="267" t="s">
        <v>98</v>
      </c>
      <c r="C47" s="287">
        <f>ROUND((293*A1),0)</f>
        <v>176</v>
      </c>
      <c r="D47" s="240"/>
      <c r="E47" s="240" t="s">
        <v>12</v>
      </c>
      <c r="F47" s="240" t="s">
        <v>12</v>
      </c>
      <c r="G47" s="187"/>
      <c r="H47" s="319">
        <f t="shared" si="24"/>
        <v>0</v>
      </c>
      <c r="I47" s="230">
        <f t="shared" si="20"/>
        <v>0</v>
      </c>
      <c r="J47" s="230">
        <f t="shared" si="26"/>
        <v>0</v>
      </c>
      <c r="K47" s="231">
        <f t="shared" si="25"/>
        <v>0</v>
      </c>
      <c r="L47" s="226">
        <f t="shared" si="21"/>
        <v>0</v>
      </c>
      <c r="M47" s="227">
        <f t="shared" si="22"/>
        <v>0</v>
      </c>
      <c r="N47" s="228">
        <f t="shared" si="23"/>
        <v>0</v>
      </c>
      <c r="Q47" s="212"/>
    </row>
    <row r="48" spans="1:19" ht="22.5" x14ac:dyDescent="0.2">
      <c r="A48" s="238" t="s">
        <v>99</v>
      </c>
      <c r="B48" s="239" t="s">
        <v>100</v>
      </c>
      <c r="C48" s="287">
        <f>ROUND((13*A1),0)</f>
        <v>8</v>
      </c>
      <c r="D48" s="240"/>
      <c r="E48" s="240" t="s">
        <v>12</v>
      </c>
      <c r="F48" s="240" t="s">
        <v>12</v>
      </c>
      <c r="G48" s="187"/>
      <c r="H48" s="319">
        <f t="shared" si="24"/>
        <v>0</v>
      </c>
      <c r="I48" s="230">
        <f t="shared" si="20"/>
        <v>0</v>
      </c>
      <c r="J48" s="230">
        <f>I48*12</f>
        <v>0</v>
      </c>
      <c r="K48" s="231">
        <f>J48*4</f>
        <v>0</v>
      </c>
      <c r="L48" s="226">
        <f t="shared" si="21"/>
        <v>0</v>
      </c>
      <c r="M48" s="227">
        <f t="shared" si="22"/>
        <v>0</v>
      </c>
      <c r="N48" s="228">
        <f t="shared" si="23"/>
        <v>0</v>
      </c>
      <c r="Q48" s="212"/>
    </row>
    <row r="49" spans="1:19" ht="34.5" thickBot="1" x14ac:dyDescent="0.25">
      <c r="A49" s="241" t="s">
        <v>101</v>
      </c>
      <c r="B49" s="322" t="s">
        <v>102</v>
      </c>
      <c r="C49" s="291">
        <f>ROUND((46*A1),0)</f>
        <v>28</v>
      </c>
      <c r="D49" s="243"/>
      <c r="E49" s="243" t="s">
        <v>12</v>
      </c>
      <c r="F49" s="243" t="s">
        <v>12</v>
      </c>
      <c r="G49" s="188"/>
      <c r="H49" s="320">
        <f t="shared" si="24"/>
        <v>0</v>
      </c>
      <c r="I49" s="233">
        <f t="shared" si="20"/>
        <v>0</v>
      </c>
      <c r="J49" s="233">
        <f t="shared" ref="J49" si="27">I49*12</f>
        <v>0</v>
      </c>
      <c r="K49" s="234">
        <f t="shared" ref="K49" si="28">J49*4</f>
        <v>0</v>
      </c>
      <c r="L49" s="321">
        <f t="shared" si="21"/>
        <v>0</v>
      </c>
      <c r="M49" s="264">
        <f>L49*12</f>
        <v>0</v>
      </c>
      <c r="N49" s="306">
        <f t="shared" si="23"/>
        <v>0</v>
      </c>
      <c r="Q49" s="212"/>
    </row>
    <row r="50" spans="1:19" ht="23.25" thickBot="1" x14ac:dyDescent="0.25">
      <c r="A50" s="244"/>
      <c r="B50" s="312" t="s">
        <v>103</v>
      </c>
      <c r="C50" s="270"/>
      <c r="D50" s="270"/>
      <c r="E50" s="270"/>
      <c r="F50" s="270"/>
      <c r="G50" s="271"/>
      <c r="H50" s="313"/>
      <c r="I50" s="314">
        <f t="shared" ref="I50:N50" si="29">SUM(I37:I49)</f>
        <v>0</v>
      </c>
      <c r="J50" s="314">
        <f t="shared" si="29"/>
        <v>0</v>
      </c>
      <c r="K50" s="314">
        <f t="shared" si="29"/>
        <v>0</v>
      </c>
      <c r="L50" s="276">
        <f t="shared" si="29"/>
        <v>0</v>
      </c>
      <c r="M50" s="277">
        <f t="shared" si="29"/>
        <v>0</v>
      </c>
      <c r="N50" s="278">
        <f t="shared" si="29"/>
        <v>0</v>
      </c>
      <c r="Q50" s="212"/>
    </row>
    <row r="51" spans="1:19" ht="12" thickBot="1" x14ac:dyDescent="0.25">
      <c r="C51" s="248"/>
      <c r="D51" s="248"/>
      <c r="E51" s="315"/>
      <c r="F51" s="315"/>
      <c r="G51" s="316"/>
      <c r="H51" s="214"/>
      <c r="I51" s="214"/>
      <c r="J51" s="214"/>
      <c r="K51" s="214"/>
      <c r="L51" s="258"/>
      <c r="M51" s="257"/>
      <c r="N51" s="257"/>
      <c r="Q51" s="212"/>
    </row>
    <row r="52" spans="1:19" s="257" customFormat="1" ht="23.25" thickBot="1" x14ac:dyDescent="0.25">
      <c r="A52" s="251" t="s">
        <v>0</v>
      </c>
      <c r="B52" s="317" t="s">
        <v>195</v>
      </c>
      <c r="C52" s="253" t="s">
        <v>105</v>
      </c>
      <c r="D52" s="253"/>
      <c r="E52" s="253"/>
      <c r="F52" s="253" t="s">
        <v>106</v>
      </c>
      <c r="G52" s="254" t="s">
        <v>75</v>
      </c>
      <c r="H52" s="253" t="s">
        <v>76</v>
      </c>
      <c r="I52" s="253" t="s">
        <v>7</v>
      </c>
      <c r="J52" s="253" t="s">
        <v>30</v>
      </c>
      <c r="K52" s="318" t="s">
        <v>9</v>
      </c>
      <c r="L52" s="255" t="s">
        <v>7</v>
      </c>
      <c r="M52" s="253" t="s">
        <v>8</v>
      </c>
      <c r="N52" s="256" t="s">
        <v>9</v>
      </c>
      <c r="Q52" s="212"/>
      <c r="R52" s="211"/>
      <c r="S52" s="258"/>
    </row>
    <row r="53" spans="1:19" ht="33.75" x14ac:dyDescent="0.2">
      <c r="A53" s="235" t="s">
        <v>107</v>
      </c>
      <c r="B53" s="236" t="s">
        <v>108</v>
      </c>
      <c r="C53" s="307">
        <f>2227*A1</f>
        <v>1336.2</v>
      </c>
      <c r="D53" s="307"/>
      <c r="E53" s="237" t="s">
        <v>12</v>
      </c>
      <c r="F53" s="237" t="s">
        <v>12</v>
      </c>
      <c r="G53" s="189"/>
      <c r="H53" s="300">
        <f>TRUNC(G53,2)</f>
        <v>0</v>
      </c>
      <c r="I53" s="301">
        <f>C53*H53</f>
        <v>0</v>
      </c>
      <c r="J53" s="260">
        <f>I53*12</f>
        <v>0</v>
      </c>
      <c r="K53" s="302">
        <f>J53*4</f>
        <v>0</v>
      </c>
      <c r="L53" s="226">
        <f t="shared" ref="L53:L64" si="30">ROUND(I53,2)</f>
        <v>0</v>
      </c>
      <c r="M53" s="227">
        <f t="shared" ref="M53:M64" si="31">L53*12</f>
        <v>0</v>
      </c>
      <c r="N53" s="228">
        <f t="shared" ref="N53:N64" si="32">M53*4</f>
        <v>0</v>
      </c>
      <c r="Q53" s="212"/>
    </row>
    <row r="54" spans="1:19" ht="33.75" x14ac:dyDescent="0.2">
      <c r="A54" s="238" t="s">
        <v>109</v>
      </c>
      <c r="B54" s="239" t="s">
        <v>110</v>
      </c>
      <c r="C54" s="308">
        <f>ROUND((406*A1),0)</f>
        <v>244</v>
      </c>
      <c r="D54" s="308"/>
      <c r="E54" s="240" t="s">
        <v>12</v>
      </c>
      <c r="F54" s="240" t="s">
        <v>12</v>
      </c>
      <c r="G54" s="190"/>
      <c r="H54" s="303">
        <f t="shared" ref="H54:H64" si="33">TRUNC(G54,2)</f>
        <v>0</v>
      </c>
      <c r="I54" s="304">
        <f>C54*H54</f>
        <v>0</v>
      </c>
      <c r="J54" s="227">
        <f>I54*12</f>
        <v>0</v>
      </c>
      <c r="K54" s="228">
        <f>J54*4</f>
        <v>0</v>
      </c>
      <c r="L54" s="226">
        <f t="shared" si="30"/>
        <v>0</v>
      </c>
      <c r="M54" s="227">
        <f t="shared" si="31"/>
        <v>0</v>
      </c>
      <c r="N54" s="228">
        <f t="shared" si="32"/>
        <v>0</v>
      </c>
      <c r="Q54" s="212"/>
    </row>
    <row r="55" spans="1:19" ht="33.75" x14ac:dyDescent="0.2">
      <c r="A55" s="238" t="s">
        <v>111</v>
      </c>
      <c r="B55" s="239" t="s">
        <v>112</v>
      </c>
      <c r="C55" s="308">
        <f>ROUND((810*A1),0)</f>
        <v>486</v>
      </c>
      <c r="D55" s="308"/>
      <c r="E55" s="240" t="s">
        <v>12</v>
      </c>
      <c r="F55" s="240" t="s">
        <v>12</v>
      </c>
      <c r="G55" s="190"/>
      <c r="H55" s="303">
        <f t="shared" si="33"/>
        <v>0</v>
      </c>
      <c r="I55" s="240">
        <f>C55*H55</f>
        <v>0</v>
      </c>
      <c r="J55" s="227">
        <f>I55*12</f>
        <v>0</v>
      </c>
      <c r="K55" s="228">
        <f>J55*4</f>
        <v>0</v>
      </c>
      <c r="L55" s="226">
        <f t="shared" si="30"/>
        <v>0</v>
      </c>
      <c r="M55" s="227">
        <f t="shared" si="31"/>
        <v>0</v>
      </c>
      <c r="N55" s="228">
        <f t="shared" si="32"/>
        <v>0</v>
      </c>
      <c r="Q55" s="212"/>
    </row>
    <row r="56" spans="1:19" ht="33.75" x14ac:dyDescent="0.2">
      <c r="A56" s="238" t="s">
        <v>113</v>
      </c>
      <c r="B56" s="239" t="s">
        <v>114</v>
      </c>
      <c r="C56" s="308">
        <f>ROUND((220*A1),0)</f>
        <v>132</v>
      </c>
      <c r="D56" s="308"/>
      <c r="E56" s="240" t="s">
        <v>12</v>
      </c>
      <c r="F56" s="240" t="s">
        <v>12</v>
      </c>
      <c r="G56" s="190"/>
      <c r="H56" s="303">
        <f t="shared" si="33"/>
        <v>0</v>
      </c>
      <c r="I56" s="240">
        <f t="shared" ref="I56" si="34">C56*H56</f>
        <v>0</v>
      </c>
      <c r="J56" s="227">
        <f>I56*12</f>
        <v>0</v>
      </c>
      <c r="K56" s="228">
        <f>J56*4</f>
        <v>0</v>
      </c>
      <c r="L56" s="226">
        <f t="shared" si="30"/>
        <v>0</v>
      </c>
      <c r="M56" s="227">
        <f t="shared" si="31"/>
        <v>0</v>
      </c>
      <c r="N56" s="228">
        <f t="shared" si="32"/>
        <v>0</v>
      </c>
      <c r="Q56" s="212"/>
    </row>
    <row r="57" spans="1:19" ht="33.75" x14ac:dyDescent="0.2">
      <c r="A57" s="238" t="s">
        <v>115</v>
      </c>
      <c r="B57" s="239" t="s">
        <v>116</v>
      </c>
      <c r="C57" s="308">
        <f>220*A1</f>
        <v>132</v>
      </c>
      <c r="D57" s="308"/>
      <c r="E57" s="240" t="s">
        <v>12</v>
      </c>
      <c r="F57" s="240" t="s">
        <v>12</v>
      </c>
      <c r="G57" s="190"/>
      <c r="H57" s="303">
        <f t="shared" si="33"/>
        <v>0</v>
      </c>
      <c r="I57" s="240">
        <f>C57*H57</f>
        <v>0</v>
      </c>
      <c r="J57" s="227">
        <f>I57*12</f>
        <v>0</v>
      </c>
      <c r="K57" s="228">
        <f>J57*4</f>
        <v>0</v>
      </c>
      <c r="L57" s="226">
        <f t="shared" si="30"/>
        <v>0</v>
      </c>
      <c r="M57" s="227">
        <f t="shared" si="31"/>
        <v>0</v>
      </c>
      <c r="N57" s="228">
        <f t="shared" si="32"/>
        <v>0</v>
      </c>
      <c r="Q57" s="212"/>
    </row>
    <row r="58" spans="1:19" x14ac:dyDescent="0.2">
      <c r="A58" s="238" t="s">
        <v>117</v>
      </c>
      <c r="B58" s="239" t="s">
        <v>118</v>
      </c>
      <c r="C58" s="308">
        <f>ROUND((3883*A1),0)</f>
        <v>2330</v>
      </c>
      <c r="D58" s="308"/>
      <c r="E58" s="240" t="s">
        <v>12</v>
      </c>
      <c r="F58" s="240" t="s">
        <v>12</v>
      </c>
      <c r="G58" s="190"/>
      <c r="H58" s="303">
        <f t="shared" si="33"/>
        <v>0</v>
      </c>
      <c r="I58" s="304">
        <f>C58*H58</f>
        <v>0</v>
      </c>
      <c r="J58" s="227">
        <f t="shared" ref="J58:J64" si="35">I58*12</f>
        <v>0</v>
      </c>
      <c r="K58" s="228">
        <f t="shared" ref="K58:K63" si="36">J58*4</f>
        <v>0</v>
      </c>
      <c r="L58" s="226">
        <f t="shared" si="30"/>
        <v>0</v>
      </c>
      <c r="M58" s="227">
        <f t="shared" si="31"/>
        <v>0</v>
      </c>
      <c r="N58" s="228">
        <f t="shared" si="32"/>
        <v>0</v>
      </c>
      <c r="Q58" s="212"/>
    </row>
    <row r="59" spans="1:19" ht="22.5" x14ac:dyDescent="0.2">
      <c r="A59" s="238" t="s">
        <v>119</v>
      </c>
      <c r="B59" s="309" t="s">
        <v>120</v>
      </c>
      <c r="C59" s="308">
        <v>9</v>
      </c>
      <c r="D59" s="308"/>
      <c r="E59" s="240" t="s">
        <v>12</v>
      </c>
      <c r="F59" s="240" t="s">
        <v>12</v>
      </c>
      <c r="G59" s="190"/>
      <c r="H59" s="303">
        <f t="shared" si="33"/>
        <v>0</v>
      </c>
      <c r="I59" s="304">
        <f t="shared" ref="I59:I64" si="37">C59*H59</f>
        <v>0</v>
      </c>
      <c r="J59" s="227">
        <f t="shared" si="35"/>
        <v>0</v>
      </c>
      <c r="K59" s="228">
        <f t="shared" si="36"/>
        <v>0</v>
      </c>
      <c r="L59" s="226">
        <f t="shared" si="30"/>
        <v>0</v>
      </c>
      <c r="M59" s="227">
        <f t="shared" si="31"/>
        <v>0</v>
      </c>
      <c r="N59" s="228">
        <f t="shared" si="32"/>
        <v>0</v>
      </c>
      <c r="Q59" s="212"/>
    </row>
    <row r="60" spans="1:19" ht="33.75" x14ac:dyDescent="0.2">
      <c r="A60" s="238" t="s">
        <v>121</v>
      </c>
      <c r="B60" s="310" t="s">
        <v>122</v>
      </c>
      <c r="C60" s="308">
        <v>4</v>
      </c>
      <c r="D60" s="308"/>
      <c r="E60" s="240" t="s">
        <v>12</v>
      </c>
      <c r="F60" s="240" t="s">
        <v>12</v>
      </c>
      <c r="G60" s="190"/>
      <c r="H60" s="303">
        <f t="shared" si="33"/>
        <v>0</v>
      </c>
      <c r="I60" s="304">
        <f t="shared" si="37"/>
        <v>0</v>
      </c>
      <c r="J60" s="227">
        <f t="shared" si="35"/>
        <v>0</v>
      </c>
      <c r="K60" s="228">
        <f t="shared" si="36"/>
        <v>0</v>
      </c>
      <c r="L60" s="226">
        <f t="shared" si="30"/>
        <v>0</v>
      </c>
      <c r="M60" s="227">
        <f t="shared" si="31"/>
        <v>0</v>
      </c>
      <c r="N60" s="228">
        <f t="shared" si="32"/>
        <v>0</v>
      </c>
      <c r="Q60" s="212"/>
    </row>
    <row r="61" spans="1:19" ht="22.5" x14ac:dyDescent="0.2">
      <c r="A61" s="238" t="s">
        <v>123</v>
      </c>
      <c r="B61" s="310" t="s">
        <v>124</v>
      </c>
      <c r="C61" s="308">
        <v>4</v>
      </c>
      <c r="D61" s="308"/>
      <c r="E61" s="240" t="s">
        <v>12</v>
      </c>
      <c r="F61" s="240" t="s">
        <v>12</v>
      </c>
      <c r="G61" s="190"/>
      <c r="H61" s="303">
        <f t="shared" si="33"/>
        <v>0</v>
      </c>
      <c r="I61" s="304">
        <f t="shared" si="37"/>
        <v>0</v>
      </c>
      <c r="J61" s="227">
        <f t="shared" si="35"/>
        <v>0</v>
      </c>
      <c r="K61" s="228">
        <f t="shared" si="36"/>
        <v>0</v>
      </c>
      <c r="L61" s="226">
        <f t="shared" si="30"/>
        <v>0</v>
      </c>
      <c r="M61" s="227">
        <f t="shared" si="31"/>
        <v>0</v>
      </c>
      <c r="N61" s="228">
        <f t="shared" si="32"/>
        <v>0</v>
      </c>
      <c r="Q61" s="212"/>
    </row>
    <row r="62" spans="1:19" ht="22.5" x14ac:dyDescent="0.2">
      <c r="A62" s="238" t="s">
        <v>125</v>
      </c>
      <c r="B62" s="310" t="s">
        <v>126</v>
      </c>
      <c r="C62" s="308">
        <v>2</v>
      </c>
      <c r="D62" s="308"/>
      <c r="E62" s="240" t="s">
        <v>12</v>
      </c>
      <c r="F62" s="240" t="s">
        <v>12</v>
      </c>
      <c r="G62" s="190"/>
      <c r="H62" s="303">
        <f t="shared" si="33"/>
        <v>0</v>
      </c>
      <c r="I62" s="304">
        <f t="shared" si="37"/>
        <v>0</v>
      </c>
      <c r="J62" s="227">
        <f t="shared" si="35"/>
        <v>0</v>
      </c>
      <c r="K62" s="228">
        <f t="shared" si="36"/>
        <v>0</v>
      </c>
      <c r="L62" s="226">
        <f t="shared" si="30"/>
        <v>0</v>
      </c>
      <c r="M62" s="227">
        <f t="shared" si="31"/>
        <v>0</v>
      </c>
      <c r="N62" s="228">
        <f t="shared" si="32"/>
        <v>0</v>
      </c>
      <c r="Q62" s="212"/>
    </row>
    <row r="63" spans="1:19" x14ac:dyDescent="0.2">
      <c r="A63" s="238" t="s">
        <v>127</v>
      </c>
      <c r="B63" s="239" t="s">
        <v>128</v>
      </c>
      <c r="C63" s="308">
        <v>2</v>
      </c>
      <c r="D63" s="308"/>
      <c r="E63" s="240" t="s">
        <v>12</v>
      </c>
      <c r="F63" s="240" t="s">
        <v>12</v>
      </c>
      <c r="G63" s="190"/>
      <c r="H63" s="303">
        <f t="shared" si="33"/>
        <v>0</v>
      </c>
      <c r="I63" s="304">
        <f t="shared" si="37"/>
        <v>0</v>
      </c>
      <c r="J63" s="227">
        <f t="shared" si="35"/>
        <v>0</v>
      </c>
      <c r="K63" s="228">
        <f t="shared" si="36"/>
        <v>0</v>
      </c>
      <c r="L63" s="226">
        <f t="shared" si="30"/>
        <v>0</v>
      </c>
      <c r="M63" s="227">
        <f t="shared" si="31"/>
        <v>0</v>
      </c>
      <c r="N63" s="228">
        <f t="shared" si="32"/>
        <v>0</v>
      </c>
      <c r="Q63" s="212"/>
    </row>
    <row r="64" spans="1:19" ht="12" thickBot="1" x14ac:dyDescent="0.25">
      <c r="A64" s="241" t="s">
        <v>129</v>
      </c>
      <c r="B64" s="242" t="s">
        <v>130</v>
      </c>
      <c r="C64" s="308">
        <v>1</v>
      </c>
      <c r="D64" s="311"/>
      <c r="E64" s="243" t="s">
        <v>12</v>
      </c>
      <c r="F64" s="243" t="s">
        <v>12</v>
      </c>
      <c r="G64" s="191"/>
      <c r="H64" s="305">
        <f t="shared" si="33"/>
        <v>0</v>
      </c>
      <c r="I64" s="304">
        <f t="shared" si="37"/>
        <v>0</v>
      </c>
      <c r="J64" s="264">
        <f t="shared" si="35"/>
        <v>0</v>
      </c>
      <c r="K64" s="306">
        <f>J64*4</f>
        <v>0</v>
      </c>
      <c r="L64" s="226">
        <f t="shared" si="30"/>
        <v>0</v>
      </c>
      <c r="M64" s="227">
        <f t="shared" si="31"/>
        <v>0</v>
      </c>
      <c r="N64" s="228">
        <f t="shared" si="32"/>
        <v>0</v>
      </c>
      <c r="Q64" s="212"/>
    </row>
    <row r="65" spans="1:19" ht="12" thickBot="1" x14ac:dyDescent="0.25">
      <c r="A65" s="244"/>
      <c r="B65" s="203" t="s">
        <v>131</v>
      </c>
      <c r="C65" s="245"/>
      <c r="D65" s="245"/>
      <c r="E65" s="245"/>
      <c r="F65" s="245"/>
      <c r="G65" s="204"/>
      <c r="H65" s="297"/>
      <c r="I65" s="208">
        <f>SUM(I53:I64)</f>
        <v>0</v>
      </c>
      <c r="J65" s="208">
        <f t="shared" ref="J65:K65" si="38">SUM(J53:J64)</f>
        <v>0</v>
      </c>
      <c r="K65" s="298">
        <f t="shared" si="38"/>
        <v>0</v>
      </c>
      <c r="L65" s="207">
        <f>SUM(L53:L64)</f>
        <v>0</v>
      </c>
      <c r="M65" s="208">
        <f t="shared" ref="M65:N65" si="39">SUM(M53:M64)</f>
        <v>0</v>
      </c>
      <c r="N65" s="209">
        <f t="shared" si="39"/>
        <v>0</v>
      </c>
      <c r="Q65" s="212"/>
    </row>
    <row r="66" spans="1:19" ht="12" thickBot="1" x14ac:dyDescent="0.25">
      <c r="A66" s="247"/>
      <c r="C66" s="248"/>
      <c r="D66" s="248"/>
      <c r="E66" s="248"/>
      <c r="F66" s="248"/>
      <c r="H66" s="213"/>
      <c r="L66" s="258"/>
      <c r="M66" s="257"/>
      <c r="N66" s="257"/>
      <c r="Q66" s="212"/>
    </row>
    <row r="67" spans="1:19" s="257" customFormat="1" ht="23.25" thickBot="1" x14ac:dyDescent="0.25">
      <c r="A67" s="251" t="s">
        <v>0</v>
      </c>
      <c r="B67" s="299" t="s">
        <v>196</v>
      </c>
      <c r="C67" s="253" t="s">
        <v>27</v>
      </c>
      <c r="D67" s="254"/>
      <c r="E67" s="254"/>
      <c r="F67" s="254"/>
      <c r="G67" s="254" t="s">
        <v>75</v>
      </c>
      <c r="H67" s="253" t="s">
        <v>76</v>
      </c>
      <c r="I67" s="254" t="s">
        <v>7</v>
      </c>
      <c r="J67" s="253" t="s">
        <v>30</v>
      </c>
      <c r="K67" s="254" t="s">
        <v>9</v>
      </c>
      <c r="L67" s="255" t="s">
        <v>7</v>
      </c>
      <c r="M67" s="253" t="s">
        <v>8</v>
      </c>
      <c r="N67" s="256" t="s">
        <v>9</v>
      </c>
      <c r="Q67" s="212"/>
      <c r="R67" s="211"/>
      <c r="S67" s="258"/>
    </row>
    <row r="68" spans="1:19" ht="33.75" x14ac:dyDescent="0.2">
      <c r="A68" s="235" t="s">
        <v>133</v>
      </c>
      <c r="B68" s="236" t="s">
        <v>134</v>
      </c>
      <c r="C68" s="237">
        <f>ROUND((56*A1),0)</f>
        <v>34</v>
      </c>
      <c r="D68" s="237"/>
      <c r="E68" s="237" t="s">
        <v>12</v>
      </c>
      <c r="F68" s="237" t="s">
        <v>12</v>
      </c>
      <c r="G68" s="192"/>
      <c r="H68" s="294">
        <f>TRUNC(G68,2)</f>
        <v>0</v>
      </c>
      <c r="I68" s="295">
        <f t="shared" ref="I68:I79" si="40">C68*H68</f>
        <v>0</v>
      </c>
      <c r="J68" s="295">
        <f t="shared" ref="J68:J79" si="41">I68*12</f>
        <v>0</v>
      </c>
      <c r="K68" s="296">
        <f>J68*4</f>
        <v>0</v>
      </c>
      <c r="L68" s="226">
        <f t="shared" ref="L68:L79" si="42">ROUND(I68,2)</f>
        <v>0</v>
      </c>
      <c r="M68" s="227">
        <f t="shared" ref="M68:M79" si="43">L68*12</f>
        <v>0</v>
      </c>
      <c r="N68" s="228">
        <f t="shared" ref="N68:N79" si="44">M68*4</f>
        <v>0</v>
      </c>
      <c r="O68" s="289"/>
      <c r="Q68" s="212"/>
    </row>
    <row r="69" spans="1:19" ht="45" x14ac:dyDescent="0.2">
      <c r="A69" s="238" t="s">
        <v>135</v>
      </c>
      <c r="B69" s="239" t="s">
        <v>136</v>
      </c>
      <c r="C69" s="240">
        <f>ROUND((25*A1),0)</f>
        <v>15</v>
      </c>
      <c r="D69" s="240"/>
      <c r="E69" s="240" t="s">
        <v>12</v>
      </c>
      <c r="F69" s="240" t="s">
        <v>12</v>
      </c>
      <c r="G69" s="193"/>
      <c r="H69" s="286">
        <f t="shared" ref="H69:H79" si="45">TRUNC(G69,2)</f>
        <v>0</v>
      </c>
      <c r="I69" s="287">
        <f t="shared" si="40"/>
        <v>0</v>
      </c>
      <c r="J69" s="287">
        <f t="shared" si="41"/>
        <v>0</v>
      </c>
      <c r="K69" s="288">
        <f t="shared" ref="K69:K79" si="46">J69*4</f>
        <v>0</v>
      </c>
      <c r="L69" s="226">
        <f t="shared" si="42"/>
        <v>0</v>
      </c>
      <c r="M69" s="227">
        <f t="shared" si="43"/>
        <v>0</v>
      </c>
      <c r="N69" s="228">
        <f t="shared" si="44"/>
        <v>0</v>
      </c>
      <c r="O69" s="289"/>
      <c r="Q69" s="212"/>
    </row>
    <row r="70" spans="1:19" ht="45" x14ac:dyDescent="0.2">
      <c r="A70" s="238" t="s">
        <v>137</v>
      </c>
      <c r="B70" s="239" t="s">
        <v>138</v>
      </c>
      <c r="C70" s="240">
        <f>ROUND((15*A1),0)</f>
        <v>9</v>
      </c>
      <c r="D70" s="240"/>
      <c r="E70" s="240" t="s">
        <v>12</v>
      </c>
      <c r="F70" s="240" t="s">
        <v>12</v>
      </c>
      <c r="G70" s="193"/>
      <c r="H70" s="286">
        <f t="shared" si="45"/>
        <v>0</v>
      </c>
      <c r="I70" s="287">
        <f t="shared" si="40"/>
        <v>0</v>
      </c>
      <c r="J70" s="287">
        <f t="shared" si="41"/>
        <v>0</v>
      </c>
      <c r="K70" s="288">
        <f t="shared" si="46"/>
        <v>0</v>
      </c>
      <c r="L70" s="226">
        <f t="shared" si="42"/>
        <v>0</v>
      </c>
      <c r="M70" s="227">
        <f t="shared" si="43"/>
        <v>0</v>
      </c>
      <c r="N70" s="228">
        <f t="shared" si="44"/>
        <v>0</v>
      </c>
      <c r="O70" s="289"/>
      <c r="Q70" s="212"/>
    </row>
    <row r="71" spans="1:19" ht="33.75" x14ac:dyDescent="0.2">
      <c r="A71" s="238" t="s">
        <v>139</v>
      </c>
      <c r="B71" s="239" t="s">
        <v>140</v>
      </c>
      <c r="C71" s="240">
        <f>ROUND((3*A1),0)</f>
        <v>2</v>
      </c>
      <c r="D71" s="240"/>
      <c r="E71" s="240" t="s">
        <v>12</v>
      </c>
      <c r="F71" s="240" t="s">
        <v>12</v>
      </c>
      <c r="G71" s="193"/>
      <c r="H71" s="286">
        <f t="shared" si="45"/>
        <v>0</v>
      </c>
      <c r="I71" s="287">
        <f t="shared" si="40"/>
        <v>0</v>
      </c>
      <c r="J71" s="287">
        <f t="shared" si="41"/>
        <v>0</v>
      </c>
      <c r="K71" s="288">
        <f t="shared" si="46"/>
        <v>0</v>
      </c>
      <c r="L71" s="226">
        <f t="shared" si="42"/>
        <v>0</v>
      </c>
      <c r="M71" s="227">
        <f t="shared" si="43"/>
        <v>0</v>
      </c>
      <c r="N71" s="228">
        <f t="shared" si="44"/>
        <v>0</v>
      </c>
      <c r="O71" s="289"/>
      <c r="Q71" s="212"/>
    </row>
    <row r="72" spans="1:19" ht="22.5" x14ac:dyDescent="0.2">
      <c r="A72" s="238" t="s">
        <v>141</v>
      </c>
      <c r="B72" s="239" t="s">
        <v>142</v>
      </c>
      <c r="C72" s="240">
        <f>ROUND((30*A1),0)</f>
        <v>18</v>
      </c>
      <c r="D72" s="240"/>
      <c r="E72" s="240" t="s">
        <v>12</v>
      </c>
      <c r="F72" s="240" t="s">
        <v>12</v>
      </c>
      <c r="G72" s="193"/>
      <c r="H72" s="286">
        <f t="shared" si="45"/>
        <v>0</v>
      </c>
      <c r="I72" s="287">
        <f t="shared" si="40"/>
        <v>0</v>
      </c>
      <c r="J72" s="287">
        <f t="shared" si="41"/>
        <v>0</v>
      </c>
      <c r="K72" s="288">
        <f t="shared" si="46"/>
        <v>0</v>
      </c>
      <c r="L72" s="226">
        <f t="shared" si="42"/>
        <v>0</v>
      </c>
      <c r="M72" s="227">
        <f t="shared" si="43"/>
        <v>0</v>
      </c>
      <c r="N72" s="228">
        <f t="shared" si="44"/>
        <v>0</v>
      </c>
      <c r="O72" s="289"/>
      <c r="Q72" s="212"/>
    </row>
    <row r="73" spans="1:19" ht="22.5" x14ac:dyDescent="0.2">
      <c r="A73" s="238" t="s">
        <v>143</v>
      </c>
      <c r="B73" s="239" t="s">
        <v>144</v>
      </c>
      <c r="C73" s="240">
        <f>ROUND((2*A1),0)</f>
        <v>1</v>
      </c>
      <c r="D73" s="240"/>
      <c r="E73" s="240" t="s">
        <v>12</v>
      </c>
      <c r="F73" s="240" t="s">
        <v>12</v>
      </c>
      <c r="G73" s="193"/>
      <c r="H73" s="286">
        <f t="shared" si="45"/>
        <v>0</v>
      </c>
      <c r="I73" s="287">
        <f t="shared" si="40"/>
        <v>0</v>
      </c>
      <c r="J73" s="287">
        <f t="shared" si="41"/>
        <v>0</v>
      </c>
      <c r="K73" s="288">
        <f t="shared" si="46"/>
        <v>0</v>
      </c>
      <c r="L73" s="226">
        <f t="shared" si="42"/>
        <v>0</v>
      </c>
      <c r="M73" s="227">
        <f t="shared" si="43"/>
        <v>0</v>
      </c>
      <c r="N73" s="228">
        <f t="shared" si="44"/>
        <v>0</v>
      </c>
      <c r="O73" s="289"/>
      <c r="Q73" s="212"/>
    </row>
    <row r="74" spans="1:19" ht="33.75" x14ac:dyDescent="0.2">
      <c r="A74" s="238" t="s">
        <v>145</v>
      </c>
      <c r="B74" s="239" t="s">
        <v>146</v>
      </c>
      <c r="C74" s="240">
        <f>ROUND((2*A1),0)</f>
        <v>1</v>
      </c>
      <c r="D74" s="240"/>
      <c r="E74" s="240" t="s">
        <v>12</v>
      </c>
      <c r="F74" s="240" t="s">
        <v>12</v>
      </c>
      <c r="G74" s="193"/>
      <c r="H74" s="286">
        <f t="shared" si="45"/>
        <v>0</v>
      </c>
      <c r="I74" s="287">
        <f t="shared" si="40"/>
        <v>0</v>
      </c>
      <c r="J74" s="287">
        <f t="shared" si="41"/>
        <v>0</v>
      </c>
      <c r="K74" s="288">
        <f t="shared" si="46"/>
        <v>0</v>
      </c>
      <c r="L74" s="226">
        <f t="shared" si="42"/>
        <v>0</v>
      </c>
      <c r="M74" s="227">
        <f t="shared" si="43"/>
        <v>0</v>
      </c>
      <c r="N74" s="228">
        <f t="shared" si="44"/>
        <v>0</v>
      </c>
      <c r="O74" s="289"/>
      <c r="Q74" s="212"/>
    </row>
    <row r="75" spans="1:19" ht="33.75" x14ac:dyDescent="0.2">
      <c r="A75" s="238" t="s">
        <v>147</v>
      </c>
      <c r="B75" s="239" t="s">
        <v>148</v>
      </c>
      <c r="C75" s="240">
        <f>ROUND((2*A1),0)</f>
        <v>1</v>
      </c>
      <c r="D75" s="240"/>
      <c r="E75" s="240" t="s">
        <v>12</v>
      </c>
      <c r="F75" s="240" t="s">
        <v>12</v>
      </c>
      <c r="G75" s="193"/>
      <c r="H75" s="286">
        <f t="shared" si="45"/>
        <v>0</v>
      </c>
      <c r="I75" s="287">
        <f t="shared" si="40"/>
        <v>0</v>
      </c>
      <c r="J75" s="287">
        <f t="shared" si="41"/>
        <v>0</v>
      </c>
      <c r="K75" s="288">
        <f t="shared" si="46"/>
        <v>0</v>
      </c>
      <c r="L75" s="226">
        <f t="shared" si="42"/>
        <v>0</v>
      </c>
      <c r="M75" s="227">
        <f t="shared" si="43"/>
        <v>0</v>
      </c>
      <c r="N75" s="228">
        <f t="shared" si="44"/>
        <v>0</v>
      </c>
      <c r="O75" s="289"/>
      <c r="Q75" s="212"/>
    </row>
    <row r="76" spans="1:19" ht="33.75" x14ac:dyDescent="0.2">
      <c r="A76" s="238" t="s">
        <v>149</v>
      </c>
      <c r="B76" s="239" t="s">
        <v>150</v>
      </c>
      <c r="C76" s="240">
        <f>ROUND((2*A1),0)</f>
        <v>1</v>
      </c>
      <c r="D76" s="240"/>
      <c r="E76" s="240" t="s">
        <v>12</v>
      </c>
      <c r="F76" s="240" t="s">
        <v>12</v>
      </c>
      <c r="G76" s="193"/>
      <c r="H76" s="286">
        <f t="shared" si="45"/>
        <v>0</v>
      </c>
      <c r="I76" s="287">
        <f t="shared" si="40"/>
        <v>0</v>
      </c>
      <c r="J76" s="287">
        <f t="shared" si="41"/>
        <v>0</v>
      </c>
      <c r="K76" s="288">
        <f t="shared" si="46"/>
        <v>0</v>
      </c>
      <c r="L76" s="226">
        <f t="shared" si="42"/>
        <v>0</v>
      </c>
      <c r="M76" s="227">
        <f t="shared" si="43"/>
        <v>0</v>
      </c>
      <c r="N76" s="228">
        <f t="shared" si="44"/>
        <v>0</v>
      </c>
      <c r="O76" s="289"/>
      <c r="Q76" s="212"/>
    </row>
    <row r="77" spans="1:19" ht="33.75" x14ac:dyDescent="0.2">
      <c r="A77" s="238" t="s">
        <v>151</v>
      </c>
      <c r="B77" s="239" t="s">
        <v>152</v>
      </c>
      <c r="C77" s="240">
        <f>ROUND((2*A1),0)</f>
        <v>1</v>
      </c>
      <c r="D77" s="240"/>
      <c r="E77" s="240" t="s">
        <v>12</v>
      </c>
      <c r="F77" s="240" t="s">
        <v>12</v>
      </c>
      <c r="G77" s="193"/>
      <c r="H77" s="286">
        <f t="shared" si="45"/>
        <v>0</v>
      </c>
      <c r="I77" s="287">
        <f t="shared" si="40"/>
        <v>0</v>
      </c>
      <c r="J77" s="287">
        <f t="shared" si="41"/>
        <v>0</v>
      </c>
      <c r="K77" s="288">
        <f t="shared" si="46"/>
        <v>0</v>
      </c>
      <c r="L77" s="226">
        <f t="shared" si="42"/>
        <v>0</v>
      </c>
      <c r="M77" s="227">
        <f t="shared" si="43"/>
        <v>0</v>
      </c>
      <c r="N77" s="228">
        <f t="shared" si="44"/>
        <v>0</v>
      </c>
      <c r="O77" s="289"/>
      <c r="Q77" s="212"/>
    </row>
    <row r="78" spans="1:19" ht="33.75" x14ac:dyDescent="0.2">
      <c r="A78" s="238" t="s">
        <v>153</v>
      </c>
      <c r="B78" s="239" t="s">
        <v>154</v>
      </c>
      <c r="C78" s="240">
        <f>ROUND((2*A1),0)</f>
        <v>1</v>
      </c>
      <c r="D78" s="240"/>
      <c r="E78" s="240" t="s">
        <v>12</v>
      </c>
      <c r="F78" s="240" t="s">
        <v>12</v>
      </c>
      <c r="G78" s="193"/>
      <c r="H78" s="286">
        <f t="shared" si="45"/>
        <v>0</v>
      </c>
      <c r="I78" s="287">
        <f t="shared" si="40"/>
        <v>0</v>
      </c>
      <c r="J78" s="287">
        <f t="shared" si="41"/>
        <v>0</v>
      </c>
      <c r="K78" s="288">
        <f t="shared" si="46"/>
        <v>0</v>
      </c>
      <c r="L78" s="226">
        <f t="shared" si="42"/>
        <v>0</v>
      </c>
      <c r="M78" s="227">
        <f t="shared" si="43"/>
        <v>0</v>
      </c>
      <c r="N78" s="228">
        <f t="shared" si="44"/>
        <v>0</v>
      </c>
      <c r="Q78" s="212"/>
    </row>
    <row r="79" spans="1:19" ht="23.25" thickBot="1" x14ac:dyDescent="0.25">
      <c r="A79" s="241" t="s">
        <v>155</v>
      </c>
      <c r="B79" s="293" t="s">
        <v>156</v>
      </c>
      <c r="C79" s="243">
        <f>ROUND((3*A1),0)</f>
        <v>2</v>
      </c>
      <c r="D79" s="243"/>
      <c r="E79" s="243" t="s">
        <v>12</v>
      </c>
      <c r="F79" s="243" t="s">
        <v>12</v>
      </c>
      <c r="G79" s="194"/>
      <c r="H79" s="290">
        <f t="shared" si="45"/>
        <v>0</v>
      </c>
      <c r="I79" s="291">
        <f t="shared" si="40"/>
        <v>0</v>
      </c>
      <c r="J79" s="291">
        <f t="shared" si="41"/>
        <v>0</v>
      </c>
      <c r="K79" s="292">
        <f t="shared" si="46"/>
        <v>0</v>
      </c>
      <c r="L79" s="226">
        <f t="shared" si="42"/>
        <v>0</v>
      </c>
      <c r="M79" s="227">
        <f t="shared" si="43"/>
        <v>0</v>
      </c>
      <c r="N79" s="228">
        <f t="shared" si="44"/>
        <v>0</v>
      </c>
      <c r="Q79" s="212"/>
    </row>
    <row r="80" spans="1:19" ht="12" thickBot="1" x14ac:dyDescent="0.25">
      <c r="A80" s="281"/>
      <c r="B80" s="203" t="s">
        <v>131</v>
      </c>
      <c r="C80" s="245"/>
      <c r="D80" s="245"/>
      <c r="E80" s="245"/>
      <c r="F80" s="245"/>
      <c r="G80" s="282"/>
      <c r="H80" s="246"/>
      <c r="I80" s="205">
        <f>SUM(I68:I79)</f>
        <v>0</v>
      </c>
      <c r="J80" s="206">
        <f>SUM(J68:J79)</f>
        <v>0</v>
      </c>
      <c r="K80" s="283">
        <f>SUM(K68:K79)</f>
        <v>0</v>
      </c>
      <c r="L80" s="207">
        <f>SUM(L68:L79)</f>
        <v>0</v>
      </c>
      <c r="M80" s="208">
        <f t="shared" ref="M80:N80" si="47">SUM(M68:M79)</f>
        <v>0</v>
      </c>
      <c r="N80" s="209">
        <f t="shared" si="47"/>
        <v>0</v>
      </c>
      <c r="Q80" s="212"/>
    </row>
    <row r="81" spans="1:19" ht="12" thickBot="1" x14ac:dyDescent="0.25">
      <c r="A81" s="284"/>
      <c r="C81" s="248"/>
      <c r="D81" s="248"/>
      <c r="E81" s="248"/>
      <c r="F81" s="248"/>
      <c r="H81" s="213"/>
      <c r="L81" s="258"/>
      <c r="M81" s="257"/>
      <c r="N81" s="257"/>
      <c r="Q81" s="212"/>
    </row>
    <row r="82" spans="1:19" s="257" customFormat="1" ht="23.25" thickBot="1" x14ac:dyDescent="0.25">
      <c r="A82" s="251" t="s">
        <v>0</v>
      </c>
      <c r="B82" s="285" t="s">
        <v>197</v>
      </c>
      <c r="C82" s="253" t="s">
        <v>27</v>
      </c>
      <c r="D82" s="254"/>
      <c r="E82" s="254"/>
      <c r="F82" s="254"/>
      <c r="G82" s="254" t="s">
        <v>75</v>
      </c>
      <c r="H82" s="253" t="s">
        <v>158</v>
      </c>
      <c r="I82" s="254" t="s">
        <v>7</v>
      </c>
      <c r="J82" s="253" t="s">
        <v>30</v>
      </c>
      <c r="K82" s="254" t="s">
        <v>9</v>
      </c>
      <c r="L82" s="255" t="s">
        <v>7</v>
      </c>
      <c r="M82" s="253" t="s">
        <v>8</v>
      </c>
      <c r="N82" s="256" t="s">
        <v>9</v>
      </c>
      <c r="Q82" s="212"/>
      <c r="R82" s="211"/>
      <c r="S82" s="258"/>
    </row>
    <row r="83" spans="1:19" x14ac:dyDescent="0.2">
      <c r="A83" s="235" t="s">
        <v>159</v>
      </c>
      <c r="B83" s="236" t="s">
        <v>160</v>
      </c>
      <c r="C83" s="237">
        <f>ROUND((178698*A1),0)</f>
        <v>107219</v>
      </c>
      <c r="D83" s="237"/>
      <c r="E83" s="237" t="s">
        <v>12</v>
      </c>
      <c r="F83" s="237" t="s">
        <v>12</v>
      </c>
      <c r="G83" s="195"/>
      <c r="H83" s="279">
        <f>TRUNC(G83,5)</f>
        <v>0</v>
      </c>
      <c r="I83" s="224">
        <f>C83*H83</f>
        <v>0</v>
      </c>
      <c r="J83" s="224">
        <f>I83*12</f>
        <v>0</v>
      </c>
      <c r="K83" s="225">
        <f>J83*4</f>
        <v>0</v>
      </c>
      <c r="L83" s="226">
        <f t="shared" ref="L83:L84" si="48">ROUND(I83,2)</f>
        <v>0</v>
      </c>
      <c r="M83" s="227">
        <f t="shared" ref="M83:M84" si="49">L83*12</f>
        <v>0</v>
      </c>
      <c r="N83" s="228">
        <f t="shared" ref="N83:N84" si="50">M83*4</f>
        <v>0</v>
      </c>
      <c r="Q83" s="212"/>
    </row>
    <row r="84" spans="1:19" ht="12" thickBot="1" x14ac:dyDescent="0.25">
      <c r="A84" s="241" t="s">
        <v>161</v>
      </c>
      <c r="B84" s="242" t="s">
        <v>162</v>
      </c>
      <c r="C84" s="243">
        <f>ROUND((2*A1),0)</f>
        <v>1</v>
      </c>
      <c r="D84" s="243"/>
      <c r="E84" s="243" t="s">
        <v>12</v>
      </c>
      <c r="F84" s="243" t="s">
        <v>12</v>
      </c>
      <c r="G84" s="196"/>
      <c r="H84" s="280">
        <f>TRUNC(G84,5)</f>
        <v>0</v>
      </c>
      <c r="I84" s="233">
        <f>C84*H84</f>
        <v>0</v>
      </c>
      <c r="J84" s="233">
        <f>I84*12</f>
        <v>0</v>
      </c>
      <c r="K84" s="234">
        <f>J84*4</f>
        <v>0</v>
      </c>
      <c r="L84" s="226">
        <f t="shared" si="48"/>
        <v>0</v>
      </c>
      <c r="M84" s="227">
        <f t="shared" si="49"/>
        <v>0</v>
      </c>
      <c r="N84" s="228">
        <f t="shared" si="50"/>
        <v>0</v>
      </c>
      <c r="Q84" s="212"/>
    </row>
    <row r="85" spans="1:19" ht="12" thickBot="1" x14ac:dyDescent="0.25">
      <c r="A85" s="244"/>
      <c r="B85" s="269" t="s">
        <v>131</v>
      </c>
      <c r="C85" s="270"/>
      <c r="D85" s="270"/>
      <c r="E85" s="270"/>
      <c r="F85" s="270"/>
      <c r="G85" s="271"/>
      <c r="H85" s="272"/>
      <c r="I85" s="273">
        <f>SUM(I83:I84)</f>
        <v>0</v>
      </c>
      <c r="J85" s="274">
        <f>SUM(J83:J84)</f>
        <v>0</v>
      </c>
      <c r="K85" s="275">
        <f>SUM(K83:K84)</f>
        <v>0</v>
      </c>
      <c r="L85" s="276">
        <f>SUM(L83:L84)</f>
        <v>0</v>
      </c>
      <c r="M85" s="277">
        <f t="shared" ref="M85:N85" si="51">SUM(M83:M84)</f>
        <v>0</v>
      </c>
      <c r="N85" s="278">
        <f t="shared" si="51"/>
        <v>0</v>
      </c>
      <c r="Q85" s="212"/>
    </row>
    <row r="86" spans="1:19" ht="12" thickBot="1" x14ac:dyDescent="0.25">
      <c r="A86" s="247"/>
      <c r="C86" s="248"/>
      <c r="D86" s="248"/>
      <c r="E86" s="248"/>
      <c r="F86" s="248"/>
      <c r="H86" s="213"/>
      <c r="L86" s="258"/>
      <c r="M86" s="257"/>
      <c r="N86" s="257"/>
      <c r="Q86" s="212"/>
    </row>
    <row r="87" spans="1:19" s="257" customFormat="1" ht="57" thickBot="1" x14ac:dyDescent="0.25">
      <c r="A87" s="251" t="s">
        <v>0</v>
      </c>
      <c r="B87" s="252" t="s">
        <v>198</v>
      </c>
      <c r="C87" s="253" t="s">
        <v>2</v>
      </c>
      <c r="D87" s="254"/>
      <c r="E87" s="254" t="s">
        <v>3</v>
      </c>
      <c r="F87" s="254"/>
      <c r="G87" s="254" t="s">
        <v>164</v>
      </c>
      <c r="H87" s="254" t="s">
        <v>165</v>
      </c>
      <c r="I87" s="254" t="s">
        <v>7</v>
      </c>
      <c r="J87" s="253" t="s">
        <v>30</v>
      </c>
      <c r="K87" s="254" t="s">
        <v>9</v>
      </c>
      <c r="L87" s="255" t="s">
        <v>7</v>
      </c>
      <c r="M87" s="253" t="s">
        <v>8</v>
      </c>
      <c r="N87" s="256" t="s">
        <v>9</v>
      </c>
      <c r="Q87" s="212"/>
      <c r="R87" s="211"/>
      <c r="S87" s="258"/>
    </row>
    <row r="88" spans="1:19" ht="12" thickBot="1" x14ac:dyDescent="0.25">
      <c r="A88" s="235" t="s">
        <v>166</v>
      </c>
      <c r="B88" s="266" t="s">
        <v>167</v>
      </c>
      <c r="C88" s="237">
        <f>41341.4903545763*A1</f>
        <v>24804.894212745781</v>
      </c>
      <c r="D88" s="237"/>
      <c r="E88" s="237">
        <f>C88*60</f>
        <v>1488293.6527647469</v>
      </c>
      <c r="F88" s="237" t="s">
        <v>12</v>
      </c>
      <c r="G88" s="195"/>
      <c r="H88" s="259">
        <f>TRUNC(G88,5)</f>
        <v>0</v>
      </c>
      <c r="I88" s="260">
        <f>E88*H88</f>
        <v>0</v>
      </c>
      <c r="J88" s="260">
        <f>I88*12</f>
        <v>0</v>
      </c>
      <c r="K88" s="261">
        <f>J88*4</f>
        <v>0</v>
      </c>
      <c r="L88" s="226">
        <f t="shared" ref="L88:L90" si="52">ROUND(I88,2)</f>
        <v>0</v>
      </c>
      <c r="M88" s="227">
        <f t="shared" ref="M88:M90" si="53">L88*12</f>
        <v>0</v>
      </c>
      <c r="N88" s="228">
        <f t="shared" ref="N88:N90" si="54">M88*4</f>
        <v>0</v>
      </c>
      <c r="Q88" s="212"/>
    </row>
    <row r="89" spans="1:19" ht="34.5" customHeight="1" x14ac:dyDescent="0.2">
      <c r="A89" s="238" t="s">
        <v>168</v>
      </c>
      <c r="B89" s="267" t="s">
        <v>169</v>
      </c>
      <c r="C89" s="240">
        <f>68664.3386354429*A1</f>
        <v>41198.603181265738</v>
      </c>
      <c r="D89" s="240"/>
      <c r="E89" s="240">
        <f>C89*60</f>
        <v>2471916.1908759442</v>
      </c>
      <c r="F89" s="240" t="s">
        <v>12</v>
      </c>
      <c r="G89" s="197"/>
      <c r="H89" s="259">
        <f>TRUNC(G89,5)</f>
        <v>0</v>
      </c>
      <c r="I89" s="227">
        <f>E89*H89</f>
        <v>0</v>
      </c>
      <c r="J89" s="227">
        <f>I89*12</f>
        <v>0</v>
      </c>
      <c r="K89" s="262">
        <f t="shared" ref="K89:K90" si="55">J89*4</f>
        <v>0</v>
      </c>
      <c r="L89" s="226">
        <f t="shared" si="52"/>
        <v>0</v>
      </c>
      <c r="M89" s="227">
        <f t="shared" si="53"/>
        <v>0</v>
      </c>
      <c r="N89" s="228">
        <f t="shared" si="54"/>
        <v>0</v>
      </c>
      <c r="Q89" s="212"/>
    </row>
    <row r="90" spans="1:19" ht="23.25" customHeight="1" thickBot="1" x14ac:dyDescent="0.25">
      <c r="A90" s="241" t="s">
        <v>170</v>
      </c>
      <c r="B90" s="268" t="s">
        <v>171</v>
      </c>
      <c r="C90" s="243">
        <f>52555.3286963525*A1</f>
        <v>31533.197217811499</v>
      </c>
      <c r="D90" s="243"/>
      <c r="E90" s="243">
        <f>C90*60</f>
        <v>1891991.83306869</v>
      </c>
      <c r="F90" s="243" t="s">
        <v>12</v>
      </c>
      <c r="G90" s="196"/>
      <c r="H90" s="263">
        <f>TRUNC(G90,9)</f>
        <v>0</v>
      </c>
      <c r="I90" s="264">
        <f>E90*H90</f>
        <v>0</v>
      </c>
      <c r="J90" s="264">
        <f>I90*12</f>
        <v>0</v>
      </c>
      <c r="K90" s="265">
        <f t="shared" si="55"/>
        <v>0</v>
      </c>
      <c r="L90" s="226">
        <f t="shared" si="52"/>
        <v>0</v>
      </c>
      <c r="M90" s="227">
        <f t="shared" si="53"/>
        <v>0</v>
      </c>
      <c r="N90" s="228">
        <f t="shared" si="54"/>
        <v>0</v>
      </c>
      <c r="Q90" s="212"/>
    </row>
    <row r="91" spans="1:19" ht="12" thickBot="1" x14ac:dyDescent="0.25">
      <c r="A91" s="244"/>
      <c r="B91" s="203" t="s">
        <v>131</v>
      </c>
      <c r="C91" s="245"/>
      <c r="D91" s="245"/>
      <c r="E91" s="245"/>
      <c r="F91" s="245"/>
      <c r="G91" s="204"/>
      <c r="H91" s="246"/>
      <c r="I91" s="205">
        <f>SUM(I88:I90)</f>
        <v>0</v>
      </c>
      <c r="J91" s="205">
        <f t="shared" ref="J91:K91" si="56">SUM(J88:J90)</f>
        <v>0</v>
      </c>
      <c r="K91" s="206">
        <f t="shared" si="56"/>
        <v>0</v>
      </c>
      <c r="L91" s="207">
        <f>SUM(L88:L90)</f>
        <v>0</v>
      </c>
      <c r="M91" s="208">
        <f t="shared" ref="M91:N91" si="57">SUM(M88:M90)</f>
        <v>0</v>
      </c>
      <c r="N91" s="209">
        <f t="shared" si="57"/>
        <v>0</v>
      </c>
      <c r="Q91" s="212"/>
    </row>
    <row r="92" spans="1:19" ht="12" thickBot="1" x14ac:dyDescent="0.25">
      <c r="A92" s="247"/>
      <c r="C92" s="248"/>
      <c r="D92" s="248"/>
      <c r="E92" s="248"/>
      <c r="F92" s="248"/>
      <c r="H92" s="213"/>
      <c r="L92" s="249"/>
      <c r="M92" s="250"/>
      <c r="N92" s="250"/>
      <c r="Q92" s="212"/>
    </row>
    <row r="93" spans="1:19" s="257" customFormat="1" ht="23.25" thickBot="1" x14ac:dyDescent="0.25">
      <c r="A93" s="251" t="s">
        <v>0</v>
      </c>
      <c r="B93" s="252" t="s">
        <v>199</v>
      </c>
      <c r="C93" s="253" t="s">
        <v>27</v>
      </c>
      <c r="D93" s="254"/>
      <c r="E93" s="254"/>
      <c r="F93" s="254"/>
      <c r="G93" s="254" t="s">
        <v>75</v>
      </c>
      <c r="H93" s="253" t="s">
        <v>76</v>
      </c>
      <c r="I93" s="254" t="s">
        <v>7</v>
      </c>
      <c r="J93" s="253" t="s">
        <v>30</v>
      </c>
      <c r="K93" s="254" t="s">
        <v>9</v>
      </c>
      <c r="L93" s="255" t="s">
        <v>7</v>
      </c>
      <c r="M93" s="253" t="s">
        <v>8</v>
      </c>
      <c r="N93" s="256" t="s">
        <v>9</v>
      </c>
      <c r="Q93" s="212"/>
      <c r="R93" s="211"/>
      <c r="S93" s="258"/>
    </row>
    <row r="94" spans="1:19" ht="22.5" x14ac:dyDescent="0.2">
      <c r="A94" s="235" t="s">
        <v>173</v>
      </c>
      <c r="B94" s="236" t="s">
        <v>174</v>
      </c>
      <c r="C94" s="237">
        <f>ROUND((2*A1),0)</f>
        <v>1</v>
      </c>
      <c r="D94" s="237"/>
      <c r="E94" s="237" t="s">
        <v>12</v>
      </c>
      <c r="F94" s="237" t="s">
        <v>12</v>
      </c>
      <c r="G94" s="198"/>
      <c r="H94" s="223">
        <f>TRUNC(G94,2)</f>
        <v>0</v>
      </c>
      <c r="I94" s="224">
        <f>C94*H94</f>
        <v>0</v>
      </c>
      <c r="J94" s="224">
        <f>I94*12</f>
        <v>0</v>
      </c>
      <c r="K94" s="225">
        <f>J94*4</f>
        <v>0</v>
      </c>
      <c r="L94" s="226">
        <f t="shared" ref="L94:L101" si="58">ROUND(I94,2)</f>
        <v>0</v>
      </c>
      <c r="M94" s="227">
        <f t="shared" ref="M94:M101" si="59">L94*12</f>
        <v>0</v>
      </c>
      <c r="N94" s="228">
        <f t="shared" ref="N94:N101" si="60">M94*4</f>
        <v>0</v>
      </c>
      <c r="Q94" s="212"/>
    </row>
    <row r="95" spans="1:19" ht="22.5" x14ac:dyDescent="0.2">
      <c r="A95" s="238" t="s">
        <v>175</v>
      </c>
      <c r="B95" s="239" t="s">
        <v>176</v>
      </c>
      <c r="C95" s="240">
        <f>ROUND((2*A1),0)</f>
        <v>1</v>
      </c>
      <c r="D95" s="240"/>
      <c r="E95" s="240" t="s">
        <v>12</v>
      </c>
      <c r="F95" s="240" t="s">
        <v>12</v>
      </c>
      <c r="G95" s="199"/>
      <c r="H95" s="229">
        <f t="shared" ref="H95:H101" si="61">TRUNC(G95,2)</f>
        <v>0</v>
      </c>
      <c r="I95" s="230">
        <f>C95*H95</f>
        <v>0</v>
      </c>
      <c r="J95" s="230">
        <f>I95*12</f>
        <v>0</v>
      </c>
      <c r="K95" s="231">
        <f t="shared" ref="K95:K101" si="62">J95*4</f>
        <v>0</v>
      </c>
      <c r="L95" s="226">
        <f t="shared" si="58"/>
        <v>0</v>
      </c>
      <c r="M95" s="227">
        <f t="shared" si="59"/>
        <v>0</v>
      </c>
      <c r="N95" s="228">
        <f t="shared" si="60"/>
        <v>0</v>
      </c>
      <c r="Q95" s="212"/>
    </row>
    <row r="96" spans="1:19" x14ac:dyDescent="0.2">
      <c r="A96" s="238" t="s">
        <v>177</v>
      </c>
      <c r="B96" s="239" t="s">
        <v>178</v>
      </c>
      <c r="C96" s="240">
        <f>ROUND((2*A1),0)</f>
        <v>1</v>
      </c>
      <c r="D96" s="240"/>
      <c r="E96" s="240" t="s">
        <v>12</v>
      </c>
      <c r="F96" s="240" t="s">
        <v>12</v>
      </c>
      <c r="G96" s="200"/>
      <c r="H96" s="229">
        <f t="shared" si="61"/>
        <v>0</v>
      </c>
      <c r="I96" s="230">
        <f t="shared" ref="I96:I101" si="63">C96*H96</f>
        <v>0</v>
      </c>
      <c r="J96" s="230">
        <f t="shared" ref="J96:J101" si="64">I96*12</f>
        <v>0</v>
      </c>
      <c r="K96" s="231">
        <f t="shared" si="62"/>
        <v>0</v>
      </c>
      <c r="L96" s="226">
        <f t="shared" si="58"/>
        <v>0</v>
      </c>
      <c r="M96" s="227">
        <f t="shared" si="59"/>
        <v>0</v>
      </c>
      <c r="N96" s="228">
        <f t="shared" si="60"/>
        <v>0</v>
      </c>
      <c r="Q96" s="212"/>
    </row>
    <row r="97" spans="1:17" x14ac:dyDescent="0.2">
      <c r="A97" s="238" t="s">
        <v>179</v>
      </c>
      <c r="B97" s="239" t="s">
        <v>180</v>
      </c>
      <c r="C97" s="240">
        <f>ROUND((2*A1),0)</f>
        <v>1</v>
      </c>
      <c r="D97" s="240"/>
      <c r="E97" s="240" t="s">
        <v>12</v>
      </c>
      <c r="F97" s="240" t="s">
        <v>12</v>
      </c>
      <c r="G97" s="200"/>
      <c r="H97" s="229">
        <f t="shared" si="61"/>
        <v>0</v>
      </c>
      <c r="I97" s="230">
        <f t="shared" si="63"/>
        <v>0</v>
      </c>
      <c r="J97" s="230">
        <f t="shared" si="64"/>
        <v>0</v>
      </c>
      <c r="K97" s="231">
        <f t="shared" si="62"/>
        <v>0</v>
      </c>
      <c r="L97" s="226">
        <f t="shared" si="58"/>
        <v>0</v>
      </c>
      <c r="M97" s="227">
        <f t="shared" si="59"/>
        <v>0</v>
      </c>
      <c r="N97" s="228">
        <f t="shared" si="60"/>
        <v>0</v>
      </c>
      <c r="Q97" s="212"/>
    </row>
    <row r="98" spans="1:17" x14ac:dyDescent="0.2">
      <c r="A98" s="238" t="s">
        <v>181</v>
      </c>
      <c r="B98" s="239" t="s">
        <v>182</v>
      </c>
      <c r="C98" s="240">
        <f>ROUND((2*A1),0)</f>
        <v>1</v>
      </c>
      <c r="D98" s="240"/>
      <c r="E98" s="240" t="s">
        <v>12</v>
      </c>
      <c r="F98" s="240" t="s">
        <v>12</v>
      </c>
      <c r="G98" s="200"/>
      <c r="H98" s="229">
        <f t="shared" si="61"/>
        <v>0</v>
      </c>
      <c r="I98" s="230">
        <f t="shared" si="63"/>
        <v>0</v>
      </c>
      <c r="J98" s="230">
        <f t="shared" si="64"/>
        <v>0</v>
      </c>
      <c r="K98" s="231">
        <f t="shared" si="62"/>
        <v>0</v>
      </c>
      <c r="L98" s="226">
        <f t="shared" si="58"/>
        <v>0</v>
      </c>
      <c r="M98" s="227">
        <f t="shared" si="59"/>
        <v>0</v>
      </c>
      <c r="N98" s="228">
        <f t="shared" si="60"/>
        <v>0</v>
      </c>
      <c r="Q98" s="212"/>
    </row>
    <row r="99" spans="1:17" ht="56.25" x14ac:dyDescent="0.2">
      <c r="A99" s="238" t="s">
        <v>183</v>
      </c>
      <c r="B99" s="239" t="s">
        <v>184</v>
      </c>
      <c r="C99" s="240">
        <f>ROUND((2*A1),0)</f>
        <v>1</v>
      </c>
      <c r="D99" s="240"/>
      <c r="E99" s="240" t="s">
        <v>12</v>
      </c>
      <c r="F99" s="240" t="s">
        <v>12</v>
      </c>
      <c r="G99" s="200"/>
      <c r="H99" s="229">
        <f t="shared" si="61"/>
        <v>0</v>
      </c>
      <c r="I99" s="230">
        <f t="shared" si="63"/>
        <v>0</v>
      </c>
      <c r="J99" s="230">
        <f t="shared" si="64"/>
        <v>0</v>
      </c>
      <c r="K99" s="231">
        <f t="shared" si="62"/>
        <v>0</v>
      </c>
      <c r="L99" s="226">
        <f t="shared" si="58"/>
        <v>0</v>
      </c>
      <c r="M99" s="227">
        <f t="shared" si="59"/>
        <v>0</v>
      </c>
      <c r="N99" s="228">
        <f t="shared" si="60"/>
        <v>0</v>
      </c>
      <c r="Q99" s="212"/>
    </row>
    <row r="100" spans="1:17" ht="56.25" x14ac:dyDescent="0.2">
      <c r="A100" s="238" t="s">
        <v>185</v>
      </c>
      <c r="B100" s="239" t="s">
        <v>186</v>
      </c>
      <c r="C100" s="240">
        <f>ROUND((2*A1),0)</f>
        <v>1</v>
      </c>
      <c r="D100" s="240"/>
      <c r="E100" s="240" t="s">
        <v>12</v>
      </c>
      <c r="F100" s="240" t="s">
        <v>12</v>
      </c>
      <c r="G100" s="200"/>
      <c r="H100" s="229">
        <f t="shared" si="61"/>
        <v>0</v>
      </c>
      <c r="I100" s="230">
        <f t="shared" si="63"/>
        <v>0</v>
      </c>
      <c r="J100" s="230">
        <f t="shared" si="64"/>
        <v>0</v>
      </c>
      <c r="K100" s="231">
        <f t="shared" si="62"/>
        <v>0</v>
      </c>
      <c r="L100" s="226">
        <f t="shared" si="58"/>
        <v>0</v>
      </c>
      <c r="M100" s="227">
        <f t="shared" si="59"/>
        <v>0</v>
      </c>
      <c r="N100" s="228">
        <f t="shared" si="60"/>
        <v>0</v>
      </c>
      <c r="Q100" s="212"/>
    </row>
    <row r="101" spans="1:17" ht="57" thickBot="1" x14ac:dyDescent="0.25">
      <c r="A101" s="241" t="s">
        <v>187</v>
      </c>
      <c r="B101" s="242" t="s">
        <v>188</v>
      </c>
      <c r="C101" s="243">
        <f>ROUND((2*A1),0)</f>
        <v>1</v>
      </c>
      <c r="D101" s="243"/>
      <c r="E101" s="243" t="s">
        <v>12</v>
      </c>
      <c r="F101" s="243" t="s">
        <v>12</v>
      </c>
      <c r="G101" s="201"/>
      <c r="H101" s="232">
        <f t="shared" si="61"/>
        <v>0</v>
      </c>
      <c r="I101" s="233">
        <f t="shared" si="63"/>
        <v>0</v>
      </c>
      <c r="J101" s="233">
        <f t="shared" si="64"/>
        <v>0</v>
      </c>
      <c r="K101" s="234">
        <f t="shared" si="62"/>
        <v>0</v>
      </c>
      <c r="L101" s="226">
        <f t="shared" si="58"/>
        <v>0</v>
      </c>
      <c r="M101" s="227">
        <f t="shared" si="59"/>
        <v>0</v>
      </c>
      <c r="N101" s="228">
        <f t="shared" si="60"/>
        <v>0</v>
      </c>
      <c r="Q101" s="212"/>
    </row>
    <row r="102" spans="1:17" ht="12" thickBot="1" x14ac:dyDescent="0.25">
      <c r="A102" s="202"/>
      <c r="B102" s="203" t="s">
        <v>131</v>
      </c>
      <c r="C102" s="204"/>
      <c r="D102" s="204"/>
      <c r="E102" s="204"/>
      <c r="F102" s="204"/>
      <c r="G102" s="204"/>
      <c r="H102" s="204"/>
      <c r="I102" s="205">
        <f>SUM(I94:I101)</f>
        <v>0</v>
      </c>
      <c r="J102" s="205">
        <f t="shared" ref="J102:K102" si="65">SUM(J94:J101)</f>
        <v>0</v>
      </c>
      <c r="K102" s="206">
        <f t="shared" si="65"/>
        <v>0</v>
      </c>
      <c r="L102" s="207">
        <f>SUM(L94:L101)</f>
        <v>0</v>
      </c>
      <c r="M102" s="208">
        <f t="shared" ref="M102:N102" si="66">SUM(M94:M101)</f>
        <v>0</v>
      </c>
      <c r="N102" s="209">
        <f t="shared" si="66"/>
        <v>0</v>
      </c>
    </row>
    <row r="103" spans="1:17" ht="12" thickBot="1" x14ac:dyDescent="0.25">
      <c r="K103" s="214"/>
    </row>
    <row r="104" spans="1:17" ht="12.75" customHeight="1" thickBot="1" x14ac:dyDescent="0.25">
      <c r="B104" s="215" t="s">
        <v>189</v>
      </c>
      <c r="C104" s="216"/>
      <c r="D104" s="216"/>
      <c r="E104" s="216"/>
      <c r="F104" s="217"/>
      <c r="G104" s="217"/>
      <c r="H104" s="217"/>
      <c r="I104" s="217"/>
      <c r="J104" s="217"/>
      <c r="K104" s="218">
        <f>K10+K34+K50+K65+K80+K85+K91+K102</f>
        <v>0</v>
      </c>
      <c r="L104" s="218">
        <f>L10+L34+L50+L65+L80+L85+L91+L102</f>
        <v>0</v>
      </c>
      <c r="M104" s="218">
        <f>M10+M34+M50+M65+M80+M85+M91+M102</f>
        <v>0</v>
      </c>
      <c r="N104" s="218">
        <f>N10+N34+N50+N65+N80+N85+N91+N102</f>
        <v>0</v>
      </c>
    </row>
    <row r="105" spans="1:17" ht="12" thickBot="1" x14ac:dyDescent="0.25"/>
    <row r="106" spans="1:17" ht="12" thickBot="1" x14ac:dyDescent="0.25">
      <c r="B106" s="219" t="s">
        <v>190</v>
      </c>
      <c r="C106" s="217"/>
      <c r="D106" s="217"/>
      <c r="E106" s="217"/>
      <c r="F106" s="217"/>
      <c r="G106" s="217"/>
      <c r="H106" s="217"/>
      <c r="I106" s="217"/>
      <c r="J106" s="217"/>
      <c r="K106" s="220">
        <f>K104*0.21</f>
        <v>0</v>
      </c>
      <c r="N106" s="220">
        <f>N104*0.21</f>
        <v>0</v>
      </c>
    </row>
    <row r="107" spans="1:17" ht="12" thickBot="1" x14ac:dyDescent="0.25">
      <c r="K107" s="211"/>
      <c r="N107" s="211"/>
    </row>
    <row r="108" spans="1:17" ht="15.75" customHeight="1" thickBot="1" x14ac:dyDescent="0.25">
      <c r="B108" s="221" t="s">
        <v>191</v>
      </c>
      <c r="C108" s="222"/>
      <c r="D108" s="222"/>
      <c r="E108" s="222"/>
      <c r="F108" s="217"/>
      <c r="G108" s="217"/>
      <c r="H108" s="217"/>
      <c r="I108" s="217"/>
      <c r="J108" s="217"/>
      <c r="K108" s="220">
        <f>K104*1.21</f>
        <v>0</v>
      </c>
      <c r="N108" s="220">
        <f>N104*1.21</f>
        <v>0</v>
      </c>
    </row>
    <row r="109" spans="1:17" x14ac:dyDescent="0.2">
      <c r="K109" s="211"/>
    </row>
  </sheetData>
  <sheetProtection algorithmName="SHA-512" hashValue="RX/SFxPyci80lJXoC2imSksopEkS/8DKsosV3W0ax5gOxdsmAfOg2koWJ+iW8sH4r8Og6HHMbMmtb2dRhj5nQQ==" saltValue="S061wX9IhJ/865cWft6pCw==" spinCount="100000" sheet="1" objects="1" scenarios="1"/>
  <protectedRanges>
    <protectedRange sqref="G94:G101" name="Rango10"/>
    <protectedRange sqref="G88:G90" name="Rango9"/>
    <protectedRange sqref="G83:G84" name="Rango8"/>
    <protectedRange sqref="G3:G9" name="Rango1"/>
    <protectedRange sqref="G13:G33" name="Rango2"/>
    <protectedRange sqref="G48:G49" name="Rango3"/>
    <protectedRange sqref="G37:G47" name="Rango4"/>
    <protectedRange sqref="G53:G64" name="Rango6"/>
    <protectedRange sqref="G68:G79" name="Rango7"/>
  </protectedRanges>
  <mergeCells count="2">
    <mergeCell ref="B104:E104"/>
    <mergeCell ref="B108:E108"/>
  </mergeCells>
  <pageMargins left="0.7" right="0.7" top="0.75" bottom="0.75" header="0.3" footer="0.3"/>
  <pageSetup paperSize="9" orientation="portrait" verticalDpi="300" r:id="rId1"/>
  <ignoredErrors>
    <ignoredError sqref="I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AF6955-3124-479A-ACF0-DD906E91F649}">
  <dimension ref="A1:R109"/>
  <sheetViews>
    <sheetView topLeftCell="A88" workbookViewId="0">
      <selection activeCell="G3" sqref="G3"/>
    </sheetView>
  </sheetViews>
  <sheetFormatPr baseColWidth="10" defaultColWidth="11.42578125" defaultRowHeight="11.25" x14ac:dyDescent="0.2"/>
  <cols>
    <col min="1" max="1" width="8" style="3" customWidth="1"/>
    <col min="2" max="2" width="17.42578125" style="2" customWidth="1"/>
    <col min="3" max="4" width="10.140625" style="3" customWidth="1"/>
    <col min="5" max="5" width="12.42578125" style="3" customWidth="1"/>
    <col min="6" max="6" width="11.28515625" style="3" customWidth="1"/>
    <col min="7" max="7" width="13.28515625" style="3" customWidth="1"/>
    <col min="8" max="8" width="14.28515625" style="3" customWidth="1"/>
    <col min="9" max="9" width="12.5703125" style="3" customWidth="1"/>
    <col min="10" max="10" width="11.5703125" style="3" customWidth="1"/>
    <col min="11" max="11" width="13.140625" style="3" customWidth="1"/>
    <col min="12" max="12" width="14.7109375" style="1" customWidth="1"/>
    <col min="13" max="13" width="14.85546875" style="3" customWidth="1"/>
    <col min="14" max="14" width="13.85546875" style="3" bestFit="1" customWidth="1"/>
    <col min="15" max="17" width="11.42578125" style="3"/>
    <col min="18" max="18" width="11.42578125" style="4"/>
    <col min="19" max="16384" width="11.42578125" style="3"/>
  </cols>
  <sheetData>
    <row r="1" spans="1:18" ht="12" thickBot="1" x14ac:dyDescent="0.25">
      <c r="A1" s="1">
        <v>0.4</v>
      </c>
    </row>
    <row r="2" spans="1:18" s="13" customFormat="1" ht="34.5" thickBot="1" x14ac:dyDescent="0.3">
      <c r="A2" s="5" t="s">
        <v>0</v>
      </c>
      <c r="B2" s="6" t="s">
        <v>1</v>
      </c>
      <c r="C2" s="7" t="s">
        <v>2</v>
      </c>
      <c r="D2" s="7" t="s">
        <v>2</v>
      </c>
      <c r="E2" s="8" t="s">
        <v>3</v>
      </c>
      <c r="F2" s="9" t="s">
        <v>4</v>
      </c>
      <c r="G2" s="10" t="s">
        <v>5</v>
      </c>
      <c r="H2" s="10" t="s">
        <v>6</v>
      </c>
      <c r="I2" s="10" t="s">
        <v>7</v>
      </c>
      <c r="J2" s="9" t="s">
        <v>8</v>
      </c>
      <c r="K2" s="10" t="s">
        <v>9</v>
      </c>
      <c r="L2" s="11" t="s">
        <v>7</v>
      </c>
      <c r="M2" s="9" t="s">
        <v>8</v>
      </c>
      <c r="N2" s="12" t="s">
        <v>9</v>
      </c>
      <c r="R2" s="14"/>
    </row>
    <row r="3" spans="1:18" ht="22.5" x14ac:dyDescent="0.2">
      <c r="A3" s="15" t="s">
        <v>10</v>
      </c>
      <c r="B3" s="16" t="s">
        <v>11</v>
      </c>
      <c r="C3" s="17" t="s">
        <v>12</v>
      </c>
      <c r="D3" s="17" t="s">
        <v>12</v>
      </c>
      <c r="E3" s="17" t="s">
        <v>12</v>
      </c>
      <c r="F3" s="18">
        <v>2749.76</v>
      </c>
      <c r="G3" s="19"/>
      <c r="H3" s="20">
        <f>TRUNC(G3,2)</f>
        <v>0</v>
      </c>
      <c r="I3" s="21">
        <f>H3*F3</f>
        <v>0</v>
      </c>
      <c r="J3" s="21">
        <f>I3*12</f>
        <v>0</v>
      </c>
      <c r="K3" s="22">
        <f>J3*4</f>
        <v>0</v>
      </c>
      <c r="L3" s="23">
        <f>ROUND(I3,2)</f>
        <v>0</v>
      </c>
      <c r="M3" s="18">
        <f>L3*12</f>
        <v>0</v>
      </c>
      <c r="N3" s="24">
        <f>M3*4</f>
        <v>0</v>
      </c>
      <c r="Q3" s="1"/>
    </row>
    <row r="4" spans="1:18" ht="22.5" x14ac:dyDescent="0.2">
      <c r="A4" s="25" t="s">
        <v>13</v>
      </c>
      <c r="B4" s="26" t="s">
        <v>14</v>
      </c>
      <c r="C4" s="27" t="s">
        <v>12</v>
      </c>
      <c r="D4" s="27" t="s">
        <v>12</v>
      </c>
      <c r="E4" s="27" t="s">
        <v>12</v>
      </c>
      <c r="F4" s="28">
        <v>487.17</v>
      </c>
      <c r="G4" s="29"/>
      <c r="H4" s="30">
        <f t="shared" ref="H4:H9" si="0">TRUNC(G4,2)</f>
        <v>0</v>
      </c>
      <c r="I4" s="31">
        <f t="shared" ref="I4:I6" si="1">H4*F4</f>
        <v>0</v>
      </c>
      <c r="J4" s="31">
        <f t="shared" ref="J4:J7" si="2">I4*12</f>
        <v>0</v>
      </c>
      <c r="K4" s="32">
        <f t="shared" ref="K4:K9" si="3">J4*4</f>
        <v>0</v>
      </c>
      <c r="L4" s="33">
        <f t="shared" ref="L4:L9" si="4">ROUND(I4,2)</f>
        <v>0</v>
      </c>
      <c r="M4" s="28">
        <f t="shared" ref="M4:M9" si="5">L4*12</f>
        <v>0</v>
      </c>
      <c r="N4" s="34">
        <f t="shared" ref="N4:N9" si="6">M4*4</f>
        <v>0</v>
      </c>
      <c r="Q4" s="1"/>
    </row>
    <row r="5" spans="1:18" x14ac:dyDescent="0.2">
      <c r="A5" s="25" t="s">
        <v>15</v>
      </c>
      <c r="B5" s="26" t="s">
        <v>16</v>
      </c>
      <c r="C5" s="27" t="s">
        <v>12</v>
      </c>
      <c r="D5" s="27" t="s">
        <v>12</v>
      </c>
      <c r="E5" s="27" t="s">
        <v>12</v>
      </c>
      <c r="F5" s="35">
        <v>41.04</v>
      </c>
      <c r="G5" s="29"/>
      <c r="H5" s="30">
        <f t="shared" si="0"/>
        <v>0</v>
      </c>
      <c r="I5" s="31">
        <f t="shared" si="1"/>
        <v>0</v>
      </c>
      <c r="J5" s="31">
        <f t="shared" si="2"/>
        <v>0</v>
      </c>
      <c r="K5" s="32">
        <f t="shared" si="3"/>
        <v>0</v>
      </c>
      <c r="L5" s="33">
        <f t="shared" si="4"/>
        <v>0</v>
      </c>
      <c r="M5" s="28">
        <f t="shared" si="5"/>
        <v>0</v>
      </c>
      <c r="N5" s="34">
        <f t="shared" si="6"/>
        <v>0</v>
      </c>
      <c r="Q5" s="1"/>
    </row>
    <row r="6" spans="1:18" x14ac:dyDescent="0.2">
      <c r="A6" s="25" t="s">
        <v>17</v>
      </c>
      <c r="B6" s="26" t="s">
        <v>18</v>
      </c>
      <c r="C6" s="27" t="s">
        <v>12</v>
      </c>
      <c r="D6" s="27" t="s">
        <v>12</v>
      </c>
      <c r="E6" s="27" t="s">
        <v>12</v>
      </c>
      <c r="F6" s="35">
        <v>2.76</v>
      </c>
      <c r="G6" s="29"/>
      <c r="H6" s="30">
        <f t="shared" si="0"/>
        <v>0</v>
      </c>
      <c r="I6" s="31">
        <f t="shared" si="1"/>
        <v>0</v>
      </c>
      <c r="J6" s="31">
        <f t="shared" si="2"/>
        <v>0</v>
      </c>
      <c r="K6" s="32">
        <f t="shared" si="3"/>
        <v>0</v>
      </c>
      <c r="L6" s="33">
        <f t="shared" si="4"/>
        <v>0</v>
      </c>
      <c r="M6" s="28">
        <f t="shared" si="5"/>
        <v>0</v>
      </c>
      <c r="N6" s="34">
        <f t="shared" si="6"/>
        <v>0</v>
      </c>
      <c r="Q6" s="1"/>
    </row>
    <row r="7" spans="1:18" x14ac:dyDescent="0.2">
      <c r="A7" s="25" t="s">
        <v>19</v>
      </c>
      <c r="B7" s="26" t="s">
        <v>20</v>
      </c>
      <c r="C7" s="35">
        <f>66*A1</f>
        <v>26.400000000000002</v>
      </c>
      <c r="D7" s="35">
        <f>TRUNC(C7,2)</f>
        <v>26.4</v>
      </c>
      <c r="E7" s="35">
        <f>C7*60</f>
        <v>1584.0000000000002</v>
      </c>
      <c r="F7" s="27" t="s">
        <v>12</v>
      </c>
      <c r="G7" s="29"/>
      <c r="H7" s="30">
        <f t="shared" si="0"/>
        <v>0</v>
      </c>
      <c r="I7" s="31">
        <f>H7*E7</f>
        <v>0</v>
      </c>
      <c r="J7" s="31">
        <f t="shared" si="2"/>
        <v>0</v>
      </c>
      <c r="K7" s="32">
        <f t="shared" si="3"/>
        <v>0</v>
      </c>
      <c r="L7" s="33">
        <f t="shared" si="4"/>
        <v>0</v>
      </c>
      <c r="M7" s="28">
        <f t="shared" si="5"/>
        <v>0</v>
      </c>
      <c r="N7" s="34">
        <f t="shared" si="6"/>
        <v>0</v>
      </c>
      <c r="Q7" s="1"/>
    </row>
    <row r="8" spans="1:18" s="36" customFormat="1" ht="22.5" x14ac:dyDescent="0.2">
      <c r="A8" s="25" t="s">
        <v>21</v>
      </c>
      <c r="B8" s="26" t="s">
        <v>22</v>
      </c>
      <c r="C8" s="27" t="s">
        <v>12</v>
      </c>
      <c r="D8" s="27" t="str">
        <f>C8</f>
        <v>NA</v>
      </c>
      <c r="E8" s="27" t="s">
        <v>12</v>
      </c>
      <c r="F8" s="35">
        <v>0.8</v>
      </c>
      <c r="G8" s="29"/>
      <c r="H8" s="30">
        <f t="shared" si="0"/>
        <v>0</v>
      </c>
      <c r="I8" s="31">
        <f>H8*F8</f>
        <v>0</v>
      </c>
      <c r="J8" s="31">
        <f>I8*12</f>
        <v>0</v>
      </c>
      <c r="K8" s="32">
        <f t="shared" si="3"/>
        <v>0</v>
      </c>
      <c r="L8" s="33">
        <f t="shared" si="4"/>
        <v>0</v>
      </c>
      <c r="M8" s="28">
        <f t="shared" si="5"/>
        <v>0</v>
      </c>
      <c r="N8" s="34">
        <f t="shared" si="6"/>
        <v>0</v>
      </c>
      <c r="Q8" s="1"/>
      <c r="R8" s="4"/>
    </row>
    <row r="9" spans="1:18" ht="23.25" thickBot="1" x14ac:dyDescent="0.25">
      <c r="A9" s="37" t="s">
        <v>23</v>
      </c>
      <c r="B9" s="38" t="s">
        <v>24</v>
      </c>
      <c r="C9" s="39" t="s">
        <v>12</v>
      </c>
      <c r="D9" s="39" t="str">
        <f>C9</f>
        <v>NA</v>
      </c>
      <c r="E9" s="39" t="s">
        <v>12</v>
      </c>
      <c r="F9" s="40">
        <v>281.69</v>
      </c>
      <c r="G9" s="41"/>
      <c r="H9" s="42">
        <f t="shared" si="0"/>
        <v>0</v>
      </c>
      <c r="I9" s="43">
        <f>H9*F9</f>
        <v>0</v>
      </c>
      <c r="J9" s="43">
        <f>I9*12</f>
        <v>0</v>
      </c>
      <c r="K9" s="44">
        <f t="shared" si="3"/>
        <v>0</v>
      </c>
      <c r="L9" s="45">
        <f t="shared" si="4"/>
        <v>0</v>
      </c>
      <c r="M9" s="46">
        <f t="shared" si="5"/>
        <v>0</v>
      </c>
      <c r="N9" s="47">
        <f t="shared" si="6"/>
        <v>0</v>
      </c>
      <c r="Q9" s="1"/>
    </row>
    <row r="10" spans="1:18" ht="23.25" thickBot="1" x14ac:dyDescent="0.25">
      <c r="A10" s="48"/>
      <c r="B10" s="49" t="s">
        <v>25</v>
      </c>
      <c r="C10" s="50"/>
      <c r="D10" s="50"/>
      <c r="E10" s="50"/>
      <c r="F10" s="50"/>
      <c r="G10" s="51"/>
      <c r="H10" s="51"/>
      <c r="I10" s="52">
        <f t="shared" ref="I10:N10" si="7">SUM(I3:I9)</f>
        <v>0</v>
      </c>
      <c r="J10" s="52">
        <f t="shared" si="7"/>
        <v>0</v>
      </c>
      <c r="K10" s="53">
        <f t="shared" si="7"/>
        <v>0</v>
      </c>
      <c r="L10" s="54">
        <f>SUM(L3:L9)</f>
        <v>0</v>
      </c>
      <c r="M10" s="55">
        <f t="shared" si="7"/>
        <v>0</v>
      </c>
      <c r="N10" s="56">
        <f t="shared" si="7"/>
        <v>0</v>
      </c>
      <c r="Q10" s="1"/>
    </row>
    <row r="11" spans="1:18" ht="12" thickBot="1" x14ac:dyDescent="0.25">
      <c r="A11" s="57"/>
      <c r="B11" s="58"/>
      <c r="C11" s="59"/>
      <c r="D11" s="59"/>
      <c r="E11" s="59"/>
      <c r="F11" s="59"/>
      <c r="G11" s="59"/>
      <c r="L11" s="60"/>
      <c r="M11" s="13"/>
      <c r="N11" s="13"/>
      <c r="Q11" s="1"/>
    </row>
    <row r="12" spans="1:18" s="13" customFormat="1" ht="34.5" thickBot="1" x14ac:dyDescent="0.25">
      <c r="A12" s="5" t="s">
        <v>0</v>
      </c>
      <c r="B12" s="61" t="s">
        <v>26</v>
      </c>
      <c r="C12" s="9" t="s">
        <v>2</v>
      </c>
      <c r="D12" s="7" t="s">
        <v>2</v>
      </c>
      <c r="E12" s="10" t="s">
        <v>3</v>
      </c>
      <c r="F12" s="9" t="s">
        <v>27</v>
      </c>
      <c r="G12" s="10" t="s">
        <v>28</v>
      </c>
      <c r="H12" s="10" t="s">
        <v>29</v>
      </c>
      <c r="I12" s="10" t="s">
        <v>7</v>
      </c>
      <c r="J12" s="9" t="s">
        <v>30</v>
      </c>
      <c r="K12" s="10" t="s">
        <v>9</v>
      </c>
      <c r="L12" s="11" t="s">
        <v>7</v>
      </c>
      <c r="M12" s="9" t="s">
        <v>8</v>
      </c>
      <c r="N12" s="12" t="s">
        <v>9</v>
      </c>
      <c r="Q12" s="1"/>
      <c r="R12" s="4"/>
    </row>
    <row r="13" spans="1:18" ht="22.5" x14ac:dyDescent="0.2">
      <c r="A13" s="15" t="s">
        <v>31</v>
      </c>
      <c r="B13" s="16" t="s">
        <v>32</v>
      </c>
      <c r="C13" s="62">
        <f>14631.1028956115*A1</f>
        <v>5852.441158244601</v>
      </c>
      <c r="D13" s="62">
        <f>TRUNC(C13,2)</f>
        <v>5852.44</v>
      </c>
      <c r="E13" s="62">
        <f>D13*60</f>
        <v>351146.39999999997</v>
      </c>
      <c r="F13" s="17" t="s">
        <v>12</v>
      </c>
      <c r="G13" s="63"/>
      <c r="H13" s="64">
        <f>TRUNC(G13,5)</f>
        <v>0</v>
      </c>
      <c r="I13" s="21">
        <f>H13*E13</f>
        <v>0</v>
      </c>
      <c r="J13" s="21">
        <f>I13*12</f>
        <v>0</v>
      </c>
      <c r="K13" s="22">
        <f>J13*4</f>
        <v>0</v>
      </c>
      <c r="L13" s="23">
        <f>ROUND(I13,2)</f>
        <v>0</v>
      </c>
      <c r="M13" s="18">
        <f t="shared" ref="M13:M33" si="8">L13*12</f>
        <v>0</v>
      </c>
      <c r="N13" s="24">
        <f>M13*4</f>
        <v>0</v>
      </c>
      <c r="Q13" s="1"/>
    </row>
    <row r="14" spans="1:18" ht="22.5" x14ac:dyDescent="0.2">
      <c r="A14" s="25" t="s">
        <v>33</v>
      </c>
      <c r="B14" s="26" t="s">
        <v>34</v>
      </c>
      <c r="C14" s="35">
        <f>49524.4586431567*A1</f>
        <v>19809.783457262682</v>
      </c>
      <c r="D14" s="35">
        <f t="shared" ref="D14:D25" si="9">TRUNC(C14,2)</f>
        <v>19809.78</v>
      </c>
      <c r="E14" s="35">
        <f t="shared" ref="E14:E25" si="10">D14*60</f>
        <v>1188586.7999999998</v>
      </c>
      <c r="F14" s="27" t="s">
        <v>12</v>
      </c>
      <c r="G14" s="65"/>
      <c r="H14" s="66">
        <f t="shared" ref="H14:H33" si="11">TRUNC(G14,5)</f>
        <v>0</v>
      </c>
      <c r="I14" s="31">
        <f t="shared" ref="I14:I25" si="12">H14*E14</f>
        <v>0</v>
      </c>
      <c r="J14" s="31">
        <f t="shared" ref="J14:J33" si="13">I14*12</f>
        <v>0</v>
      </c>
      <c r="K14" s="32">
        <f t="shared" ref="K14:K33" si="14">J14*4</f>
        <v>0</v>
      </c>
      <c r="L14" s="33">
        <f t="shared" ref="L14:L33" si="15">ROUND(I14,2)</f>
        <v>0</v>
      </c>
      <c r="M14" s="28">
        <f t="shared" si="8"/>
        <v>0</v>
      </c>
      <c r="N14" s="34">
        <f t="shared" ref="N14:N33" si="16">M14*4</f>
        <v>0</v>
      </c>
      <c r="Q14" s="1"/>
    </row>
    <row r="15" spans="1:18" ht="22.5" x14ac:dyDescent="0.2">
      <c r="A15" s="25" t="s">
        <v>35</v>
      </c>
      <c r="B15" s="26" t="s">
        <v>36</v>
      </c>
      <c r="C15" s="35">
        <f>1219.47551434761*A1</f>
        <v>487.79020573904404</v>
      </c>
      <c r="D15" s="35">
        <f t="shared" si="9"/>
        <v>487.79</v>
      </c>
      <c r="E15" s="35">
        <f t="shared" si="10"/>
        <v>29267.4</v>
      </c>
      <c r="F15" s="27" t="s">
        <v>12</v>
      </c>
      <c r="G15" s="65"/>
      <c r="H15" s="66">
        <f t="shared" si="11"/>
        <v>0</v>
      </c>
      <c r="I15" s="31">
        <f t="shared" si="12"/>
        <v>0</v>
      </c>
      <c r="J15" s="31">
        <f t="shared" si="13"/>
        <v>0</v>
      </c>
      <c r="K15" s="32">
        <f t="shared" si="14"/>
        <v>0</v>
      </c>
      <c r="L15" s="33">
        <f t="shared" si="15"/>
        <v>0</v>
      </c>
      <c r="M15" s="28">
        <f t="shared" si="8"/>
        <v>0</v>
      </c>
      <c r="N15" s="34">
        <f t="shared" si="16"/>
        <v>0</v>
      </c>
      <c r="Q15" s="1"/>
    </row>
    <row r="16" spans="1:18" ht="22.5" x14ac:dyDescent="0.2">
      <c r="A16" s="25" t="s">
        <v>37</v>
      </c>
      <c r="B16" s="26" t="s">
        <v>38</v>
      </c>
      <c r="C16" s="35">
        <f>1201.63427766015*A1</f>
        <v>480.65371106406002</v>
      </c>
      <c r="D16" s="35">
        <f t="shared" si="9"/>
        <v>480.65</v>
      </c>
      <c r="E16" s="35">
        <f t="shared" si="10"/>
        <v>28839</v>
      </c>
      <c r="F16" s="27" t="s">
        <v>12</v>
      </c>
      <c r="G16" s="65"/>
      <c r="H16" s="66">
        <f t="shared" si="11"/>
        <v>0</v>
      </c>
      <c r="I16" s="31">
        <f t="shared" si="12"/>
        <v>0</v>
      </c>
      <c r="J16" s="31">
        <f t="shared" si="13"/>
        <v>0</v>
      </c>
      <c r="K16" s="32">
        <f t="shared" si="14"/>
        <v>0</v>
      </c>
      <c r="L16" s="33">
        <f t="shared" si="15"/>
        <v>0</v>
      </c>
      <c r="M16" s="28">
        <f t="shared" si="8"/>
        <v>0</v>
      </c>
      <c r="N16" s="34">
        <f t="shared" si="16"/>
        <v>0</v>
      </c>
      <c r="Q16" s="1"/>
    </row>
    <row r="17" spans="1:17" ht="22.5" x14ac:dyDescent="0.2">
      <c r="A17" s="25" t="s">
        <v>39</v>
      </c>
      <c r="B17" s="26" t="s">
        <v>40</v>
      </c>
      <c r="C17" s="35">
        <f>15.899526232309*A1</f>
        <v>6.3598104929236001</v>
      </c>
      <c r="D17" s="35">
        <f t="shared" si="9"/>
        <v>6.35</v>
      </c>
      <c r="E17" s="35">
        <f t="shared" si="10"/>
        <v>381</v>
      </c>
      <c r="F17" s="27" t="s">
        <v>12</v>
      </c>
      <c r="G17" s="65"/>
      <c r="H17" s="66">
        <f t="shared" si="11"/>
        <v>0</v>
      </c>
      <c r="I17" s="31">
        <f t="shared" si="12"/>
        <v>0</v>
      </c>
      <c r="J17" s="31">
        <f t="shared" si="13"/>
        <v>0</v>
      </c>
      <c r="K17" s="32">
        <f t="shared" si="14"/>
        <v>0</v>
      </c>
      <c r="L17" s="33">
        <f t="shared" si="15"/>
        <v>0</v>
      </c>
      <c r="M17" s="28">
        <f t="shared" si="8"/>
        <v>0</v>
      </c>
      <c r="N17" s="34">
        <f t="shared" si="16"/>
        <v>0</v>
      </c>
      <c r="Q17" s="1"/>
    </row>
    <row r="18" spans="1:17" ht="22.5" x14ac:dyDescent="0.2">
      <c r="A18" s="25" t="s">
        <v>41</v>
      </c>
      <c r="B18" s="26" t="s">
        <v>42</v>
      </c>
      <c r="C18" s="35">
        <f>2.51900500784452*A1</f>
        <v>1.0076020031378081</v>
      </c>
      <c r="D18" s="35">
        <f t="shared" si="9"/>
        <v>1</v>
      </c>
      <c r="E18" s="35">
        <f t="shared" si="10"/>
        <v>60</v>
      </c>
      <c r="F18" s="27" t="s">
        <v>12</v>
      </c>
      <c r="G18" s="65"/>
      <c r="H18" s="66">
        <f t="shared" si="11"/>
        <v>0</v>
      </c>
      <c r="I18" s="31">
        <f t="shared" si="12"/>
        <v>0</v>
      </c>
      <c r="J18" s="31">
        <f t="shared" si="13"/>
        <v>0</v>
      </c>
      <c r="K18" s="32">
        <f t="shared" si="14"/>
        <v>0</v>
      </c>
      <c r="L18" s="33">
        <f t="shared" si="15"/>
        <v>0</v>
      </c>
      <c r="M18" s="28">
        <f t="shared" si="8"/>
        <v>0</v>
      </c>
      <c r="N18" s="34">
        <f t="shared" si="16"/>
        <v>0</v>
      </c>
      <c r="Q18" s="1"/>
    </row>
    <row r="19" spans="1:17" x14ac:dyDescent="0.2">
      <c r="A19" s="25" t="s">
        <v>43</v>
      </c>
      <c r="B19" s="26" t="s">
        <v>44</v>
      </c>
      <c r="C19" s="35">
        <f>94.9637801882031*A1</f>
        <v>37.985512075281243</v>
      </c>
      <c r="D19" s="35">
        <f t="shared" si="9"/>
        <v>37.979999999999997</v>
      </c>
      <c r="E19" s="35">
        <f t="shared" si="10"/>
        <v>2278.7999999999997</v>
      </c>
      <c r="F19" s="27" t="s">
        <v>12</v>
      </c>
      <c r="G19" s="65"/>
      <c r="H19" s="66">
        <f t="shared" si="11"/>
        <v>0</v>
      </c>
      <c r="I19" s="31">
        <f t="shared" si="12"/>
        <v>0</v>
      </c>
      <c r="J19" s="31">
        <f t="shared" si="13"/>
        <v>0</v>
      </c>
      <c r="K19" s="32">
        <f t="shared" si="14"/>
        <v>0</v>
      </c>
      <c r="L19" s="33">
        <f t="shared" si="15"/>
        <v>0</v>
      </c>
      <c r="M19" s="28">
        <f t="shared" si="8"/>
        <v>0</v>
      </c>
      <c r="N19" s="34">
        <f t="shared" si="16"/>
        <v>0</v>
      </c>
      <c r="Q19" s="1"/>
    </row>
    <row r="20" spans="1:17" ht="22.5" x14ac:dyDescent="0.2">
      <c r="A20" s="25" t="s">
        <v>45</v>
      </c>
      <c r="B20" s="26" t="s">
        <v>46</v>
      </c>
      <c r="C20" s="35">
        <f>188.857660399956*A1</f>
        <v>75.543064159982393</v>
      </c>
      <c r="D20" s="35">
        <f t="shared" si="9"/>
        <v>75.540000000000006</v>
      </c>
      <c r="E20" s="35">
        <f t="shared" si="10"/>
        <v>4532.4000000000005</v>
      </c>
      <c r="F20" s="27" t="s">
        <v>12</v>
      </c>
      <c r="G20" s="65"/>
      <c r="H20" s="66">
        <f t="shared" si="11"/>
        <v>0</v>
      </c>
      <c r="I20" s="31">
        <f t="shared" si="12"/>
        <v>0</v>
      </c>
      <c r="J20" s="31">
        <f t="shared" si="13"/>
        <v>0</v>
      </c>
      <c r="K20" s="32">
        <f t="shared" si="14"/>
        <v>0</v>
      </c>
      <c r="L20" s="33">
        <f t="shared" si="15"/>
        <v>0</v>
      </c>
      <c r="M20" s="28">
        <f t="shared" si="8"/>
        <v>0</v>
      </c>
      <c r="N20" s="34">
        <f t="shared" si="16"/>
        <v>0</v>
      </c>
      <c r="Q20" s="1"/>
    </row>
    <row r="21" spans="1:17" ht="22.5" x14ac:dyDescent="0.2">
      <c r="A21" s="25" t="s">
        <v>47</v>
      </c>
      <c r="B21" s="26" t="s">
        <v>48</v>
      </c>
      <c r="C21" s="35">
        <f>1.35430376765834*A1</f>
        <v>0.54172150706333599</v>
      </c>
      <c r="D21" s="35">
        <f t="shared" si="9"/>
        <v>0.54</v>
      </c>
      <c r="E21" s="35">
        <f t="shared" si="10"/>
        <v>32.400000000000006</v>
      </c>
      <c r="F21" s="27" t="s">
        <v>12</v>
      </c>
      <c r="G21" s="65"/>
      <c r="H21" s="66">
        <f t="shared" si="11"/>
        <v>0</v>
      </c>
      <c r="I21" s="31">
        <f t="shared" si="12"/>
        <v>0</v>
      </c>
      <c r="J21" s="31">
        <f t="shared" si="13"/>
        <v>0</v>
      </c>
      <c r="K21" s="32">
        <f t="shared" si="14"/>
        <v>0</v>
      </c>
      <c r="L21" s="33">
        <f t="shared" si="15"/>
        <v>0</v>
      </c>
      <c r="M21" s="28">
        <f t="shared" si="8"/>
        <v>0</v>
      </c>
      <c r="N21" s="34">
        <f t="shared" si="16"/>
        <v>0</v>
      </c>
      <c r="Q21" s="1"/>
    </row>
    <row r="22" spans="1:17" x14ac:dyDescent="0.2">
      <c r="A22" s="25" t="s">
        <v>49</v>
      </c>
      <c r="B22" s="26" t="s">
        <v>50</v>
      </c>
      <c r="C22" s="35">
        <f>125805.117331834*A1</f>
        <v>50322.046932733603</v>
      </c>
      <c r="D22" s="35">
        <f>TRUNC(C22,2)</f>
        <v>50322.04</v>
      </c>
      <c r="E22" s="35">
        <f t="shared" si="10"/>
        <v>3019322.4</v>
      </c>
      <c r="F22" s="27" t="s">
        <v>12</v>
      </c>
      <c r="G22" s="65"/>
      <c r="H22" s="66">
        <f t="shared" si="11"/>
        <v>0</v>
      </c>
      <c r="I22" s="31">
        <f>H22*E22</f>
        <v>0</v>
      </c>
      <c r="J22" s="31">
        <f t="shared" si="13"/>
        <v>0</v>
      </c>
      <c r="K22" s="32">
        <f t="shared" si="14"/>
        <v>0</v>
      </c>
      <c r="L22" s="33">
        <f t="shared" si="15"/>
        <v>0</v>
      </c>
      <c r="M22" s="28">
        <f t="shared" si="8"/>
        <v>0</v>
      </c>
      <c r="N22" s="34">
        <f t="shared" si="16"/>
        <v>0</v>
      </c>
      <c r="Q22" s="1"/>
    </row>
    <row r="23" spans="1:17" ht="22.5" x14ac:dyDescent="0.2">
      <c r="A23" s="25" t="s">
        <v>51</v>
      </c>
      <c r="B23" s="26" t="s">
        <v>52</v>
      </c>
      <c r="C23" s="35">
        <f>54145.0843022428*A1</f>
        <v>21658.033720897121</v>
      </c>
      <c r="D23" s="35">
        <f t="shared" si="9"/>
        <v>21658.03</v>
      </c>
      <c r="E23" s="35">
        <f t="shared" si="10"/>
        <v>1299481.7999999998</v>
      </c>
      <c r="F23" s="27" t="s">
        <v>12</v>
      </c>
      <c r="G23" s="65"/>
      <c r="H23" s="66">
        <f t="shared" si="11"/>
        <v>0</v>
      </c>
      <c r="I23" s="31">
        <f t="shared" si="12"/>
        <v>0</v>
      </c>
      <c r="J23" s="31">
        <f t="shared" si="13"/>
        <v>0</v>
      </c>
      <c r="K23" s="32">
        <f t="shared" si="14"/>
        <v>0</v>
      </c>
      <c r="L23" s="33">
        <f t="shared" si="15"/>
        <v>0</v>
      </c>
      <c r="M23" s="28">
        <f t="shared" si="8"/>
        <v>0</v>
      </c>
      <c r="N23" s="34">
        <f t="shared" si="16"/>
        <v>0</v>
      </c>
      <c r="Q23" s="1"/>
    </row>
    <row r="24" spans="1:17" x14ac:dyDescent="0.2">
      <c r="A24" s="25" t="s">
        <v>53</v>
      </c>
      <c r="B24" s="26" t="s">
        <v>54</v>
      </c>
      <c r="C24" s="35">
        <f>1.35430376765834*A1</f>
        <v>0.54172150706333599</v>
      </c>
      <c r="D24" s="35">
        <f t="shared" si="9"/>
        <v>0.54</v>
      </c>
      <c r="E24" s="35">
        <f t="shared" si="10"/>
        <v>32.400000000000006</v>
      </c>
      <c r="F24" s="27" t="s">
        <v>12</v>
      </c>
      <c r="G24" s="65"/>
      <c r="H24" s="66">
        <f>TRUNC(G24,5)</f>
        <v>0</v>
      </c>
      <c r="I24" s="31">
        <f>H24*E24</f>
        <v>0</v>
      </c>
      <c r="J24" s="31">
        <f t="shared" si="13"/>
        <v>0</v>
      </c>
      <c r="K24" s="32">
        <f t="shared" si="14"/>
        <v>0</v>
      </c>
      <c r="L24" s="33">
        <f t="shared" si="15"/>
        <v>0</v>
      </c>
      <c r="M24" s="28">
        <f t="shared" si="8"/>
        <v>0</v>
      </c>
      <c r="N24" s="34">
        <f t="shared" si="16"/>
        <v>0</v>
      </c>
      <c r="Q24" s="1"/>
    </row>
    <row r="25" spans="1:17" ht="22.5" x14ac:dyDescent="0.2">
      <c r="A25" s="25" t="s">
        <v>55</v>
      </c>
      <c r="B25" s="26" t="s">
        <v>56</v>
      </c>
      <c r="C25" s="35">
        <f>72.2521060045727*A1</f>
        <v>28.900842401829081</v>
      </c>
      <c r="D25" s="35">
        <f t="shared" si="9"/>
        <v>28.9</v>
      </c>
      <c r="E25" s="35">
        <f t="shared" si="10"/>
        <v>1734</v>
      </c>
      <c r="F25" s="27" t="s">
        <v>12</v>
      </c>
      <c r="G25" s="65"/>
      <c r="H25" s="66">
        <f t="shared" si="11"/>
        <v>0</v>
      </c>
      <c r="I25" s="31">
        <f t="shared" si="12"/>
        <v>0</v>
      </c>
      <c r="J25" s="31">
        <f t="shared" si="13"/>
        <v>0</v>
      </c>
      <c r="K25" s="32">
        <f t="shared" si="14"/>
        <v>0</v>
      </c>
      <c r="L25" s="33">
        <f t="shared" si="15"/>
        <v>0</v>
      </c>
      <c r="M25" s="28">
        <f t="shared" si="8"/>
        <v>0</v>
      </c>
      <c r="N25" s="34">
        <f t="shared" si="16"/>
        <v>0</v>
      </c>
      <c r="Q25" s="1"/>
    </row>
    <row r="26" spans="1:17" ht="24" customHeight="1" x14ac:dyDescent="0.2">
      <c r="A26" s="25" t="s">
        <v>57</v>
      </c>
      <c r="B26" s="26" t="s">
        <v>58</v>
      </c>
      <c r="C26" s="27" t="s">
        <v>12</v>
      </c>
      <c r="D26" s="67" t="str">
        <f>C26</f>
        <v>NA</v>
      </c>
      <c r="E26" s="27" t="s">
        <v>12</v>
      </c>
      <c r="F26" s="35">
        <v>815</v>
      </c>
      <c r="G26" s="65"/>
      <c r="H26" s="66">
        <f t="shared" si="11"/>
        <v>0</v>
      </c>
      <c r="I26" s="31">
        <f>H26*F26</f>
        <v>0</v>
      </c>
      <c r="J26" s="31">
        <f t="shared" si="13"/>
        <v>0</v>
      </c>
      <c r="K26" s="32">
        <f t="shared" si="14"/>
        <v>0</v>
      </c>
      <c r="L26" s="33">
        <f t="shared" si="15"/>
        <v>0</v>
      </c>
      <c r="M26" s="28">
        <f t="shared" si="8"/>
        <v>0</v>
      </c>
      <c r="N26" s="34">
        <f t="shared" si="16"/>
        <v>0</v>
      </c>
      <c r="Q26" s="1"/>
    </row>
    <row r="27" spans="1:17" ht="33.75" x14ac:dyDescent="0.2">
      <c r="A27" s="25" t="s">
        <v>59</v>
      </c>
      <c r="B27" s="26" t="s">
        <v>60</v>
      </c>
      <c r="C27" s="27" t="s">
        <v>12</v>
      </c>
      <c r="D27" s="67" t="str">
        <f t="shared" ref="D27:D33" si="17">C27</f>
        <v>NA</v>
      </c>
      <c r="E27" s="27" t="s">
        <v>12</v>
      </c>
      <c r="F27" s="35">
        <v>123</v>
      </c>
      <c r="G27" s="65"/>
      <c r="H27" s="66">
        <f t="shared" si="11"/>
        <v>0</v>
      </c>
      <c r="I27" s="31">
        <f t="shared" ref="I27:I33" si="18">H27*F27</f>
        <v>0</v>
      </c>
      <c r="J27" s="31">
        <f t="shared" si="13"/>
        <v>0</v>
      </c>
      <c r="K27" s="32">
        <f t="shared" si="14"/>
        <v>0</v>
      </c>
      <c r="L27" s="33">
        <f t="shared" si="15"/>
        <v>0</v>
      </c>
      <c r="M27" s="28">
        <f t="shared" si="8"/>
        <v>0</v>
      </c>
      <c r="N27" s="34">
        <f t="shared" si="16"/>
        <v>0</v>
      </c>
      <c r="Q27" s="1"/>
    </row>
    <row r="28" spans="1:17" ht="22.5" x14ac:dyDescent="0.2">
      <c r="A28" s="25" t="s">
        <v>61</v>
      </c>
      <c r="B28" s="26" t="s">
        <v>62</v>
      </c>
      <c r="C28" s="27" t="s">
        <v>12</v>
      </c>
      <c r="D28" s="67" t="str">
        <f t="shared" si="17"/>
        <v>NA</v>
      </c>
      <c r="E28" s="27" t="s">
        <v>12</v>
      </c>
      <c r="F28" s="35">
        <v>4</v>
      </c>
      <c r="G28" s="65"/>
      <c r="H28" s="66">
        <f t="shared" si="11"/>
        <v>0</v>
      </c>
      <c r="I28" s="31">
        <f t="shared" si="18"/>
        <v>0</v>
      </c>
      <c r="J28" s="31">
        <f t="shared" si="13"/>
        <v>0</v>
      </c>
      <c r="K28" s="32">
        <f t="shared" si="14"/>
        <v>0</v>
      </c>
      <c r="L28" s="33">
        <f t="shared" si="15"/>
        <v>0</v>
      </c>
      <c r="M28" s="28">
        <f t="shared" si="8"/>
        <v>0</v>
      </c>
      <c r="N28" s="34">
        <f t="shared" si="16"/>
        <v>0</v>
      </c>
      <c r="Q28" s="1"/>
    </row>
    <row r="29" spans="1:17" ht="22.5" x14ac:dyDescent="0.2">
      <c r="A29" s="25" t="s">
        <v>63</v>
      </c>
      <c r="B29" s="26" t="s">
        <v>64</v>
      </c>
      <c r="C29" s="27" t="s">
        <v>12</v>
      </c>
      <c r="D29" s="67" t="str">
        <f t="shared" si="17"/>
        <v>NA</v>
      </c>
      <c r="E29" s="27" t="s">
        <v>12</v>
      </c>
      <c r="F29" s="35">
        <v>38</v>
      </c>
      <c r="G29" s="65"/>
      <c r="H29" s="66">
        <f t="shared" si="11"/>
        <v>0</v>
      </c>
      <c r="I29" s="31">
        <f t="shared" si="18"/>
        <v>0</v>
      </c>
      <c r="J29" s="31">
        <f t="shared" si="13"/>
        <v>0</v>
      </c>
      <c r="K29" s="32">
        <f t="shared" si="14"/>
        <v>0</v>
      </c>
      <c r="L29" s="33">
        <f t="shared" si="15"/>
        <v>0</v>
      </c>
      <c r="M29" s="28">
        <f t="shared" si="8"/>
        <v>0</v>
      </c>
      <c r="N29" s="34">
        <f t="shared" si="16"/>
        <v>0</v>
      </c>
      <c r="Q29" s="1"/>
    </row>
    <row r="30" spans="1:17" x14ac:dyDescent="0.2">
      <c r="A30" s="25" t="s">
        <v>65</v>
      </c>
      <c r="B30" s="26" t="s">
        <v>66</v>
      </c>
      <c r="C30" s="27" t="s">
        <v>12</v>
      </c>
      <c r="D30" s="67" t="str">
        <f t="shared" si="17"/>
        <v>NA</v>
      </c>
      <c r="E30" s="27" t="s">
        <v>12</v>
      </c>
      <c r="F30" s="35">
        <v>22</v>
      </c>
      <c r="G30" s="65"/>
      <c r="H30" s="66">
        <f t="shared" si="11"/>
        <v>0</v>
      </c>
      <c r="I30" s="31">
        <f t="shared" si="18"/>
        <v>0</v>
      </c>
      <c r="J30" s="31">
        <f t="shared" si="13"/>
        <v>0</v>
      </c>
      <c r="K30" s="32">
        <f t="shared" si="14"/>
        <v>0</v>
      </c>
      <c r="L30" s="33">
        <f t="shared" si="15"/>
        <v>0</v>
      </c>
      <c r="M30" s="28">
        <f t="shared" si="8"/>
        <v>0</v>
      </c>
      <c r="N30" s="34">
        <f t="shared" si="16"/>
        <v>0</v>
      </c>
      <c r="Q30" s="1"/>
    </row>
    <row r="31" spans="1:17" ht="22.5" x14ac:dyDescent="0.2">
      <c r="A31" s="25" t="s">
        <v>67</v>
      </c>
      <c r="B31" s="68" t="s">
        <v>68</v>
      </c>
      <c r="C31" s="27" t="s">
        <v>12</v>
      </c>
      <c r="D31" s="27" t="str">
        <f t="shared" si="17"/>
        <v>NA</v>
      </c>
      <c r="E31" s="27" t="s">
        <v>12</v>
      </c>
      <c r="F31" s="35">
        <v>20</v>
      </c>
      <c r="G31" s="65"/>
      <c r="H31" s="66">
        <f t="shared" si="11"/>
        <v>0</v>
      </c>
      <c r="I31" s="28">
        <f>H31*F31</f>
        <v>0</v>
      </c>
      <c r="J31" s="28">
        <f t="shared" si="13"/>
        <v>0</v>
      </c>
      <c r="K31" s="69">
        <f t="shared" si="14"/>
        <v>0</v>
      </c>
      <c r="L31" s="33">
        <f t="shared" si="15"/>
        <v>0</v>
      </c>
      <c r="M31" s="28">
        <f t="shared" si="8"/>
        <v>0</v>
      </c>
      <c r="N31" s="34">
        <f t="shared" si="16"/>
        <v>0</v>
      </c>
      <c r="Q31" s="1"/>
    </row>
    <row r="32" spans="1:17" ht="22.5" x14ac:dyDescent="0.2">
      <c r="A32" s="25" t="s">
        <v>69</v>
      </c>
      <c r="B32" s="26" t="s">
        <v>70</v>
      </c>
      <c r="C32" s="27" t="s">
        <v>12</v>
      </c>
      <c r="D32" s="67" t="str">
        <f t="shared" si="17"/>
        <v>NA</v>
      </c>
      <c r="E32" s="27" t="s">
        <v>12</v>
      </c>
      <c r="F32" s="35">
        <v>14</v>
      </c>
      <c r="G32" s="65"/>
      <c r="H32" s="66">
        <f t="shared" si="11"/>
        <v>0</v>
      </c>
      <c r="I32" s="31">
        <f t="shared" si="18"/>
        <v>0</v>
      </c>
      <c r="J32" s="31">
        <f t="shared" si="13"/>
        <v>0</v>
      </c>
      <c r="K32" s="32">
        <f t="shared" si="14"/>
        <v>0</v>
      </c>
      <c r="L32" s="33">
        <f t="shared" si="15"/>
        <v>0</v>
      </c>
      <c r="M32" s="28">
        <f t="shared" si="8"/>
        <v>0</v>
      </c>
      <c r="N32" s="34">
        <f t="shared" si="16"/>
        <v>0</v>
      </c>
      <c r="Q32" s="1"/>
    </row>
    <row r="33" spans="1:18" s="36" customFormat="1" ht="34.5" thickBot="1" x14ac:dyDescent="0.25">
      <c r="A33" s="37" t="s">
        <v>71</v>
      </c>
      <c r="B33" s="38" t="s">
        <v>72</v>
      </c>
      <c r="C33" s="39" t="s">
        <v>12</v>
      </c>
      <c r="D33" s="70" t="str">
        <f t="shared" si="17"/>
        <v>NA</v>
      </c>
      <c r="E33" s="39" t="s">
        <v>12</v>
      </c>
      <c r="F33" s="40">
        <v>184</v>
      </c>
      <c r="G33" s="71"/>
      <c r="H33" s="72">
        <f t="shared" si="11"/>
        <v>0</v>
      </c>
      <c r="I33" s="43">
        <f t="shared" si="18"/>
        <v>0</v>
      </c>
      <c r="J33" s="43">
        <f t="shared" si="13"/>
        <v>0</v>
      </c>
      <c r="K33" s="44">
        <f t="shared" si="14"/>
        <v>0</v>
      </c>
      <c r="L33" s="45">
        <f t="shared" si="15"/>
        <v>0</v>
      </c>
      <c r="M33" s="46">
        <f t="shared" si="8"/>
        <v>0</v>
      </c>
      <c r="N33" s="47">
        <f t="shared" si="16"/>
        <v>0</v>
      </c>
      <c r="Q33" s="1"/>
      <c r="R33" s="4"/>
    </row>
    <row r="34" spans="1:18" ht="23.25" thickBot="1" x14ac:dyDescent="0.25">
      <c r="A34" s="48"/>
      <c r="B34" s="49" t="s">
        <v>73</v>
      </c>
      <c r="C34" s="73"/>
      <c r="D34" s="73"/>
      <c r="E34" s="50"/>
      <c r="F34" s="50"/>
      <c r="G34" s="73"/>
      <c r="H34" s="73"/>
      <c r="I34" s="52">
        <f>SUM(I13:I33)</f>
        <v>0</v>
      </c>
      <c r="J34" s="52">
        <f>SUM(J13:J33)</f>
        <v>0</v>
      </c>
      <c r="K34" s="53">
        <f>SUM(K13:K33)</f>
        <v>0</v>
      </c>
      <c r="L34" s="54">
        <f>SUM(L13:L33)</f>
        <v>0</v>
      </c>
      <c r="M34" s="55">
        <f t="shared" ref="M34:N34" si="19">SUM(M13:M33)</f>
        <v>0</v>
      </c>
      <c r="N34" s="56">
        <f t="shared" si="19"/>
        <v>0</v>
      </c>
      <c r="Q34" s="1"/>
    </row>
    <row r="35" spans="1:18" ht="12" thickBot="1" x14ac:dyDescent="0.25">
      <c r="L35" s="60"/>
      <c r="M35" s="13"/>
      <c r="N35" s="13"/>
      <c r="Q35" s="1"/>
    </row>
    <row r="36" spans="1:18" s="13" customFormat="1" ht="23.25" thickBot="1" x14ac:dyDescent="0.25">
      <c r="A36" s="5" t="s">
        <v>0</v>
      </c>
      <c r="B36" s="74" t="s">
        <v>74</v>
      </c>
      <c r="C36" s="9" t="s">
        <v>27</v>
      </c>
      <c r="D36" s="10"/>
      <c r="E36" s="10"/>
      <c r="F36" s="10"/>
      <c r="G36" s="10" t="s">
        <v>75</v>
      </c>
      <c r="H36" s="9" t="s">
        <v>76</v>
      </c>
      <c r="I36" s="10" t="s">
        <v>7</v>
      </c>
      <c r="J36" s="9" t="s">
        <v>30</v>
      </c>
      <c r="K36" s="10" t="s">
        <v>9</v>
      </c>
      <c r="L36" s="7" t="s">
        <v>7</v>
      </c>
      <c r="M36" s="9" t="s">
        <v>8</v>
      </c>
      <c r="N36" s="12" t="s">
        <v>9</v>
      </c>
      <c r="Q36" s="1"/>
      <c r="R36" s="4"/>
    </row>
    <row r="37" spans="1:18" ht="45" x14ac:dyDescent="0.2">
      <c r="A37" s="75" t="s">
        <v>77</v>
      </c>
      <c r="B37" s="76" t="s">
        <v>78</v>
      </c>
      <c r="C37" s="62">
        <f>ROUND((407*A1),0)</f>
        <v>163</v>
      </c>
      <c r="D37" s="17"/>
      <c r="E37" s="17" t="s">
        <v>12</v>
      </c>
      <c r="F37" s="17" t="s">
        <v>12</v>
      </c>
      <c r="G37" s="77"/>
      <c r="H37" s="78">
        <f>TRUNC(G37,2)</f>
        <v>0</v>
      </c>
      <c r="I37" s="79">
        <f t="shared" ref="I37:I49" si="20">C37*H37</f>
        <v>0</v>
      </c>
      <c r="J37" s="79">
        <f>I37*12</f>
        <v>0</v>
      </c>
      <c r="K37" s="80">
        <f>J37*4</f>
        <v>0</v>
      </c>
      <c r="L37" s="33">
        <f t="shared" ref="L37:L49" si="21">ROUND(I37,2)</f>
        <v>0</v>
      </c>
      <c r="M37" s="28">
        <f t="shared" ref="M37:M48" si="22">L37*12</f>
        <v>0</v>
      </c>
      <c r="N37" s="34">
        <f t="shared" ref="N37:N49" si="23">M37*4</f>
        <v>0</v>
      </c>
      <c r="Q37" s="1"/>
    </row>
    <row r="38" spans="1:18" ht="45" x14ac:dyDescent="0.2">
      <c r="A38" s="81" t="s">
        <v>79</v>
      </c>
      <c r="B38" s="82" t="s">
        <v>80</v>
      </c>
      <c r="C38" s="35">
        <f>2395*A1</f>
        <v>958</v>
      </c>
      <c r="D38" s="27"/>
      <c r="E38" s="27" t="s">
        <v>12</v>
      </c>
      <c r="F38" s="27" t="s">
        <v>12</v>
      </c>
      <c r="G38" s="83"/>
      <c r="H38" s="84">
        <f t="shared" ref="H38:H49" si="24">TRUNC(G38,2)</f>
        <v>0</v>
      </c>
      <c r="I38" s="85">
        <f t="shared" si="20"/>
        <v>0</v>
      </c>
      <c r="J38" s="85">
        <f>I38*12</f>
        <v>0</v>
      </c>
      <c r="K38" s="86">
        <f t="shared" ref="K38:K47" si="25">J38*4</f>
        <v>0</v>
      </c>
      <c r="L38" s="33">
        <f t="shared" si="21"/>
        <v>0</v>
      </c>
      <c r="M38" s="28">
        <f t="shared" si="22"/>
        <v>0</v>
      </c>
      <c r="N38" s="34">
        <f t="shared" si="23"/>
        <v>0</v>
      </c>
      <c r="Q38" s="1"/>
    </row>
    <row r="39" spans="1:18" ht="45" x14ac:dyDescent="0.2">
      <c r="A39" s="81" t="s">
        <v>81</v>
      </c>
      <c r="B39" s="82" t="s">
        <v>82</v>
      </c>
      <c r="C39" s="35">
        <f>ROUND((371*A1),0)</f>
        <v>148</v>
      </c>
      <c r="D39" s="27"/>
      <c r="E39" s="27" t="s">
        <v>12</v>
      </c>
      <c r="F39" s="27" t="s">
        <v>12</v>
      </c>
      <c r="G39" s="83"/>
      <c r="H39" s="84">
        <f t="shared" si="24"/>
        <v>0</v>
      </c>
      <c r="I39" s="85">
        <f t="shared" si="20"/>
        <v>0</v>
      </c>
      <c r="J39" s="85">
        <f t="shared" ref="J39:J47" si="26">I39*12</f>
        <v>0</v>
      </c>
      <c r="K39" s="86">
        <f t="shared" si="25"/>
        <v>0</v>
      </c>
      <c r="L39" s="33">
        <f t="shared" si="21"/>
        <v>0</v>
      </c>
      <c r="M39" s="28">
        <f t="shared" si="22"/>
        <v>0</v>
      </c>
      <c r="N39" s="34">
        <f t="shared" si="23"/>
        <v>0</v>
      </c>
      <c r="Q39" s="1"/>
    </row>
    <row r="40" spans="1:18" ht="90" x14ac:dyDescent="0.2">
      <c r="A40" s="81" t="s">
        <v>83</v>
      </c>
      <c r="B40" s="87" t="s">
        <v>84</v>
      </c>
      <c r="C40" s="35">
        <f>ROUND((54*A1),0)</f>
        <v>22</v>
      </c>
      <c r="D40" s="27"/>
      <c r="E40" s="27" t="s">
        <v>12</v>
      </c>
      <c r="F40" s="27" t="s">
        <v>12</v>
      </c>
      <c r="G40" s="83"/>
      <c r="H40" s="84">
        <f t="shared" si="24"/>
        <v>0</v>
      </c>
      <c r="I40" s="85">
        <f t="shared" si="20"/>
        <v>0</v>
      </c>
      <c r="J40" s="85">
        <f t="shared" si="26"/>
        <v>0</v>
      </c>
      <c r="K40" s="86">
        <f t="shared" si="25"/>
        <v>0</v>
      </c>
      <c r="L40" s="33">
        <f t="shared" si="21"/>
        <v>0</v>
      </c>
      <c r="M40" s="28">
        <f t="shared" si="22"/>
        <v>0</v>
      </c>
      <c r="N40" s="34">
        <f t="shared" si="23"/>
        <v>0</v>
      </c>
      <c r="Q40" s="1"/>
    </row>
    <row r="41" spans="1:18" x14ac:dyDescent="0.2">
      <c r="A41" s="81" t="s">
        <v>85</v>
      </c>
      <c r="B41" s="82" t="s">
        <v>86</v>
      </c>
      <c r="C41" s="35">
        <f>ROUND((4*A1),0)</f>
        <v>2</v>
      </c>
      <c r="D41" s="27"/>
      <c r="E41" s="27" t="s">
        <v>12</v>
      </c>
      <c r="F41" s="27" t="s">
        <v>12</v>
      </c>
      <c r="G41" s="83"/>
      <c r="H41" s="84">
        <f t="shared" si="24"/>
        <v>0</v>
      </c>
      <c r="I41" s="85">
        <f t="shared" si="20"/>
        <v>0</v>
      </c>
      <c r="J41" s="85">
        <f t="shared" si="26"/>
        <v>0</v>
      </c>
      <c r="K41" s="86">
        <f t="shared" si="25"/>
        <v>0</v>
      </c>
      <c r="L41" s="33">
        <f t="shared" si="21"/>
        <v>0</v>
      </c>
      <c r="M41" s="28">
        <f t="shared" si="22"/>
        <v>0</v>
      </c>
      <c r="N41" s="34">
        <f t="shared" si="23"/>
        <v>0</v>
      </c>
      <c r="Q41" s="1"/>
    </row>
    <row r="42" spans="1:18" ht="22.5" x14ac:dyDescent="0.2">
      <c r="A42" s="81" t="s">
        <v>87</v>
      </c>
      <c r="B42" s="82" t="s">
        <v>88</v>
      </c>
      <c r="C42" s="35">
        <f>ROUND((27*A1),0)</f>
        <v>11</v>
      </c>
      <c r="D42" s="27"/>
      <c r="E42" s="27" t="s">
        <v>12</v>
      </c>
      <c r="F42" s="27" t="s">
        <v>12</v>
      </c>
      <c r="G42" s="83"/>
      <c r="H42" s="84">
        <f t="shared" si="24"/>
        <v>0</v>
      </c>
      <c r="I42" s="85">
        <f t="shared" si="20"/>
        <v>0</v>
      </c>
      <c r="J42" s="85">
        <f t="shared" si="26"/>
        <v>0</v>
      </c>
      <c r="K42" s="86">
        <f t="shared" si="25"/>
        <v>0</v>
      </c>
      <c r="L42" s="33">
        <f t="shared" si="21"/>
        <v>0</v>
      </c>
      <c r="M42" s="28">
        <f t="shared" si="22"/>
        <v>0</v>
      </c>
      <c r="N42" s="34">
        <f t="shared" si="23"/>
        <v>0</v>
      </c>
      <c r="Q42" s="1"/>
    </row>
    <row r="43" spans="1:18" ht="22.5" x14ac:dyDescent="0.2">
      <c r="A43" s="81" t="s">
        <v>89</v>
      </c>
      <c r="B43" s="82" t="s">
        <v>90</v>
      </c>
      <c r="C43" s="35">
        <f>ROUND((7*A1),0)</f>
        <v>3</v>
      </c>
      <c r="D43" s="27"/>
      <c r="E43" s="27" t="s">
        <v>12</v>
      </c>
      <c r="F43" s="27" t="s">
        <v>12</v>
      </c>
      <c r="G43" s="83"/>
      <c r="H43" s="84">
        <f t="shared" si="24"/>
        <v>0</v>
      </c>
      <c r="I43" s="85">
        <f t="shared" si="20"/>
        <v>0</v>
      </c>
      <c r="J43" s="85">
        <f t="shared" si="26"/>
        <v>0</v>
      </c>
      <c r="K43" s="86">
        <f t="shared" si="25"/>
        <v>0</v>
      </c>
      <c r="L43" s="33">
        <f t="shared" si="21"/>
        <v>0</v>
      </c>
      <c r="M43" s="28">
        <f t="shared" si="22"/>
        <v>0</v>
      </c>
      <c r="N43" s="34">
        <f t="shared" si="23"/>
        <v>0</v>
      </c>
      <c r="Q43" s="1"/>
    </row>
    <row r="44" spans="1:18" ht="22.5" x14ac:dyDescent="0.2">
      <c r="A44" s="81" t="s">
        <v>91</v>
      </c>
      <c r="B44" s="82" t="s">
        <v>92</v>
      </c>
      <c r="C44" s="35">
        <f>ROUND((41*A1),0)</f>
        <v>16</v>
      </c>
      <c r="D44" s="27"/>
      <c r="E44" s="27" t="s">
        <v>12</v>
      </c>
      <c r="F44" s="27" t="s">
        <v>12</v>
      </c>
      <c r="G44" s="83"/>
      <c r="H44" s="84">
        <f t="shared" si="24"/>
        <v>0</v>
      </c>
      <c r="I44" s="85">
        <f t="shared" si="20"/>
        <v>0</v>
      </c>
      <c r="J44" s="85">
        <f t="shared" si="26"/>
        <v>0</v>
      </c>
      <c r="K44" s="86">
        <f t="shared" si="25"/>
        <v>0</v>
      </c>
      <c r="L44" s="33">
        <f t="shared" si="21"/>
        <v>0</v>
      </c>
      <c r="M44" s="28">
        <f t="shared" si="22"/>
        <v>0</v>
      </c>
      <c r="N44" s="34">
        <f t="shared" si="23"/>
        <v>0</v>
      </c>
      <c r="Q44" s="1"/>
    </row>
    <row r="45" spans="1:18" ht="22.5" x14ac:dyDescent="0.2">
      <c r="A45" s="81" t="s">
        <v>93</v>
      </c>
      <c r="B45" s="82" t="s">
        <v>94</v>
      </c>
      <c r="C45" s="35">
        <f>ROUND((41*A1),0)</f>
        <v>16</v>
      </c>
      <c r="D45" s="27"/>
      <c r="E45" s="27" t="s">
        <v>12</v>
      </c>
      <c r="F45" s="27" t="s">
        <v>12</v>
      </c>
      <c r="G45" s="83"/>
      <c r="H45" s="84">
        <f t="shared" si="24"/>
        <v>0</v>
      </c>
      <c r="I45" s="85">
        <f t="shared" si="20"/>
        <v>0</v>
      </c>
      <c r="J45" s="85">
        <f t="shared" si="26"/>
        <v>0</v>
      </c>
      <c r="K45" s="86">
        <f t="shared" si="25"/>
        <v>0</v>
      </c>
      <c r="L45" s="33">
        <f t="shared" si="21"/>
        <v>0</v>
      </c>
      <c r="M45" s="28">
        <f t="shared" si="22"/>
        <v>0</v>
      </c>
      <c r="N45" s="34">
        <f t="shared" si="23"/>
        <v>0</v>
      </c>
      <c r="Q45" s="1"/>
    </row>
    <row r="46" spans="1:18" x14ac:dyDescent="0.2">
      <c r="A46" s="81" t="s">
        <v>95</v>
      </c>
      <c r="B46" s="82" t="s">
        <v>96</v>
      </c>
      <c r="C46" s="35">
        <f>ROUND((118*A1),0)</f>
        <v>47</v>
      </c>
      <c r="D46" s="27"/>
      <c r="E46" s="27" t="s">
        <v>12</v>
      </c>
      <c r="F46" s="27" t="s">
        <v>12</v>
      </c>
      <c r="G46" s="83"/>
      <c r="H46" s="84">
        <f t="shared" si="24"/>
        <v>0</v>
      </c>
      <c r="I46" s="85">
        <f t="shared" si="20"/>
        <v>0</v>
      </c>
      <c r="J46" s="85">
        <f t="shared" si="26"/>
        <v>0</v>
      </c>
      <c r="K46" s="86">
        <f t="shared" si="25"/>
        <v>0</v>
      </c>
      <c r="L46" s="33">
        <f t="shared" si="21"/>
        <v>0</v>
      </c>
      <c r="M46" s="28">
        <f t="shared" si="22"/>
        <v>0</v>
      </c>
      <c r="N46" s="34">
        <f t="shared" si="23"/>
        <v>0</v>
      </c>
      <c r="Q46" s="1"/>
    </row>
    <row r="47" spans="1:18" ht="22.5" x14ac:dyDescent="0.2">
      <c r="A47" s="81" t="s">
        <v>97</v>
      </c>
      <c r="B47" s="82" t="s">
        <v>98</v>
      </c>
      <c r="C47" s="35">
        <f>ROUND((293*A1),0)</f>
        <v>117</v>
      </c>
      <c r="D47" s="27"/>
      <c r="E47" s="27" t="s">
        <v>12</v>
      </c>
      <c r="F47" s="27" t="s">
        <v>12</v>
      </c>
      <c r="G47" s="83"/>
      <c r="H47" s="84">
        <f t="shared" si="24"/>
        <v>0</v>
      </c>
      <c r="I47" s="85">
        <f t="shared" si="20"/>
        <v>0</v>
      </c>
      <c r="J47" s="85">
        <f t="shared" si="26"/>
        <v>0</v>
      </c>
      <c r="K47" s="86">
        <f t="shared" si="25"/>
        <v>0</v>
      </c>
      <c r="L47" s="33">
        <f t="shared" si="21"/>
        <v>0</v>
      </c>
      <c r="M47" s="28">
        <f t="shared" si="22"/>
        <v>0</v>
      </c>
      <c r="N47" s="34">
        <f t="shared" si="23"/>
        <v>0</v>
      </c>
      <c r="Q47" s="1"/>
    </row>
    <row r="48" spans="1:18" ht="22.5" x14ac:dyDescent="0.2">
      <c r="A48" s="81" t="s">
        <v>99</v>
      </c>
      <c r="B48" s="88" t="s">
        <v>100</v>
      </c>
      <c r="C48" s="35">
        <f>ROUND((13*A1),0)</f>
        <v>5</v>
      </c>
      <c r="D48" s="27"/>
      <c r="E48" s="27" t="s">
        <v>12</v>
      </c>
      <c r="F48" s="27" t="s">
        <v>12</v>
      </c>
      <c r="G48" s="83"/>
      <c r="H48" s="84">
        <f t="shared" si="24"/>
        <v>0</v>
      </c>
      <c r="I48" s="85">
        <f t="shared" si="20"/>
        <v>0</v>
      </c>
      <c r="J48" s="85">
        <f>I48*12</f>
        <v>0</v>
      </c>
      <c r="K48" s="86">
        <f>J48*4</f>
        <v>0</v>
      </c>
      <c r="L48" s="33">
        <f t="shared" si="21"/>
        <v>0</v>
      </c>
      <c r="M48" s="28">
        <f t="shared" si="22"/>
        <v>0</v>
      </c>
      <c r="N48" s="34">
        <f t="shared" si="23"/>
        <v>0</v>
      </c>
      <c r="Q48" s="1"/>
    </row>
    <row r="49" spans="1:18" ht="34.5" thickBot="1" x14ac:dyDescent="0.25">
      <c r="A49" s="89" t="s">
        <v>101</v>
      </c>
      <c r="B49" s="90" t="s">
        <v>102</v>
      </c>
      <c r="C49" s="40">
        <f>ROUND((46*A1),0)</f>
        <v>18</v>
      </c>
      <c r="D49" s="39"/>
      <c r="E49" s="39" t="s">
        <v>12</v>
      </c>
      <c r="F49" s="39" t="s">
        <v>12</v>
      </c>
      <c r="G49" s="91"/>
      <c r="H49" s="92">
        <f t="shared" si="24"/>
        <v>0</v>
      </c>
      <c r="I49" s="93">
        <f t="shared" si="20"/>
        <v>0</v>
      </c>
      <c r="J49" s="93">
        <f t="shared" ref="J49" si="27">I49*12</f>
        <v>0</v>
      </c>
      <c r="K49" s="94">
        <f t="shared" ref="K49" si="28">J49*4</f>
        <v>0</v>
      </c>
      <c r="L49" s="45">
        <f t="shared" si="21"/>
        <v>0</v>
      </c>
      <c r="M49" s="46">
        <f>L49*12</f>
        <v>0</v>
      </c>
      <c r="N49" s="47">
        <f t="shared" si="23"/>
        <v>0</v>
      </c>
      <c r="Q49" s="1"/>
    </row>
    <row r="50" spans="1:18" ht="23.25" thickBot="1" x14ac:dyDescent="0.25">
      <c r="A50" s="48"/>
      <c r="B50" s="95" t="s">
        <v>103</v>
      </c>
      <c r="C50" s="96"/>
      <c r="D50" s="96"/>
      <c r="E50" s="96"/>
      <c r="F50" s="96"/>
      <c r="G50" s="97"/>
      <c r="H50" s="98"/>
      <c r="I50" s="99">
        <f t="shared" ref="I50:N50" si="29">SUM(I37:I49)</f>
        <v>0</v>
      </c>
      <c r="J50" s="99">
        <f t="shared" si="29"/>
        <v>0</v>
      </c>
      <c r="K50" s="99">
        <f t="shared" si="29"/>
        <v>0</v>
      </c>
      <c r="L50" s="100">
        <f t="shared" si="29"/>
        <v>0</v>
      </c>
      <c r="M50" s="101">
        <f t="shared" si="29"/>
        <v>0</v>
      </c>
      <c r="N50" s="102">
        <f t="shared" si="29"/>
        <v>0</v>
      </c>
      <c r="Q50" s="1"/>
    </row>
    <row r="51" spans="1:18" ht="12" thickBot="1" x14ac:dyDescent="0.25">
      <c r="C51" s="103"/>
      <c r="D51" s="103"/>
      <c r="E51" s="104"/>
      <c r="F51" s="104"/>
      <c r="G51" s="105"/>
      <c r="H51" s="36"/>
      <c r="I51" s="36"/>
      <c r="J51" s="36"/>
      <c r="K51" s="36"/>
      <c r="L51" s="60"/>
      <c r="M51" s="13"/>
      <c r="N51" s="13"/>
      <c r="Q51" s="1"/>
    </row>
    <row r="52" spans="1:18" s="13" customFormat="1" ht="23.25" thickBot="1" x14ac:dyDescent="0.25">
      <c r="A52" s="5" t="s">
        <v>0</v>
      </c>
      <c r="B52" s="106" t="s">
        <v>104</v>
      </c>
      <c r="C52" s="9" t="s">
        <v>105</v>
      </c>
      <c r="D52" s="9"/>
      <c r="E52" s="9"/>
      <c r="F52" s="9" t="s">
        <v>106</v>
      </c>
      <c r="G52" s="10" t="s">
        <v>75</v>
      </c>
      <c r="H52" s="9" t="s">
        <v>76</v>
      </c>
      <c r="I52" s="9" t="s">
        <v>7</v>
      </c>
      <c r="J52" s="9" t="s">
        <v>30</v>
      </c>
      <c r="K52" s="107" t="s">
        <v>9</v>
      </c>
      <c r="L52" s="7" t="s">
        <v>7</v>
      </c>
      <c r="M52" s="9" t="s">
        <v>8</v>
      </c>
      <c r="N52" s="12" t="s">
        <v>9</v>
      </c>
      <c r="Q52" s="1"/>
      <c r="R52" s="4"/>
    </row>
    <row r="53" spans="1:18" ht="33.75" x14ac:dyDescent="0.2">
      <c r="A53" s="75" t="s">
        <v>107</v>
      </c>
      <c r="B53" s="108" t="s">
        <v>108</v>
      </c>
      <c r="C53" s="109">
        <f>2227*A1</f>
        <v>890.80000000000007</v>
      </c>
      <c r="D53" s="109"/>
      <c r="E53" s="17" t="s">
        <v>12</v>
      </c>
      <c r="F53" s="17" t="s">
        <v>12</v>
      </c>
      <c r="G53" s="110"/>
      <c r="H53" s="111">
        <f>TRUNC(G53,2)</f>
        <v>0</v>
      </c>
      <c r="I53" s="112">
        <f>C53*H53</f>
        <v>0</v>
      </c>
      <c r="J53" s="18">
        <f>I53*12</f>
        <v>0</v>
      </c>
      <c r="K53" s="24">
        <f>J53*4</f>
        <v>0</v>
      </c>
      <c r="L53" s="33">
        <f t="shared" ref="L53:L64" si="30">ROUND(I53,2)</f>
        <v>0</v>
      </c>
      <c r="M53" s="28">
        <f t="shared" ref="M53:M64" si="31">L53*12</f>
        <v>0</v>
      </c>
      <c r="N53" s="34">
        <f t="shared" ref="N53:N64" si="32">M53*4</f>
        <v>0</v>
      </c>
      <c r="Q53" s="1"/>
    </row>
    <row r="54" spans="1:18" ht="33.75" x14ac:dyDescent="0.2">
      <c r="A54" s="81" t="s">
        <v>109</v>
      </c>
      <c r="B54" s="88" t="s">
        <v>110</v>
      </c>
      <c r="C54" s="113">
        <f>ROUND((406*A1),0)</f>
        <v>162</v>
      </c>
      <c r="D54" s="113"/>
      <c r="E54" s="27" t="s">
        <v>12</v>
      </c>
      <c r="F54" s="27" t="s">
        <v>12</v>
      </c>
      <c r="G54" s="114"/>
      <c r="H54" s="115">
        <f t="shared" ref="H54:H64" si="33">TRUNC(G54,2)</f>
        <v>0</v>
      </c>
      <c r="I54" s="116">
        <f>C54*H54</f>
        <v>0</v>
      </c>
      <c r="J54" s="28">
        <f>I54*12</f>
        <v>0</v>
      </c>
      <c r="K54" s="34">
        <f>J54*4</f>
        <v>0</v>
      </c>
      <c r="L54" s="33">
        <f t="shared" si="30"/>
        <v>0</v>
      </c>
      <c r="M54" s="28">
        <f t="shared" si="31"/>
        <v>0</v>
      </c>
      <c r="N54" s="34">
        <f t="shared" si="32"/>
        <v>0</v>
      </c>
      <c r="Q54" s="1"/>
    </row>
    <row r="55" spans="1:18" ht="33.75" x14ac:dyDescent="0.2">
      <c r="A55" s="81" t="s">
        <v>111</v>
      </c>
      <c r="B55" s="88" t="s">
        <v>112</v>
      </c>
      <c r="C55" s="113">
        <f>ROUND((810*A1),0)</f>
        <v>324</v>
      </c>
      <c r="D55" s="113"/>
      <c r="E55" s="27" t="s">
        <v>12</v>
      </c>
      <c r="F55" s="27" t="s">
        <v>12</v>
      </c>
      <c r="G55" s="114"/>
      <c r="H55" s="115">
        <f t="shared" si="33"/>
        <v>0</v>
      </c>
      <c r="I55" s="27">
        <f>C55*H55</f>
        <v>0</v>
      </c>
      <c r="J55" s="28">
        <f>I55*12</f>
        <v>0</v>
      </c>
      <c r="K55" s="34">
        <f>J55*4</f>
        <v>0</v>
      </c>
      <c r="L55" s="33">
        <f t="shared" si="30"/>
        <v>0</v>
      </c>
      <c r="M55" s="28">
        <f t="shared" si="31"/>
        <v>0</v>
      </c>
      <c r="N55" s="34">
        <f t="shared" si="32"/>
        <v>0</v>
      </c>
      <c r="Q55" s="1"/>
    </row>
    <row r="56" spans="1:18" ht="33.75" x14ac:dyDescent="0.2">
      <c r="A56" s="81" t="s">
        <v>113</v>
      </c>
      <c r="B56" s="88" t="s">
        <v>114</v>
      </c>
      <c r="C56" s="113">
        <f>ROUND((220*A1),0)</f>
        <v>88</v>
      </c>
      <c r="D56" s="113"/>
      <c r="E56" s="27" t="s">
        <v>12</v>
      </c>
      <c r="F56" s="27" t="s">
        <v>12</v>
      </c>
      <c r="G56" s="114"/>
      <c r="H56" s="115">
        <f t="shared" si="33"/>
        <v>0</v>
      </c>
      <c r="I56" s="27">
        <f t="shared" ref="I56" si="34">C56*H56</f>
        <v>0</v>
      </c>
      <c r="J56" s="28">
        <f>I56*12</f>
        <v>0</v>
      </c>
      <c r="K56" s="34">
        <f>J56*4</f>
        <v>0</v>
      </c>
      <c r="L56" s="33">
        <f t="shared" si="30"/>
        <v>0</v>
      </c>
      <c r="M56" s="28">
        <f t="shared" si="31"/>
        <v>0</v>
      </c>
      <c r="N56" s="34">
        <f t="shared" si="32"/>
        <v>0</v>
      </c>
      <c r="Q56" s="1"/>
    </row>
    <row r="57" spans="1:18" ht="33.75" x14ac:dyDescent="0.2">
      <c r="A57" s="81" t="s">
        <v>115</v>
      </c>
      <c r="B57" s="88" t="s">
        <v>116</v>
      </c>
      <c r="C57" s="113">
        <f>220*A1</f>
        <v>88</v>
      </c>
      <c r="D57" s="113"/>
      <c r="E57" s="27" t="s">
        <v>12</v>
      </c>
      <c r="F57" s="27" t="s">
        <v>12</v>
      </c>
      <c r="G57" s="114"/>
      <c r="H57" s="115">
        <f t="shared" si="33"/>
        <v>0</v>
      </c>
      <c r="I57" s="27">
        <f>C57*H57</f>
        <v>0</v>
      </c>
      <c r="J57" s="28">
        <f>I57*12</f>
        <v>0</v>
      </c>
      <c r="K57" s="34">
        <f>J57*4</f>
        <v>0</v>
      </c>
      <c r="L57" s="33">
        <f t="shared" si="30"/>
        <v>0</v>
      </c>
      <c r="M57" s="28">
        <f t="shared" si="31"/>
        <v>0</v>
      </c>
      <c r="N57" s="34">
        <f t="shared" si="32"/>
        <v>0</v>
      </c>
      <c r="Q57" s="1"/>
    </row>
    <row r="58" spans="1:18" x14ac:dyDescent="0.2">
      <c r="A58" s="81" t="s">
        <v>117</v>
      </c>
      <c r="B58" s="88" t="s">
        <v>118</v>
      </c>
      <c r="C58" s="113">
        <f>ROUND((3883*A1),0)</f>
        <v>1553</v>
      </c>
      <c r="D58" s="113"/>
      <c r="E58" s="27" t="s">
        <v>12</v>
      </c>
      <c r="F58" s="27" t="s">
        <v>12</v>
      </c>
      <c r="G58" s="114"/>
      <c r="H58" s="115">
        <f t="shared" si="33"/>
        <v>0</v>
      </c>
      <c r="I58" s="116">
        <f>C58*H58</f>
        <v>0</v>
      </c>
      <c r="J58" s="28">
        <f t="shared" ref="J58:J64" si="35">I58*12</f>
        <v>0</v>
      </c>
      <c r="K58" s="34">
        <f t="shared" ref="K58:K63" si="36">J58*4</f>
        <v>0</v>
      </c>
      <c r="L58" s="33">
        <f t="shared" si="30"/>
        <v>0</v>
      </c>
      <c r="M58" s="28">
        <f t="shared" si="31"/>
        <v>0</v>
      </c>
      <c r="N58" s="34">
        <f t="shared" si="32"/>
        <v>0</v>
      </c>
      <c r="Q58" s="1"/>
    </row>
    <row r="59" spans="1:18" ht="22.5" x14ac:dyDescent="0.2">
      <c r="A59" s="81" t="s">
        <v>119</v>
      </c>
      <c r="B59" s="117" t="s">
        <v>120</v>
      </c>
      <c r="C59" s="118">
        <v>6</v>
      </c>
      <c r="D59" s="113"/>
      <c r="E59" s="27" t="s">
        <v>12</v>
      </c>
      <c r="F59" s="27" t="s">
        <v>12</v>
      </c>
      <c r="G59" s="114"/>
      <c r="H59" s="115">
        <f t="shared" si="33"/>
        <v>0</v>
      </c>
      <c r="I59" s="116">
        <f t="shared" ref="I59:I64" si="37">C59*H59</f>
        <v>0</v>
      </c>
      <c r="J59" s="28">
        <f t="shared" si="35"/>
        <v>0</v>
      </c>
      <c r="K59" s="34">
        <f t="shared" si="36"/>
        <v>0</v>
      </c>
      <c r="L59" s="33">
        <f t="shared" si="30"/>
        <v>0</v>
      </c>
      <c r="M59" s="28">
        <f t="shared" si="31"/>
        <v>0</v>
      </c>
      <c r="N59" s="34">
        <f t="shared" si="32"/>
        <v>0</v>
      </c>
      <c r="Q59" s="1"/>
    </row>
    <row r="60" spans="1:18" ht="33.75" x14ac:dyDescent="0.2">
      <c r="A60" s="81" t="s">
        <v>121</v>
      </c>
      <c r="B60" s="119" t="s">
        <v>122</v>
      </c>
      <c r="C60" s="118">
        <v>2</v>
      </c>
      <c r="D60" s="113"/>
      <c r="E60" s="27" t="s">
        <v>12</v>
      </c>
      <c r="F60" s="27" t="s">
        <v>12</v>
      </c>
      <c r="G60" s="114"/>
      <c r="H60" s="115">
        <f t="shared" si="33"/>
        <v>0</v>
      </c>
      <c r="I60" s="116">
        <f t="shared" si="37"/>
        <v>0</v>
      </c>
      <c r="J60" s="28">
        <f t="shared" si="35"/>
        <v>0</v>
      </c>
      <c r="K60" s="34">
        <f t="shared" si="36"/>
        <v>0</v>
      </c>
      <c r="L60" s="33">
        <f t="shared" si="30"/>
        <v>0</v>
      </c>
      <c r="M60" s="28">
        <f t="shared" si="31"/>
        <v>0</v>
      </c>
      <c r="N60" s="34">
        <f t="shared" si="32"/>
        <v>0</v>
      </c>
      <c r="Q60" s="1"/>
    </row>
    <row r="61" spans="1:18" ht="22.5" x14ac:dyDescent="0.2">
      <c r="A61" s="81" t="s">
        <v>123</v>
      </c>
      <c r="B61" s="119" t="s">
        <v>124</v>
      </c>
      <c r="C61" s="118">
        <v>2</v>
      </c>
      <c r="D61" s="113"/>
      <c r="E61" s="27" t="s">
        <v>12</v>
      </c>
      <c r="F61" s="27" t="s">
        <v>12</v>
      </c>
      <c r="G61" s="114"/>
      <c r="H61" s="115">
        <f t="shared" si="33"/>
        <v>0</v>
      </c>
      <c r="I61" s="116">
        <f t="shared" si="37"/>
        <v>0</v>
      </c>
      <c r="J61" s="28">
        <f t="shared" si="35"/>
        <v>0</v>
      </c>
      <c r="K61" s="34">
        <f t="shared" si="36"/>
        <v>0</v>
      </c>
      <c r="L61" s="33">
        <f t="shared" si="30"/>
        <v>0</v>
      </c>
      <c r="M61" s="28">
        <f t="shared" si="31"/>
        <v>0</v>
      </c>
      <c r="N61" s="34">
        <f t="shared" si="32"/>
        <v>0</v>
      </c>
      <c r="Q61" s="1"/>
    </row>
    <row r="62" spans="1:18" ht="22.5" x14ac:dyDescent="0.2">
      <c r="A62" s="81" t="s">
        <v>125</v>
      </c>
      <c r="B62" s="119" t="s">
        <v>126</v>
      </c>
      <c r="C62" s="118">
        <v>1</v>
      </c>
      <c r="D62" s="113"/>
      <c r="E62" s="27" t="s">
        <v>12</v>
      </c>
      <c r="F62" s="27" t="s">
        <v>12</v>
      </c>
      <c r="G62" s="114"/>
      <c r="H62" s="115">
        <f t="shared" si="33"/>
        <v>0</v>
      </c>
      <c r="I62" s="116">
        <f t="shared" si="37"/>
        <v>0</v>
      </c>
      <c r="J62" s="28">
        <f t="shared" si="35"/>
        <v>0</v>
      </c>
      <c r="K62" s="34">
        <f t="shared" si="36"/>
        <v>0</v>
      </c>
      <c r="L62" s="33">
        <f t="shared" si="30"/>
        <v>0</v>
      </c>
      <c r="M62" s="28">
        <f t="shared" si="31"/>
        <v>0</v>
      </c>
      <c r="N62" s="34">
        <f t="shared" si="32"/>
        <v>0</v>
      </c>
      <c r="Q62" s="1"/>
    </row>
    <row r="63" spans="1:18" x14ac:dyDescent="0.2">
      <c r="A63" s="81" t="s">
        <v>127</v>
      </c>
      <c r="B63" s="88" t="s">
        <v>128</v>
      </c>
      <c r="C63" s="118">
        <v>1</v>
      </c>
      <c r="D63" s="113"/>
      <c r="E63" s="27" t="s">
        <v>12</v>
      </c>
      <c r="F63" s="27" t="s">
        <v>12</v>
      </c>
      <c r="G63" s="114"/>
      <c r="H63" s="115">
        <f t="shared" si="33"/>
        <v>0</v>
      </c>
      <c r="I63" s="116">
        <f t="shared" si="37"/>
        <v>0</v>
      </c>
      <c r="J63" s="28">
        <f t="shared" si="35"/>
        <v>0</v>
      </c>
      <c r="K63" s="34">
        <f t="shared" si="36"/>
        <v>0</v>
      </c>
      <c r="L63" s="33">
        <f t="shared" si="30"/>
        <v>0</v>
      </c>
      <c r="M63" s="28">
        <f t="shared" si="31"/>
        <v>0</v>
      </c>
      <c r="N63" s="34">
        <f t="shared" si="32"/>
        <v>0</v>
      </c>
      <c r="Q63" s="1"/>
    </row>
    <row r="64" spans="1:18" ht="12" thickBot="1" x14ac:dyDescent="0.25">
      <c r="A64" s="89" t="s">
        <v>129</v>
      </c>
      <c r="B64" s="120" t="s">
        <v>130</v>
      </c>
      <c r="C64" s="118">
        <v>1</v>
      </c>
      <c r="D64" s="121"/>
      <c r="E64" s="39" t="s">
        <v>12</v>
      </c>
      <c r="F64" s="39" t="s">
        <v>12</v>
      </c>
      <c r="G64" s="122"/>
      <c r="H64" s="123">
        <f t="shared" si="33"/>
        <v>0</v>
      </c>
      <c r="I64" s="116">
        <f t="shared" si="37"/>
        <v>0</v>
      </c>
      <c r="J64" s="46">
        <f t="shared" si="35"/>
        <v>0</v>
      </c>
      <c r="K64" s="47">
        <f>J64*4</f>
        <v>0</v>
      </c>
      <c r="L64" s="33">
        <f t="shared" si="30"/>
        <v>0</v>
      </c>
      <c r="M64" s="28">
        <f t="shared" si="31"/>
        <v>0</v>
      </c>
      <c r="N64" s="34">
        <f t="shared" si="32"/>
        <v>0</v>
      </c>
      <c r="Q64" s="1"/>
    </row>
    <row r="65" spans="1:18" ht="12" thickBot="1" x14ac:dyDescent="0.25">
      <c r="A65" s="48"/>
      <c r="B65" s="49" t="s">
        <v>131</v>
      </c>
      <c r="C65" s="124"/>
      <c r="D65" s="124"/>
      <c r="E65" s="124"/>
      <c r="F65" s="124"/>
      <c r="G65" s="50"/>
      <c r="H65" s="125"/>
      <c r="I65" s="126">
        <f>SUM(I53:I64)</f>
        <v>0</v>
      </c>
      <c r="J65" s="126">
        <f t="shared" ref="J65:K65" si="38">SUM(J53:J64)</f>
        <v>0</v>
      </c>
      <c r="K65" s="127">
        <f t="shared" si="38"/>
        <v>0</v>
      </c>
      <c r="L65" s="128">
        <f>SUM(L53:L64)</f>
        <v>0</v>
      </c>
      <c r="M65" s="126">
        <f t="shared" ref="M65:N65" si="39">SUM(M53:M64)</f>
        <v>0</v>
      </c>
      <c r="N65" s="129">
        <f t="shared" si="39"/>
        <v>0</v>
      </c>
      <c r="Q65" s="1"/>
    </row>
    <row r="66" spans="1:18" ht="12" thickBot="1" x14ac:dyDescent="0.25">
      <c r="A66" s="57"/>
      <c r="C66" s="103"/>
      <c r="D66" s="103"/>
      <c r="E66" s="103"/>
      <c r="F66" s="103"/>
      <c r="H66" s="2"/>
      <c r="L66" s="60"/>
      <c r="M66" s="13"/>
      <c r="N66" s="13"/>
      <c r="Q66" s="1"/>
    </row>
    <row r="67" spans="1:18" s="13" customFormat="1" ht="23.25" thickBot="1" x14ac:dyDescent="0.25">
      <c r="A67" s="5" t="s">
        <v>0</v>
      </c>
      <c r="B67" s="130" t="s">
        <v>132</v>
      </c>
      <c r="C67" s="9" t="s">
        <v>27</v>
      </c>
      <c r="D67" s="10"/>
      <c r="E67" s="10"/>
      <c r="F67" s="10"/>
      <c r="G67" s="10" t="s">
        <v>75</v>
      </c>
      <c r="H67" s="9" t="s">
        <v>76</v>
      </c>
      <c r="I67" s="10" t="s">
        <v>7</v>
      </c>
      <c r="J67" s="9" t="s">
        <v>30</v>
      </c>
      <c r="K67" s="10" t="s">
        <v>9</v>
      </c>
      <c r="L67" s="7" t="s">
        <v>7</v>
      </c>
      <c r="M67" s="9" t="s">
        <v>8</v>
      </c>
      <c r="N67" s="12" t="s">
        <v>9</v>
      </c>
      <c r="Q67" s="1"/>
      <c r="R67" s="4"/>
    </row>
    <row r="68" spans="1:18" ht="33.75" x14ac:dyDescent="0.2">
      <c r="A68" s="75" t="s">
        <v>133</v>
      </c>
      <c r="B68" s="108" t="s">
        <v>134</v>
      </c>
      <c r="C68" s="17">
        <f>ROUND((56*A1),0)</f>
        <v>22</v>
      </c>
      <c r="D68" s="17"/>
      <c r="E68" s="17" t="s">
        <v>12</v>
      </c>
      <c r="F68" s="17" t="s">
        <v>12</v>
      </c>
      <c r="G68" s="131"/>
      <c r="H68" s="20">
        <f>TRUNC(G68,2)</f>
        <v>0</v>
      </c>
      <c r="I68" s="62">
        <f t="shared" ref="I68:I79" si="40">C68*H68</f>
        <v>0</v>
      </c>
      <c r="J68" s="62">
        <f t="shared" ref="J68:J79" si="41">I68*12</f>
        <v>0</v>
      </c>
      <c r="K68" s="132">
        <f>J68*4</f>
        <v>0</v>
      </c>
      <c r="L68" s="33">
        <f t="shared" ref="L68:L79" si="42">ROUND(I68,2)</f>
        <v>0</v>
      </c>
      <c r="M68" s="28">
        <f t="shared" ref="M68:M79" si="43">L68*12</f>
        <v>0</v>
      </c>
      <c r="N68" s="34">
        <f t="shared" ref="N68:N79" si="44">M68*4</f>
        <v>0</v>
      </c>
      <c r="O68" s="133"/>
      <c r="Q68" s="1"/>
    </row>
    <row r="69" spans="1:18" ht="45" x14ac:dyDescent="0.2">
      <c r="A69" s="81" t="s">
        <v>135</v>
      </c>
      <c r="B69" s="88" t="s">
        <v>136</v>
      </c>
      <c r="C69" s="27">
        <f>ROUND((25*A1),0)</f>
        <v>10</v>
      </c>
      <c r="D69" s="27"/>
      <c r="E69" s="27" t="s">
        <v>12</v>
      </c>
      <c r="F69" s="27" t="s">
        <v>12</v>
      </c>
      <c r="G69" s="134"/>
      <c r="H69" s="30">
        <f t="shared" ref="H69:H79" si="45">TRUNC(G69,2)</f>
        <v>0</v>
      </c>
      <c r="I69" s="35">
        <f t="shared" si="40"/>
        <v>0</v>
      </c>
      <c r="J69" s="35">
        <f t="shared" si="41"/>
        <v>0</v>
      </c>
      <c r="K69" s="135">
        <f t="shared" ref="K69:K79" si="46">J69*4</f>
        <v>0</v>
      </c>
      <c r="L69" s="33">
        <f t="shared" si="42"/>
        <v>0</v>
      </c>
      <c r="M69" s="28">
        <f t="shared" si="43"/>
        <v>0</v>
      </c>
      <c r="N69" s="34">
        <f t="shared" si="44"/>
        <v>0</v>
      </c>
      <c r="O69" s="133"/>
      <c r="Q69" s="1"/>
    </row>
    <row r="70" spans="1:18" ht="45" x14ac:dyDescent="0.2">
      <c r="A70" s="81" t="s">
        <v>137</v>
      </c>
      <c r="B70" s="88" t="s">
        <v>138</v>
      </c>
      <c r="C70" s="27">
        <f>ROUND((15*A1),0)</f>
        <v>6</v>
      </c>
      <c r="D70" s="27"/>
      <c r="E70" s="27" t="s">
        <v>12</v>
      </c>
      <c r="F70" s="27" t="s">
        <v>12</v>
      </c>
      <c r="G70" s="134"/>
      <c r="H70" s="30">
        <f t="shared" si="45"/>
        <v>0</v>
      </c>
      <c r="I70" s="35">
        <f t="shared" si="40"/>
        <v>0</v>
      </c>
      <c r="J70" s="35">
        <f t="shared" si="41"/>
        <v>0</v>
      </c>
      <c r="K70" s="135">
        <f t="shared" si="46"/>
        <v>0</v>
      </c>
      <c r="L70" s="33">
        <f t="shared" si="42"/>
        <v>0</v>
      </c>
      <c r="M70" s="28">
        <f t="shared" si="43"/>
        <v>0</v>
      </c>
      <c r="N70" s="34">
        <f t="shared" si="44"/>
        <v>0</v>
      </c>
      <c r="O70" s="133"/>
      <c r="Q70" s="1"/>
    </row>
    <row r="71" spans="1:18" ht="33.75" x14ac:dyDescent="0.2">
      <c r="A71" s="81" t="s">
        <v>139</v>
      </c>
      <c r="B71" s="88" t="s">
        <v>140</v>
      </c>
      <c r="C71" s="27">
        <f>ROUND((3*A1),0)</f>
        <v>1</v>
      </c>
      <c r="D71" s="27"/>
      <c r="E71" s="27" t="s">
        <v>12</v>
      </c>
      <c r="F71" s="27" t="s">
        <v>12</v>
      </c>
      <c r="G71" s="134"/>
      <c r="H71" s="30">
        <f t="shared" si="45"/>
        <v>0</v>
      </c>
      <c r="I71" s="35">
        <f t="shared" si="40"/>
        <v>0</v>
      </c>
      <c r="J71" s="35">
        <f t="shared" si="41"/>
        <v>0</v>
      </c>
      <c r="K71" s="135">
        <f t="shared" si="46"/>
        <v>0</v>
      </c>
      <c r="L71" s="33">
        <f t="shared" si="42"/>
        <v>0</v>
      </c>
      <c r="M71" s="28">
        <f t="shared" si="43"/>
        <v>0</v>
      </c>
      <c r="N71" s="34">
        <f t="shared" si="44"/>
        <v>0</v>
      </c>
      <c r="O71" s="133"/>
      <c r="Q71" s="1"/>
    </row>
    <row r="72" spans="1:18" ht="22.5" x14ac:dyDescent="0.2">
      <c r="A72" s="81" t="s">
        <v>141</v>
      </c>
      <c r="B72" s="88" t="s">
        <v>142</v>
      </c>
      <c r="C72" s="27">
        <f>ROUND((30*A1),0)</f>
        <v>12</v>
      </c>
      <c r="D72" s="27"/>
      <c r="E72" s="27" t="s">
        <v>12</v>
      </c>
      <c r="F72" s="27" t="s">
        <v>12</v>
      </c>
      <c r="G72" s="134"/>
      <c r="H72" s="30">
        <f t="shared" si="45"/>
        <v>0</v>
      </c>
      <c r="I72" s="35">
        <f t="shared" si="40"/>
        <v>0</v>
      </c>
      <c r="J72" s="35">
        <f t="shared" si="41"/>
        <v>0</v>
      </c>
      <c r="K72" s="135">
        <f t="shared" si="46"/>
        <v>0</v>
      </c>
      <c r="L72" s="33">
        <f t="shared" si="42"/>
        <v>0</v>
      </c>
      <c r="M72" s="28">
        <f t="shared" si="43"/>
        <v>0</v>
      </c>
      <c r="N72" s="34">
        <f t="shared" si="44"/>
        <v>0</v>
      </c>
      <c r="O72" s="133"/>
      <c r="Q72" s="1"/>
    </row>
    <row r="73" spans="1:18" ht="22.5" x14ac:dyDescent="0.2">
      <c r="A73" s="81" t="s">
        <v>143</v>
      </c>
      <c r="B73" s="88" t="s">
        <v>144</v>
      </c>
      <c r="C73" s="27">
        <f>ROUND((2*A1),0)</f>
        <v>1</v>
      </c>
      <c r="D73" s="27"/>
      <c r="E73" s="27" t="s">
        <v>12</v>
      </c>
      <c r="F73" s="27" t="s">
        <v>12</v>
      </c>
      <c r="G73" s="134"/>
      <c r="H73" s="30">
        <f t="shared" si="45"/>
        <v>0</v>
      </c>
      <c r="I73" s="35">
        <f t="shared" si="40"/>
        <v>0</v>
      </c>
      <c r="J73" s="35">
        <f t="shared" si="41"/>
        <v>0</v>
      </c>
      <c r="K73" s="135">
        <f t="shared" si="46"/>
        <v>0</v>
      </c>
      <c r="L73" s="33">
        <f t="shared" si="42"/>
        <v>0</v>
      </c>
      <c r="M73" s="28">
        <f t="shared" si="43"/>
        <v>0</v>
      </c>
      <c r="N73" s="34">
        <f t="shared" si="44"/>
        <v>0</v>
      </c>
      <c r="O73" s="133"/>
      <c r="Q73" s="1"/>
    </row>
    <row r="74" spans="1:18" ht="33.75" x14ac:dyDescent="0.2">
      <c r="A74" s="81" t="s">
        <v>145</v>
      </c>
      <c r="B74" s="88" t="s">
        <v>146</v>
      </c>
      <c r="C74" s="27">
        <f>ROUND((2*A1),0)</f>
        <v>1</v>
      </c>
      <c r="D74" s="27"/>
      <c r="E74" s="27" t="s">
        <v>12</v>
      </c>
      <c r="F74" s="27" t="s">
        <v>12</v>
      </c>
      <c r="G74" s="134"/>
      <c r="H74" s="30">
        <f t="shared" si="45"/>
        <v>0</v>
      </c>
      <c r="I74" s="35">
        <f t="shared" si="40"/>
        <v>0</v>
      </c>
      <c r="J74" s="35">
        <f t="shared" si="41"/>
        <v>0</v>
      </c>
      <c r="K74" s="135">
        <f t="shared" si="46"/>
        <v>0</v>
      </c>
      <c r="L74" s="33">
        <f t="shared" si="42"/>
        <v>0</v>
      </c>
      <c r="M74" s="28">
        <f t="shared" si="43"/>
        <v>0</v>
      </c>
      <c r="N74" s="34">
        <f t="shared" si="44"/>
        <v>0</v>
      </c>
      <c r="O74" s="133"/>
      <c r="Q74" s="1"/>
    </row>
    <row r="75" spans="1:18" ht="33.75" x14ac:dyDescent="0.2">
      <c r="A75" s="81" t="s">
        <v>147</v>
      </c>
      <c r="B75" s="88" t="s">
        <v>148</v>
      </c>
      <c r="C75" s="27">
        <f>ROUND((2*A1),0)</f>
        <v>1</v>
      </c>
      <c r="D75" s="27"/>
      <c r="E75" s="27" t="s">
        <v>12</v>
      </c>
      <c r="F75" s="27" t="s">
        <v>12</v>
      </c>
      <c r="G75" s="134"/>
      <c r="H75" s="30">
        <f t="shared" si="45"/>
        <v>0</v>
      </c>
      <c r="I75" s="35">
        <f t="shared" si="40"/>
        <v>0</v>
      </c>
      <c r="J75" s="35">
        <f t="shared" si="41"/>
        <v>0</v>
      </c>
      <c r="K75" s="135">
        <f t="shared" si="46"/>
        <v>0</v>
      </c>
      <c r="L75" s="33">
        <f t="shared" si="42"/>
        <v>0</v>
      </c>
      <c r="M75" s="28">
        <f t="shared" si="43"/>
        <v>0</v>
      </c>
      <c r="N75" s="34">
        <f t="shared" si="44"/>
        <v>0</v>
      </c>
      <c r="O75" s="133"/>
      <c r="Q75" s="1"/>
    </row>
    <row r="76" spans="1:18" ht="33.75" x14ac:dyDescent="0.2">
      <c r="A76" s="81" t="s">
        <v>149</v>
      </c>
      <c r="B76" s="88" t="s">
        <v>150</v>
      </c>
      <c r="C76" s="27">
        <f>ROUND((2*A1),0)</f>
        <v>1</v>
      </c>
      <c r="D76" s="27"/>
      <c r="E76" s="27" t="s">
        <v>12</v>
      </c>
      <c r="F76" s="27" t="s">
        <v>12</v>
      </c>
      <c r="G76" s="134"/>
      <c r="H76" s="30">
        <f t="shared" si="45"/>
        <v>0</v>
      </c>
      <c r="I76" s="35">
        <f t="shared" si="40"/>
        <v>0</v>
      </c>
      <c r="J76" s="35">
        <f t="shared" si="41"/>
        <v>0</v>
      </c>
      <c r="K76" s="135">
        <f t="shared" si="46"/>
        <v>0</v>
      </c>
      <c r="L76" s="33">
        <f t="shared" si="42"/>
        <v>0</v>
      </c>
      <c r="M76" s="28">
        <f t="shared" si="43"/>
        <v>0</v>
      </c>
      <c r="N76" s="34">
        <f t="shared" si="44"/>
        <v>0</v>
      </c>
      <c r="O76" s="133"/>
      <c r="Q76" s="1"/>
    </row>
    <row r="77" spans="1:18" ht="33.75" x14ac:dyDescent="0.2">
      <c r="A77" s="81" t="s">
        <v>151</v>
      </c>
      <c r="B77" s="88" t="s">
        <v>152</v>
      </c>
      <c r="C77" s="27">
        <f>ROUND((2*A1),0)</f>
        <v>1</v>
      </c>
      <c r="D77" s="27"/>
      <c r="E77" s="27" t="s">
        <v>12</v>
      </c>
      <c r="F77" s="27" t="s">
        <v>12</v>
      </c>
      <c r="G77" s="134"/>
      <c r="H77" s="30">
        <f t="shared" si="45"/>
        <v>0</v>
      </c>
      <c r="I77" s="35">
        <f t="shared" si="40"/>
        <v>0</v>
      </c>
      <c r="J77" s="35">
        <f t="shared" si="41"/>
        <v>0</v>
      </c>
      <c r="K77" s="135">
        <f t="shared" si="46"/>
        <v>0</v>
      </c>
      <c r="L77" s="33">
        <f t="shared" si="42"/>
        <v>0</v>
      </c>
      <c r="M77" s="28">
        <f t="shared" si="43"/>
        <v>0</v>
      </c>
      <c r="N77" s="34">
        <f t="shared" si="44"/>
        <v>0</v>
      </c>
      <c r="O77" s="133"/>
      <c r="Q77" s="1"/>
    </row>
    <row r="78" spans="1:18" ht="33.75" x14ac:dyDescent="0.2">
      <c r="A78" s="81" t="s">
        <v>153</v>
      </c>
      <c r="B78" s="88" t="s">
        <v>154</v>
      </c>
      <c r="C78" s="27">
        <f>ROUND((2*A1),0)</f>
        <v>1</v>
      </c>
      <c r="D78" s="27"/>
      <c r="E78" s="27" t="s">
        <v>12</v>
      </c>
      <c r="F78" s="27" t="s">
        <v>12</v>
      </c>
      <c r="G78" s="134"/>
      <c r="H78" s="30">
        <f t="shared" si="45"/>
        <v>0</v>
      </c>
      <c r="I78" s="35">
        <f t="shared" si="40"/>
        <v>0</v>
      </c>
      <c r="J78" s="35">
        <f t="shared" si="41"/>
        <v>0</v>
      </c>
      <c r="K78" s="135">
        <f t="shared" si="46"/>
        <v>0</v>
      </c>
      <c r="L78" s="33">
        <f t="shared" si="42"/>
        <v>0</v>
      </c>
      <c r="M78" s="28">
        <f t="shared" si="43"/>
        <v>0</v>
      </c>
      <c r="N78" s="34">
        <f t="shared" si="44"/>
        <v>0</v>
      </c>
      <c r="Q78" s="1"/>
    </row>
    <row r="79" spans="1:18" ht="23.25" thickBot="1" x14ac:dyDescent="0.25">
      <c r="A79" s="89" t="s">
        <v>155</v>
      </c>
      <c r="B79" s="136" t="s">
        <v>156</v>
      </c>
      <c r="C79" s="39">
        <f>ROUND((3*A1),0)</f>
        <v>1</v>
      </c>
      <c r="D79" s="39"/>
      <c r="E79" s="39" t="s">
        <v>12</v>
      </c>
      <c r="F79" s="39" t="s">
        <v>12</v>
      </c>
      <c r="G79" s="137"/>
      <c r="H79" s="42">
        <f t="shared" si="45"/>
        <v>0</v>
      </c>
      <c r="I79" s="40">
        <f t="shared" si="40"/>
        <v>0</v>
      </c>
      <c r="J79" s="40">
        <f t="shared" si="41"/>
        <v>0</v>
      </c>
      <c r="K79" s="138">
        <f t="shared" si="46"/>
        <v>0</v>
      </c>
      <c r="L79" s="33">
        <f t="shared" si="42"/>
        <v>0</v>
      </c>
      <c r="M79" s="28">
        <f t="shared" si="43"/>
        <v>0</v>
      </c>
      <c r="N79" s="34">
        <f t="shared" si="44"/>
        <v>0</v>
      </c>
      <c r="Q79" s="1"/>
    </row>
    <row r="80" spans="1:18" ht="12" thickBot="1" x14ac:dyDescent="0.25">
      <c r="A80" s="139"/>
      <c r="B80" s="49" t="s">
        <v>131</v>
      </c>
      <c r="C80" s="124"/>
      <c r="D80" s="124"/>
      <c r="E80" s="124"/>
      <c r="F80" s="124"/>
      <c r="G80" s="140"/>
      <c r="H80" s="141"/>
      <c r="I80" s="142">
        <f>SUM(I68:I79)</f>
        <v>0</v>
      </c>
      <c r="J80" s="143">
        <f>SUM(J68:J79)</f>
        <v>0</v>
      </c>
      <c r="K80" s="144">
        <f>SUM(K68:K79)</f>
        <v>0</v>
      </c>
      <c r="L80" s="128">
        <f>SUM(L68:L79)</f>
        <v>0</v>
      </c>
      <c r="M80" s="126">
        <f t="shared" ref="M80:N80" si="47">SUM(M68:M79)</f>
        <v>0</v>
      </c>
      <c r="N80" s="129">
        <f t="shared" si="47"/>
        <v>0</v>
      </c>
      <c r="Q80" s="1"/>
    </row>
    <row r="81" spans="1:18" ht="12" thickBot="1" x14ac:dyDescent="0.25">
      <c r="A81" s="145"/>
      <c r="C81" s="103"/>
      <c r="D81" s="103"/>
      <c r="E81" s="103"/>
      <c r="F81" s="103"/>
      <c r="H81" s="2"/>
      <c r="L81" s="60"/>
      <c r="M81" s="13"/>
      <c r="N81" s="13"/>
      <c r="Q81" s="1"/>
    </row>
    <row r="82" spans="1:18" s="13" customFormat="1" ht="23.25" thickBot="1" x14ac:dyDescent="0.25">
      <c r="A82" s="5" t="s">
        <v>0</v>
      </c>
      <c r="B82" s="146" t="s">
        <v>157</v>
      </c>
      <c r="C82" s="9" t="s">
        <v>27</v>
      </c>
      <c r="D82" s="10"/>
      <c r="E82" s="10"/>
      <c r="F82" s="10"/>
      <c r="G82" s="10" t="s">
        <v>75</v>
      </c>
      <c r="H82" s="9" t="s">
        <v>158</v>
      </c>
      <c r="I82" s="10" t="s">
        <v>7</v>
      </c>
      <c r="J82" s="9" t="s">
        <v>30</v>
      </c>
      <c r="K82" s="10" t="s">
        <v>9</v>
      </c>
      <c r="L82" s="7" t="s">
        <v>7</v>
      </c>
      <c r="M82" s="9" t="s">
        <v>8</v>
      </c>
      <c r="N82" s="12" t="s">
        <v>9</v>
      </c>
      <c r="Q82" s="1"/>
      <c r="R82" s="4"/>
    </row>
    <row r="83" spans="1:18" x14ac:dyDescent="0.2">
      <c r="A83" s="75" t="s">
        <v>159</v>
      </c>
      <c r="B83" s="108" t="s">
        <v>160</v>
      </c>
      <c r="C83" s="17">
        <f>ROUND((178698*A1),0)</f>
        <v>71479</v>
      </c>
      <c r="D83" s="17"/>
      <c r="E83" s="17" t="s">
        <v>12</v>
      </c>
      <c r="F83" s="17" t="s">
        <v>12</v>
      </c>
      <c r="G83" s="147"/>
      <c r="H83" s="148">
        <f>TRUNC(G83,5)</f>
        <v>0</v>
      </c>
      <c r="I83" s="79">
        <f>C83*H83</f>
        <v>0</v>
      </c>
      <c r="J83" s="79">
        <f>I83*12</f>
        <v>0</v>
      </c>
      <c r="K83" s="80">
        <f>J83*4</f>
        <v>0</v>
      </c>
      <c r="L83" s="33">
        <f t="shared" ref="L83:L84" si="48">ROUND(I83,2)</f>
        <v>0</v>
      </c>
      <c r="M83" s="28">
        <f t="shared" ref="M83:M84" si="49">L83*12</f>
        <v>0</v>
      </c>
      <c r="N83" s="34">
        <f t="shared" ref="N83:N84" si="50">M83*4</f>
        <v>0</v>
      </c>
      <c r="Q83" s="1"/>
    </row>
    <row r="84" spans="1:18" ht="12" thickBot="1" x14ac:dyDescent="0.25">
      <c r="A84" s="89" t="s">
        <v>161</v>
      </c>
      <c r="B84" s="120" t="s">
        <v>162</v>
      </c>
      <c r="C84" s="39">
        <f>ROUND((2*A1),0)</f>
        <v>1</v>
      </c>
      <c r="D84" s="39"/>
      <c r="E84" s="39" t="s">
        <v>12</v>
      </c>
      <c r="F84" s="39" t="s">
        <v>12</v>
      </c>
      <c r="G84" s="149"/>
      <c r="H84" s="150">
        <f>TRUNC(G84,5)</f>
        <v>0</v>
      </c>
      <c r="I84" s="93">
        <f>C84*H84</f>
        <v>0</v>
      </c>
      <c r="J84" s="93">
        <f>I84*12</f>
        <v>0</v>
      </c>
      <c r="K84" s="94">
        <f>J84*4</f>
        <v>0</v>
      </c>
      <c r="L84" s="33">
        <f t="shared" si="48"/>
        <v>0</v>
      </c>
      <c r="M84" s="28">
        <f t="shared" si="49"/>
        <v>0</v>
      </c>
      <c r="N84" s="34">
        <f t="shared" si="50"/>
        <v>0</v>
      </c>
      <c r="Q84" s="1"/>
    </row>
    <row r="85" spans="1:18" ht="12" thickBot="1" x14ac:dyDescent="0.25">
      <c r="A85" s="48"/>
      <c r="B85" s="151" t="s">
        <v>131</v>
      </c>
      <c r="C85" s="96"/>
      <c r="D85" s="96"/>
      <c r="E85" s="96"/>
      <c r="F85" s="96"/>
      <c r="G85" s="97"/>
      <c r="H85" s="152"/>
      <c r="I85" s="153">
        <f>SUM(I83:I84)</f>
        <v>0</v>
      </c>
      <c r="J85" s="154">
        <f>SUM(J83:J84)</f>
        <v>0</v>
      </c>
      <c r="K85" s="155">
        <f>SUM(K83:K84)</f>
        <v>0</v>
      </c>
      <c r="L85" s="100">
        <f>SUM(L83:L84)</f>
        <v>0</v>
      </c>
      <c r="M85" s="101">
        <f t="shared" ref="M85:N85" si="51">SUM(M83:M84)</f>
        <v>0</v>
      </c>
      <c r="N85" s="102">
        <f t="shared" si="51"/>
        <v>0</v>
      </c>
      <c r="Q85" s="1"/>
    </row>
    <row r="86" spans="1:18" ht="12" thickBot="1" x14ac:dyDescent="0.25">
      <c r="A86" s="57"/>
      <c r="C86" s="103"/>
      <c r="D86" s="103"/>
      <c r="E86" s="103"/>
      <c r="F86" s="103"/>
      <c r="H86" s="2"/>
      <c r="L86" s="60"/>
      <c r="M86" s="13"/>
      <c r="N86" s="13"/>
      <c r="Q86" s="1"/>
    </row>
    <row r="87" spans="1:18" s="13" customFormat="1" ht="50.25" customHeight="1" thickBot="1" x14ac:dyDescent="0.25">
      <c r="A87" s="5" t="s">
        <v>0</v>
      </c>
      <c r="B87" s="61" t="s">
        <v>163</v>
      </c>
      <c r="C87" s="9" t="s">
        <v>2</v>
      </c>
      <c r="D87" s="10"/>
      <c r="E87" s="10" t="s">
        <v>3</v>
      </c>
      <c r="F87" s="10"/>
      <c r="G87" s="10" t="s">
        <v>164</v>
      </c>
      <c r="H87" s="10" t="s">
        <v>165</v>
      </c>
      <c r="I87" s="10" t="s">
        <v>7</v>
      </c>
      <c r="J87" s="9" t="s">
        <v>30</v>
      </c>
      <c r="K87" s="10" t="s">
        <v>9</v>
      </c>
      <c r="L87" s="7" t="s">
        <v>7</v>
      </c>
      <c r="M87" s="9" t="s">
        <v>8</v>
      </c>
      <c r="N87" s="12" t="s">
        <v>9</v>
      </c>
      <c r="Q87" s="1"/>
      <c r="R87" s="4"/>
    </row>
    <row r="88" spans="1:18" ht="12" thickBot="1" x14ac:dyDescent="0.25">
      <c r="A88" s="75" t="s">
        <v>166</v>
      </c>
      <c r="B88" s="76" t="s">
        <v>167</v>
      </c>
      <c r="C88" s="17">
        <f>41341.4903545763*A1</f>
        <v>16536.59614183052</v>
      </c>
      <c r="D88" s="17"/>
      <c r="E88" s="17">
        <f>C88*60</f>
        <v>992195.76850983116</v>
      </c>
      <c r="F88" s="17" t="s">
        <v>12</v>
      </c>
      <c r="G88" s="147"/>
      <c r="H88" s="156">
        <f>TRUNC(G88,5)</f>
        <v>0</v>
      </c>
      <c r="I88" s="18">
        <f>E88*H88</f>
        <v>0</v>
      </c>
      <c r="J88" s="18">
        <f>I88*12</f>
        <v>0</v>
      </c>
      <c r="K88" s="157">
        <f>J88*4</f>
        <v>0</v>
      </c>
      <c r="L88" s="33">
        <f t="shared" ref="L88:L90" si="52">ROUND(I88,2)</f>
        <v>0</v>
      </c>
      <c r="M88" s="28">
        <f t="shared" ref="M88:M90" si="53">L88*12</f>
        <v>0</v>
      </c>
      <c r="N88" s="34">
        <f t="shared" ref="N88:N90" si="54">M88*4</f>
        <v>0</v>
      </c>
      <c r="Q88" s="1"/>
    </row>
    <row r="89" spans="1:18" ht="34.5" customHeight="1" x14ac:dyDescent="0.2">
      <c r="A89" s="81" t="s">
        <v>168</v>
      </c>
      <c r="B89" s="82" t="s">
        <v>169</v>
      </c>
      <c r="C89" s="27">
        <f>68664.3386354429*A1</f>
        <v>27465.73545417716</v>
      </c>
      <c r="D89" s="27"/>
      <c r="E89" s="27">
        <f>C89*60</f>
        <v>1647944.1272506297</v>
      </c>
      <c r="F89" s="27" t="s">
        <v>12</v>
      </c>
      <c r="G89" s="158"/>
      <c r="H89" s="156">
        <f>TRUNC(G89,5)</f>
        <v>0</v>
      </c>
      <c r="I89" s="28">
        <f>E89*H89</f>
        <v>0</v>
      </c>
      <c r="J89" s="28">
        <f>I89*12</f>
        <v>0</v>
      </c>
      <c r="K89" s="69">
        <f t="shared" ref="K89:K90" si="55">J89*4</f>
        <v>0</v>
      </c>
      <c r="L89" s="33">
        <f t="shared" si="52"/>
        <v>0</v>
      </c>
      <c r="M89" s="28">
        <f t="shared" si="53"/>
        <v>0</v>
      </c>
      <c r="N89" s="34">
        <f t="shared" si="54"/>
        <v>0</v>
      </c>
      <c r="Q89" s="1"/>
    </row>
    <row r="90" spans="1:18" ht="23.25" customHeight="1" thickBot="1" x14ac:dyDescent="0.25">
      <c r="A90" s="89" t="s">
        <v>170</v>
      </c>
      <c r="B90" s="159" t="s">
        <v>171</v>
      </c>
      <c r="C90" s="39">
        <f>52555.3286963525*A1</f>
        <v>21022.131478541003</v>
      </c>
      <c r="D90" s="39"/>
      <c r="E90" s="39">
        <f>C90*60</f>
        <v>1261327.8887124602</v>
      </c>
      <c r="F90" s="39" t="s">
        <v>12</v>
      </c>
      <c r="G90" s="149"/>
      <c r="H90" s="160">
        <f>TRUNC(G90,9)</f>
        <v>0</v>
      </c>
      <c r="I90" s="46">
        <f>E90*H90</f>
        <v>0</v>
      </c>
      <c r="J90" s="46">
        <f>I90*12</f>
        <v>0</v>
      </c>
      <c r="K90" s="161">
        <f t="shared" si="55"/>
        <v>0</v>
      </c>
      <c r="L90" s="33">
        <f t="shared" si="52"/>
        <v>0</v>
      </c>
      <c r="M90" s="28">
        <f t="shared" si="53"/>
        <v>0</v>
      </c>
      <c r="N90" s="34">
        <f t="shared" si="54"/>
        <v>0</v>
      </c>
      <c r="Q90" s="1"/>
    </row>
    <row r="91" spans="1:18" ht="12" thickBot="1" x14ac:dyDescent="0.25">
      <c r="A91" s="48"/>
      <c r="B91" s="49" t="s">
        <v>131</v>
      </c>
      <c r="C91" s="124"/>
      <c r="D91" s="124"/>
      <c r="E91" s="124"/>
      <c r="F91" s="124"/>
      <c r="G91" s="50"/>
      <c r="H91" s="141"/>
      <c r="I91" s="142">
        <f>SUM(I88:I90)</f>
        <v>0</v>
      </c>
      <c r="J91" s="142">
        <f t="shared" ref="J91:K91" si="56">SUM(J88:J90)</f>
        <v>0</v>
      </c>
      <c r="K91" s="143">
        <f t="shared" si="56"/>
        <v>0</v>
      </c>
      <c r="L91" s="128">
        <f>SUM(L88:L90)</f>
        <v>0</v>
      </c>
      <c r="M91" s="126">
        <f t="shared" ref="M91:N91" si="57">SUM(M88:M90)</f>
        <v>0</v>
      </c>
      <c r="N91" s="129">
        <f t="shared" si="57"/>
        <v>0</v>
      </c>
      <c r="Q91" s="1"/>
    </row>
    <row r="92" spans="1:18" ht="12" thickBot="1" x14ac:dyDescent="0.25">
      <c r="A92" s="57"/>
      <c r="C92" s="103"/>
      <c r="D92" s="103"/>
      <c r="E92" s="103"/>
      <c r="F92" s="103"/>
      <c r="H92" s="2"/>
      <c r="L92" s="162"/>
      <c r="M92" s="163"/>
      <c r="N92" s="163"/>
      <c r="Q92" s="1"/>
    </row>
    <row r="93" spans="1:18" s="13" customFormat="1" ht="23.25" thickBot="1" x14ac:dyDescent="0.25">
      <c r="A93" s="5" t="s">
        <v>0</v>
      </c>
      <c r="B93" s="61" t="s">
        <v>172</v>
      </c>
      <c r="C93" s="9" t="s">
        <v>27</v>
      </c>
      <c r="D93" s="10"/>
      <c r="E93" s="10"/>
      <c r="F93" s="10"/>
      <c r="G93" s="10" t="s">
        <v>75</v>
      </c>
      <c r="H93" s="9" t="s">
        <v>76</v>
      </c>
      <c r="I93" s="10" t="s">
        <v>7</v>
      </c>
      <c r="J93" s="9" t="s">
        <v>30</v>
      </c>
      <c r="K93" s="10" t="s">
        <v>9</v>
      </c>
      <c r="L93" s="7" t="s">
        <v>7</v>
      </c>
      <c r="M93" s="9" t="s">
        <v>8</v>
      </c>
      <c r="N93" s="12" t="s">
        <v>9</v>
      </c>
      <c r="Q93" s="1"/>
      <c r="R93" s="4"/>
    </row>
    <row r="94" spans="1:18" ht="22.5" x14ac:dyDescent="0.2">
      <c r="A94" s="75" t="s">
        <v>173</v>
      </c>
      <c r="B94" s="108" t="s">
        <v>174</v>
      </c>
      <c r="C94" s="17">
        <f>ROUND((2*A1),0)</f>
        <v>1</v>
      </c>
      <c r="D94" s="17"/>
      <c r="E94" s="17" t="s">
        <v>12</v>
      </c>
      <c r="F94" s="17" t="s">
        <v>12</v>
      </c>
      <c r="G94" s="164"/>
      <c r="H94" s="165">
        <f>TRUNC(G94,2)</f>
        <v>0</v>
      </c>
      <c r="I94" s="79">
        <f>C94*H94</f>
        <v>0</v>
      </c>
      <c r="J94" s="79">
        <f>I94*12</f>
        <v>0</v>
      </c>
      <c r="K94" s="80">
        <f>J94*4</f>
        <v>0</v>
      </c>
      <c r="L94" s="33">
        <f t="shared" ref="L94:L101" si="58">ROUND(I94,2)</f>
        <v>0</v>
      </c>
      <c r="M94" s="28">
        <f t="shared" ref="M94:M101" si="59">L94*12</f>
        <v>0</v>
      </c>
      <c r="N94" s="34">
        <f t="shared" ref="N94:N101" si="60">M94*4</f>
        <v>0</v>
      </c>
      <c r="Q94" s="1"/>
    </row>
    <row r="95" spans="1:18" ht="22.5" x14ac:dyDescent="0.2">
      <c r="A95" s="81" t="s">
        <v>175</v>
      </c>
      <c r="B95" s="88" t="s">
        <v>176</v>
      </c>
      <c r="C95" s="27">
        <f>ROUND((2*A1),0)</f>
        <v>1</v>
      </c>
      <c r="D95" s="27"/>
      <c r="E95" s="27" t="s">
        <v>12</v>
      </c>
      <c r="F95" s="27" t="s">
        <v>12</v>
      </c>
      <c r="G95" s="166"/>
      <c r="H95" s="167">
        <f t="shared" ref="H95:H101" si="61">TRUNC(G95,2)</f>
        <v>0</v>
      </c>
      <c r="I95" s="85">
        <f>C95*H95</f>
        <v>0</v>
      </c>
      <c r="J95" s="85">
        <f>I95*12</f>
        <v>0</v>
      </c>
      <c r="K95" s="86">
        <f t="shared" ref="K95:K101" si="62">J95*4</f>
        <v>0</v>
      </c>
      <c r="L95" s="33">
        <f t="shared" si="58"/>
        <v>0</v>
      </c>
      <c r="M95" s="28">
        <f t="shared" si="59"/>
        <v>0</v>
      </c>
      <c r="N95" s="34">
        <f t="shared" si="60"/>
        <v>0</v>
      </c>
      <c r="Q95" s="1"/>
    </row>
    <row r="96" spans="1:18" x14ac:dyDescent="0.2">
      <c r="A96" s="81" t="s">
        <v>177</v>
      </c>
      <c r="B96" s="88" t="s">
        <v>178</v>
      </c>
      <c r="C96" s="27">
        <f>ROUND((2*A1),0)</f>
        <v>1</v>
      </c>
      <c r="D96" s="27"/>
      <c r="E96" s="27" t="s">
        <v>12</v>
      </c>
      <c r="F96" s="27" t="s">
        <v>12</v>
      </c>
      <c r="G96" s="168"/>
      <c r="H96" s="167">
        <f t="shared" si="61"/>
        <v>0</v>
      </c>
      <c r="I96" s="85">
        <f t="shared" ref="I96:I101" si="63">C96*H96</f>
        <v>0</v>
      </c>
      <c r="J96" s="85">
        <f t="shared" ref="J96:J101" si="64">I96*12</f>
        <v>0</v>
      </c>
      <c r="K96" s="86">
        <f t="shared" si="62"/>
        <v>0</v>
      </c>
      <c r="L96" s="33">
        <f t="shared" si="58"/>
        <v>0</v>
      </c>
      <c r="M96" s="28">
        <f t="shared" si="59"/>
        <v>0</v>
      </c>
      <c r="N96" s="34">
        <f t="shared" si="60"/>
        <v>0</v>
      </c>
      <c r="Q96" s="1"/>
    </row>
    <row r="97" spans="1:17" x14ac:dyDescent="0.2">
      <c r="A97" s="81" t="s">
        <v>179</v>
      </c>
      <c r="B97" s="88" t="s">
        <v>180</v>
      </c>
      <c r="C97" s="27">
        <f>ROUND((2*A1),0)</f>
        <v>1</v>
      </c>
      <c r="D97" s="27"/>
      <c r="E97" s="27" t="s">
        <v>12</v>
      </c>
      <c r="F97" s="27" t="s">
        <v>12</v>
      </c>
      <c r="G97" s="168"/>
      <c r="H97" s="167">
        <f t="shared" si="61"/>
        <v>0</v>
      </c>
      <c r="I97" s="85">
        <f t="shared" si="63"/>
        <v>0</v>
      </c>
      <c r="J97" s="85">
        <f t="shared" si="64"/>
        <v>0</v>
      </c>
      <c r="K97" s="86">
        <f t="shared" si="62"/>
        <v>0</v>
      </c>
      <c r="L97" s="33">
        <f t="shared" si="58"/>
        <v>0</v>
      </c>
      <c r="M97" s="28">
        <f t="shared" si="59"/>
        <v>0</v>
      </c>
      <c r="N97" s="34">
        <f t="shared" si="60"/>
        <v>0</v>
      </c>
      <c r="Q97" s="1"/>
    </row>
    <row r="98" spans="1:17" x14ac:dyDescent="0.2">
      <c r="A98" s="81" t="s">
        <v>181</v>
      </c>
      <c r="B98" s="88" t="s">
        <v>182</v>
      </c>
      <c r="C98" s="27">
        <f>ROUND((2*A1),0)</f>
        <v>1</v>
      </c>
      <c r="D98" s="27"/>
      <c r="E98" s="27" t="s">
        <v>12</v>
      </c>
      <c r="F98" s="27" t="s">
        <v>12</v>
      </c>
      <c r="G98" s="168"/>
      <c r="H98" s="167">
        <f t="shared" si="61"/>
        <v>0</v>
      </c>
      <c r="I98" s="85">
        <f t="shared" si="63"/>
        <v>0</v>
      </c>
      <c r="J98" s="85">
        <f t="shared" si="64"/>
        <v>0</v>
      </c>
      <c r="K98" s="86">
        <f t="shared" si="62"/>
        <v>0</v>
      </c>
      <c r="L98" s="33">
        <f t="shared" si="58"/>
        <v>0</v>
      </c>
      <c r="M98" s="28">
        <f t="shared" si="59"/>
        <v>0</v>
      </c>
      <c r="N98" s="34">
        <f t="shared" si="60"/>
        <v>0</v>
      </c>
      <c r="Q98" s="1"/>
    </row>
    <row r="99" spans="1:17" ht="56.25" x14ac:dyDescent="0.2">
      <c r="A99" s="81" t="s">
        <v>183</v>
      </c>
      <c r="B99" s="88" t="s">
        <v>184</v>
      </c>
      <c r="C99" s="27">
        <f>ROUND((2*A1),0)</f>
        <v>1</v>
      </c>
      <c r="D99" s="27"/>
      <c r="E99" s="27" t="s">
        <v>12</v>
      </c>
      <c r="F99" s="27" t="s">
        <v>12</v>
      </c>
      <c r="G99" s="168"/>
      <c r="H99" s="167">
        <f t="shared" si="61"/>
        <v>0</v>
      </c>
      <c r="I99" s="85">
        <f t="shared" si="63"/>
        <v>0</v>
      </c>
      <c r="J99" s="85">
        <f t="shared" si="64"/>
        <v>0</v>
      </c>
      <c r="K99" s="86">
        <f t="shared" si="62"/>
        <v>0</v>
      </c>
      <c r="L99" s="33">
        <f t="shared" si="58"/>
        <v>0</v>
      </c>
      <c r="M99" s="28">
        <f t="shared" si="59"/>
        <v>0</v>
      </c>
      <c r="N99" s="34">
        <f t="shared" si="60"/>
        <v>0</v>
      </c>
      <c r="Q99" s="1"/>
    </row>
    <row r="100" spans="1:17" ht="56.25" x14ac:dyDescent="0.2">
      <c r="A100" s="81" t="s">
        <v>185</v>
      </c>
      <c r="B100" s="88" t="s">
        <v>186</v>
      </c>
      <c r="C100" s="27">
        <f>ROUND((2*A1),0)</f>
        <v>1</v>
      </c>
      <c r="D100" s="27"/>
      <c r="E100" s="27" t="s">
        <v>12</v>
      </c>
      <c r="F100" s="27" t="s">
        <v>12</v>
      </c>
      <c r="G100" s="168"/>
      <c r="H100" s="167">
        <f t="shared" si="61"/>
        <v>0</v>
      </c>
      <c r="I100" s="85">
        <f t="shared" si="63"/>
        <v>0</v>
      </c>
      <c r="J100" s="85">
        <f t="shared" si="64"/>
        <v>0</v>
      </c>
      <c r="K100" s="86">
        <f t="shared" si="62"/>
        <v>0</v>
      </c>
      <c r="L100" s="33">
        <f t="shared" si="58"/>
        <v>0</v>
      </c>
      <c r="M100" s="28">
        <f t="shared" si="59"/>
        <v>0</v>
      </c>
      <c r="N100" s="34">
        <f t="shared" si="60"/>
        <v>0</v>
      </c>
      <c r="Q100" s="1"/>
    </row>
    <row r="101" spans="1:17" ht="57" thickBot="1" x14ac:dyDescent="0.25">
      <c r="A101" s="89" t="s">
        <v>187</v>
      </c>
      <c r="B101" s="120" t="s">
        <v>188</v>
      </c>
      <c r="C101" s="39">
        <f>ROUND((2*A1),0)</f>
        <v>1</v>
      </c>
      <c r="D101" s="39"/>
      <c r="E101" s="39" t="s">
        <v>12</v>
      </c>
      <c r="F101" s="39" t="s">
        <v>12</v>
      </c>
      <c r="G101" s="169"/>
      <c r="H101" s="170">
        <f t="shared" si="61"/>
        <v>0</v>
      </c>
      <c r="I101" s="93">
        <f t="shared" si="63"/>
        <v>0</v>
      </c>
      <c r="J101" s="93">
        <f t="shared" si="64"/>
        <v>0</v>
      </c>
      <c r="K101" s="94">
        <f t="shared" si="62"/>
        <v>0</v>
      </c>
      <c r="L101" s="33">
        <f t="shared" si="58"/>
        <v>0</v>
      </c>
      <c r="M101" s="28">
        <f t="shared" si="59"/>
        <v>0</v>
      </c>
      <c r="N101" s="34">
        <f t="shared" si="60"/>
        <v>0</v>
      </c>
      <c r="Q101" s="1"/>
    </row>
    <row r="102" spans="1:17" ht="12" thickBot="1" x14ac:dyDescent="0.25">
      <c r="A102" s="171"/>
      <c r="B102" s="49" t="s">
        <v>131</v>
      </c>
      <c r="C102" s="50"/>
      <c r="D102" s="50"/>
      <c r="E102" s="50"/>
      <c r="F102" s="50"/>
      <c r="G102" s="50"/>
      <c r="H102" s="50"/>
      <c r="I102" s="142">
        <f>SUM(I94:I101)</f>
        <v>0</v>
      </c>
      <c r="J102" s="142">
        <f t="shared" ref="J102:K102" si="65">SUM(J94:J101)</f>
        <v>0</v>
      </c>
      <c r="K102" s="143">
        <f t="shared" si="65"/>
        <v>0</v>
      </c>
      <c r="L102" s="128">
        <f>SUM(L94:L101)</f>
        <v>0</v>
      </c>
      <c r="M102" s="126">
        <f t="shared" ref="M102:N102" si="66">SUM(M94:M101)</f>
        <v>0</v>
      </c>
      <c r="N102" s="129">
        <f t="shared" si="66"/>
        <v>0</v>
      </c>
    </row>
    <row r="103" spans="1:17" ht="12" thickBot="1" x14ac:dyDescent="0.25">
      <c r="K103" s="36"/>
    </row>
    <row r="104" spans="1:17" ht="12.75" customHeight="1" thickBot="1" x14ac:dyDescent="0.25">
      <c r="B104" s="172" t="s">
        <v>189</v>
      </c>
      <c r="C104" s="173"/>
      <c r="D104" s="173"/>
      <c r="E104" s="173"/>
      <c r="F104" s="174"/>
      <c r="G104" s="174"/>
      <c r="H104" s="174"/>
      <c r="I104" s="174"/>
      <c r="J104" s="174"/>
      <c r="K104" s="175">
        <f>K10+K34+K50+K65+K80+K85+K91+K102</f>
        <v>0</v>
      </c>
      <c r="L104" s="175">
        <f>L10+L34+L50+L65+L80+L85+L91+L102</f>
        <v>0</v>
      </c>
      <c r="M104" s="175">
        <f>M10+M34+M50+M65+M80+M85+M91+M102</f>
        <v>0</v>
      </c>
      <c r="N104" s="175">
        <f>N10+N34+N50+N65+N80+N85+N91+N102</f>
        <v>0</v>
      </c>
    </row>
    <row r="105" spans="1:17" ht="12" thickBot="1" x14ac:dyDescent="0.25"/>
    <row r="106" spans="1:17" ht="12" thickBot="1" x14ac:dyDescent="0.25">
      <c r="B106" s="176" t="s">
        <v>190</v>
      </c>
      <c r="C106" s="174"/>
      <c r="D106" s="174"/>
      <c r="E106" s="174"/>
      <c r="F106" s="174"/>
      <c r="G106" s="174"/>
      <c r="H106" s="174"/>
      <c r="I106" s="174"/>
      <c r="J106" s="174"/>
      <c r="K106" s="177">
        <f>K104*0.21</f>
        <v>0</v>
      </c>
      <c r="N106" s="177">
        <f>N104*0.21</f>
        <v>0</v>
      </c>
    </row>
    <row r="107" spans="1:17" ht="12" thickBot="1" x14ac:dyDescent="0.25">
      <c r="K107" s="4"/>
    </row>
    <row r="108" spans="1:17" ht="15.75" customHeight="1" thickBot="1" x14ac:dyDescent="0.25">
      <c r="B108" s="178" t="s">
        <v>191</v>
      </c>
      <c r="C108" s="179"/>
      <c r="D108" s="179"/>
      <c r="E108" s="179"/>
      <c r="F108" s="174"/>
      <c r="G108" s="174"/>
      <c r="H108" s="174"/>
      <c r="I108" s="174"/>
      <c r="J108" s="174"/>
      <c r="K108" s="177">
        <f>K104*1.21</f>
        <v>0</v>
      </c>
      <c r="N108" s="177">
        <f>N104*1.21</f>
        <v>0</v>
      </c>
    </row>
    <row r="109" spans="1:17" x14ac:dyDescent="0.2">
      <c r="K109" s="4"/>
    </row>
  </sheetData>
  <sheetProtection algorithmName="SHA-512" hashValue="4rTe0NVM7Z0kOcAUbSMkMOha7FliTa/41O7xx+przhfQqDqCn4gQuxP3arNJFexJkXwgJW8iv7+xEOW5A+Q1yQ==" saltValue="bbRkgSnn0G0LJEnuuyQonA==" spinCount="100000" sheet="1" objects="1" scenarios="1"/>
  <protectedRanges>
    <protectedRange sqref="G94:G101" name="Rango10"/>
    <protectedRange sqref="G88:G90" name="Rango9"/>
    <protectedRange sqref="G83:G84" name="Rango8"/>
    <protectedRange sqref="G3:G9" name="Rango1"/>
    <protectedRange sqref="G13:G33" name="Rango2"/>
    <protectedRange sqref="G48:G49" name="Rango3"/>
    <protectedRange sqref="G37:G47" name="Rango4"/>
    <protectedRange sqref="G53:G64" name="Rango6"/>
    <protectedRange sqref="G68:G79" name="Rango7"/>
  </protectedRanges>
  <mergeCells count="2">
    <mergeCell ref="B104:E104"/>
    <mergeCell ref="B108:E10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lote1</vt:lpstr>
      <vt:lpstr>lote2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Sanz Gil, Susana</dc:creator>
  <cp:lastModifiedBy>Sanz Gil, Susana</cp:lastModifiedBy>
  <dcterms:created xsi:type="dcterms:W3CDTF">2023-07-14T15:55:00Z</dcterms:created>
  <dcterms:modified xsi:type="dcterms:W3CDTF">2023-07-14T16:37:37Z</dcterms:modified>
</cp:coreProperties>
</file>