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3. Coord. Telecomunicaciones\7. PROYECTOS\IO_22-074P - Ampliación Sistema Grabación para OSV\Doc. trabajo_Preparación Pliegos\"/>
    </mc:Choice>
  </mc:AlternateContent>
  <xr:revisionPtr revIDLastSave="0" documentId="13_ncr:1_{985C19AD-D6C3-4EA7-958D-174EFE57FF93}" xr6:coauthVersionLast="36" xr6:coauthVersionMax="36" xr10:uidLastSave="{00000000-0000-0000-0000-000000000000}"/>
  <bookViews>
    <workbookView xWindow="0" yWindow="0" windowWidth="10716" windowHeight="6756" xr2:uid="{00000000-000D-0000-FFFF-FFFF00000000}"/>
  </bookViews>
  <sheets>
    <sheet name="22-074P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F22" i="2"/>
  <c r="F21" i="2"/>
  <c r="F16" i="2" l="1"/>
  <c r="F18" i="2" s="1"/>
  <c r="D25" i="2" l="1"/>
  <c r="E14" i="2"/>
  <c r="E12" i="2"/>
  <c r="E10" i="2"/>
  <c r="E8" i="2"/>
  <c r="E6" i="2"/>
  <c r="E16" i="2" l="1"/>
  <c r="E18" i="2"/>
  <c r="E20" i="2" l="1"/>
  <c r="E19" i="2"/>
  <c r="E21" i="2" s="1"/>
  <c r="E23" i="2" l="1"/>
  <c r="D24" i="2" s="1"/>
  <c r="E22" i="2"/>
</calcChain>
</file>

<file path=xl/sharedStrings.xml><?xml version="1.0" encoding="utf-8"?>
<sst xmlns="http://schemas.openxmlformats.org/spreadsheetml/2006/main" count="33" uniqueCount="33">
  <si>
    <t>Presupuesto</t>
  </si>
  <si>
    <t>Código</t>
  </si>
  <si>
    <t>Resumen</t>
  </si>
  <si>
    <t>Cantidad</t>
  </si>
  <si>
    <t>1</t>
  </si>
  <si>
    <t>C/U Ejecución
Material (€)</t>
  </si>
  <si>
    <t>C Ejecución
Material (€)</t>
  </si>
  <si>
    <t>Referencia</t>
  </si>
  <si>
    <t>% Gastos Generales</t>
  </si>
  <si>
    <t>% Beneficio Industrial</t>
  </si>
  <si>
    <t>% IVA</t>
  </si>
  <si>
    <t>Licencias de SO Windows Server</t>
  </si>
  <si>
    <t>Servicios profesionales correspondientes a la ampliación del sistema de grabación</t>
  </si>
  <si>
    <t>LSONICE01</t>
  </si>
  <si>
    <t>CHNICES01</t>
  </si>
  <si>
    <t>SPROFSG01</t>
  </si>
  <si>
    <t>GM2NICE01</t>
  </si>
  <si>
    <t>SA2NICE02</t>
  </si>
  <si>
    <t>Ampliación del sistema de grabación con 105 canales de grabación</t>
  </si>
  <si>
    <t>Ampliación del sistema de grabación con 105 canales de grabación VoIP activa con redundancia satellite-pooling para OSV. Se incluye:
- Todas las licencias NICE necesarias para la ampliación de 105 canales de VoIP en la Edición "Professional" incluidas las de los canales de grabación, canal redundante, CTI, CTI N+1, QA Pack, Evidence Pack, redundancias Inform, Core y Satellite
- Software virtualizado necesario: dos servidores CTI y dos grabadores-satélite</t>
  </si>
  <si>
    <t>Garantía y mantenimiento por canal (2 años)</t>
  </si>
  <si>
    <t>Garantía y mantenimiento de 2 años por cada canal (hot fixes, update packs y actualización de versiones menores)</t>
  </si>
  <si>
    <t>Software assurance por canal (2 años)</t>
  </si>
  <si>
    <t>Software assurance de 2 años por cada canal (actualización de versiones mayores)</t>
  </si>
  <si>
    <t>Licencias de Sistema Operativo Windows Server 2016 Standard (inglés) a instalar en las VM del entorno de virtualización de METRO</t>
  </si>
  <si>
    <t>Ampliación y actualización de la versión de los grabadores. Incluye:
- Ampliación del sistema para grabación activa de 105 canales redundantes con satellite-pooling
- Configuración de los servidores CTI en máquinas virtuales
- Configuración de los servidores satélite en máquinas virtuales
- Configuración de los servidores Core
- Configuración de los servidores Inform
- Totalmente instalado y funcionando
- Pruebas de integración y validación del sistema
- Formación dirigida a mantenedores y administradores del sistema y a usuarios que acceden por primera vez a Inform
- Documentación</t>
  </si>
  <si>
    <t>Total</t>
  </si>
  <si>
    <t>TOTAL BASE IMPONIBLE (SIN IVA)</t>
  </si>
  <si>
    <t>TOTAL PRESUPUESTO BASE LICITACIÓN (CON IVA)</t>
  </si>
  <si>
    <t>TOTAL PRESUPUESTO DE EJECUCIÓN MATERIAL</t>
  </si>
  <si>
    <t>NOTA: Rellenar celdas de color azul</t>
  </si>
  <si>
    <t>SUMINISTRO E INSTALACIÓN DE SISTEMA DE GRABACIÓN DE TELEFONÍA PARA SUSCRIPTORES DE LA PLATAFORMA OSV</t>
  </si>
  <si>
    <t>Suministro e Instalación de Sistema de Grabación de Telefonía para Suscriptores de la Plataforma OSV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</si>
</sst>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3" fillId="3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 wrapText="1"/>
    </xf>
    <xf numFmtId="3" fontId="4" fillId="3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3" fillId="3" borderId="0" xfId="0" applyFont="1" applyFill="1" applyAlignment="1">
      <alignment vertical="top" wrapText="1"/>
    </xf>
    <xf numFmtId="3" fontId="5" fillId="3" borderId="0" xfId="0" applyNumberFormat="1" applyFont="1" applyFill="1" applyAlignment="1">
      <alignment vertical="top"/>
    </xf>
    <xf numFmtId="164" fontId="5" fillId="3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0" fontId="5" fillId="0" borderId="0" xfId="0" applyFont="1" applyAlignment="1">
      <alignment horizontal="right"/>
    </xf>
    <xf numFmtId="164" fontId="3" fillId="3" borderId="0" xfId="0" applyNumberFormat="1" applyFont="1" applyFill="1" applyAlignment="1">
      <alignment vertical="top"/>
    </xf>
    <xf numFmtId="9" fontId="5" fillId="0" borderId="0" xfId="0" applyNumberFormat="1" applyFont="1"/>
    <xf numFmtId="164" fontId="5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/>
    <xf numFmtId="4" fontId="5" fillId="4" borderId="0" xfId="0" applyNumberFormat="1" applyFont="1" applyFill="1" applyAlignment="1" applyProtection="1">
      <alignment vertical="top"/>
      <protection locked="0"/>
    </xf>
    <xf numFmtId="9" fontId="5" fillId="4" borderId="0" xfId="0" applyNumberFormat="1" applyFont="1" applyFill="1" applyAlignment="1" applyProtection="1">
      <alignment vertical="top"/>
      <protection locked="0"/>
    </xf>
    <xf numFmtId="0" fontId="6" fillId="0" borderId="0" xfId="0" applyFont="1"/>
    <xf numFmtId="164" fontId="3" fillId="0" borderId="0" xfId="0" applyNumberFormat="1" applyFont="1"/>
    <xf numFmtId="0" fontId="1" fillId="0" borderId="0" xfId="0" applyFont="1" applyAlignment="1">
      <alignment horizontal="center" vertical="top"/>
    </xf>
    <xf numFmtId="0" fontId="0" fillId="0" borderId="0" xfId="0"/>
    <xf numFmtId="0" fontId="5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center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205410</xdr:colOff>
      <xdr:row>1</xdr:row>
      <xdr:rowOff>33131</xdr:rowOff>
    </xdr:from>
    <xdr:to>
      <xdr:col>5</xdr:col>
      <xdr:colOff>590697</xdr:colOff>
      <xdr:row>1</xdr:row>
      <xdr:rowOff>744939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08412-510D-4732-901F-D56D2E86C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270" y="216011"/>
          <a:ext cx="1175862" cy="715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DF1BD-2FE9-43CD-9A4B-3200B79290A3}">
  <dimension ref="A1:F31"/>
  <sheetViews>
    <sheetView tabSelected="1" zoomScaleNormal="100" workbookViewId="0">
      <pane xSplit="2" ySplit="4" topLeftCell="C5" activePane="bottomRight" state="frozen"/>
      <selection pane="topRight" activeCell="E1" sqref="E1"/>
      <selection pane="bottomLeft" activeCell="A4" sqref="A4"/>
      <selection pane="bottomRight" activeCell="D6" sqref="D6"/>
    </sheetView>
  </sheetViews>
  <sheetFormatPr baseColWidth="10" defaultRowHeight="14.4" x14ac:dyDescent="0.3"/>
  <cols>
    <col min="1" max="1" width="10.88671875" style="20" bestFit="1" customWidth="1"/>
    <col min="2" max="2" width="87.88671875" style="20" bestFit="1" customWidth="1"/>
    <col min="3" max="3" width="8" style="20" customWidth="1"/>
    <col min="4" max="4" width="14.6640625" style="20" bestFit="1" customWidth="1"/>
    <col min="5" max="5" width="11.6640625" style="20" customWidth="1"/>
    <col min="6" max="6" width="10.88671875" style="20" bestFit="1" customWidth="1"/>
    <col min="7" max="16384" width="11.5546875" style="20"/>
  </cols>
  <sheetData>
    <row r="1" spans="1:6" x14ac:dyDescent="0.3">
      <c r="A1" s="45" t="s">
        <v>31</v>
      </c>
      <c r="B1" s="45"/>
      <c r="C1" s="45"/>
      <c r="D1" s="45"/>
      <c r="E1" s="45"/>
      <c r="F1" s="45"/>
    </row>
    <row r="2" spans="1:6" ht="61.2" customHeight="1" x14ac:dyDescent="0.3">
      <c r="A2" s="25"/>
      <c r="B2" s="25"/>
      <c r="C2" s="25"/>
      <c r="D2" s="25"/>
      <c r="E2" s="45"/>
      <c r="F2" s="45"/>
    </row>
    <row r="3" spans="1:6" x14ac:dyDescent="0.3">
      <c r="A3" s="1" t="s">
        <v>0</v>
      </c>
      <c r="B3" s="2"/>
      <c r="C3" s="2"/>
      <c r="D3" s="2"/>
      <c r="E3" s="2"/>
      <c r="F3" s="2"/>
    </row>
    <row r="4" spans="1:6" ht="27.6" x14ac:dyDescent="0.3">
      <c r="A4" s="3" t="s">
        <v>1</v>
      </c>
      <c r="B4" s="5" t="s">
        <v>2</v>
      </c>
      <c r="C4" s="3" t="s">
        <v>3</v>
      </c>
      <c r="D4" s="5" t="s">
        <v>5</v>
      </c>
      <c r="E4" s="5" t="s">
        <v>6</v>
      </c>
      <c r="F4" s="3" t="s">
        <v>7</v>
      </c>
    </row>
    <row r="5" spans="1:6" x14ac:dyDescent="0.3">
      <c r="A5" s="6" t="s">
        <v>4</v>
      </c>
      <c r="B5" s="7" t="s">
        <v>32</v>
      </c>
      <c r="C5" s="8"/>
      <c r="D5" s="8"/>
      <c r="E5" s="8"/>
      <c r="F5" s="9"/>
    </row>
    <row r="6" spans="1:6" x14ac:dyDescent="0.3">
      <c r="A6" s="33" t="s">
        <v>14</v>
      </c>
      <c r="B6" s="38" t="s">
        <v>18</v>
      </c>
      <c r="C6" s="29">
        <v>105</v>
      </c>
      <c r="D6" s="21"/>
      <c r="E6" s="14">
        <f>C6*D6</f>
        <v>0</v>
      </c>
      <c r="F6" s="41">
        <v>625.57000000000005</v>
      </c>
    </row>
    <row r="7" spans="1:6" ht="46.2" customHeight="1" x14ac:dyDescent="0.3">
      <c r="A7" s="28"/>
      <c r="B7" s="39" t="s">
        <v>19</v>
      </c>
      <c r="C7" s="30"/>
      <c r="D7" s="4"/>
      <c r="E7" s="14"/>
      <c r="F7" s="42"/>
    </row>
    <row r="8" spans="1:6" x14ac:dyDescent="0.3">
      <c r="A8" s="34" t="s">
        <v>16</v>
      </c>
      <c r="B8" s="40" t="s">
        <v>20</v>
      </c>
      <c r="C8" s="29">
        <v>105</v>
      </c>
      <c r="D8" s="21"/>
      <c r="E8" s="14">
        <f>C8*D8</f>
        <v>0</v>
      </c>
      <c r="F8" s="41">
        <v>95.24</v>
      </c>
    </row>
    <row r="9" spans="1:6" x14ac:dyDescent="0.3">
      <c r="A9" s="28"/>
      <c r="B9" s="40" t="s">
        <v>21</v>
      </c>
      <c r="C9" s="30"/>
      <c r="D9" s="4"/>
      <c r="E9" s="14"/>
      <c r="F9" s="42"/>
    </row>
    <row r="10" spans="1:6" x14ac:dyDescent="0.3">
      <c r="A10" s="35" t="s">
        <v>17</v>
      </c>
      <c r="B10" s="40" t="s">
        <v>22</v>
      </c>
      <c r="C10" s="29">
        <v>105</v>
      </c>
      <c r="D10" s="21"/>
      <c r="E10" s="14">
        <f>C10*D10</f>
        <v>0</v>
      </c>
      <c r="F10" s="41">
        <v>222.23</v>
      </c>
    </row>
    <row r="11" spans="1:6" x14ac:dyDescent="0.3">
      <c r="A11" s="28"/>
      <c r="B11" s="40" t="s">
        <v>23</v>
      </c>
      <c r="C11" s="30"/>
      <c r="D11" s="4"/>
      <c r="E11" s="14"/>
      <c r="F11" s="42"/>
    </row>
    <row r="12" spans="1:6" x14ac:dyDescent="0.3">
      <c r="A12" s="36" t="s">
        <v>13</v>
      </c>
      <c r="B12" s="40" t="s">
        <v>11</v>
      </c>
      <c r="C12" s="29">
        <v>4</v>
      </c>
      <c r="D12" s="21"/>
      <c r="E12" s="14">
        <f>C12*D12</f>
        <v>0</v>
      </c>
      <c r="F12" s="41">
        <v>895.57</v>
      </c>
    </row>
    <row r="13" spans="1:6" x14ac:dyDescent="0.3">
      <c r="A13" s="28"/>
      <c r="B13" s="40" t="s">
        <v>24</v>
      </c>
      <c r="C13" s="30"/>
      <c r="D13" s="4"/>
      <c r="E13" s="14"/>
      <c r="F13" s="42"/>
    </row>
    <row r="14" spans="1:6" s="26" customFormat="1" x14ac:dyDescent="0.3">
      <c r="A14" s="37" t="s">
        <v>15</v>
      </c>
      <c r="B14" s="40" t="s">
        <v>12</v>
      </c>
      <c r="C14" s="29">
        <v>1</v>
      </c>
      <c r="D14" s="21"/>
      <c r="E14" s="14">
        <f>C14*D14</f>
        <v>0</v>
      </c>
      <c r="F14" s="41">
        <v>13565.22</v>
      </c>
    </row>
    <row r="15" spans="1:6" s="26" customFormat="1" ht="110.4" customHeight="1" x14ac:dyDescent="0.3">
      <c r="A15" s="28"/>
      <c r="B15" s="40" t="s">
        <v>25</v>
      </c>
      <c r="C15" s="30"/>
      <c r="D15" s="27"/>
      <c r="E15" s="14"/>
      <c r="F15" s="31"/>
    </row>
    <row r="16" spans="1:6" x14ac:dyDescent="0.3">
      <c r="A16" s="10"/>
      <c r="B16" s="11" t="s">
        <v>26</v>
      </c>
      <c r="C16" s="12"/>
      <c r="D16" s="12"/>
      <c r="E16" s="16">
        <f>SUM(E6+E8+E10+E12+E14)</f>
        <v>0</v>
      </c>
      <c r="F16" s="13">
        <f>(C6*F6)+(C8*F8)+(C10*F10)+(C12*F12)+(C14*F14)</f>
        <v>116166.7</v>
      </c>
    </row>
    <row r="18" spans="2:6" x14ac:dyDescent="0.3">
      <c r="B18" s="15" t="s">
        <v>29</v>
      </c>
      <c r="E18" s="18">
        <f>E16</f>
        <v>0</v>
      </c>
      <c r="F18" s="18">
        <f>F16</f>
        <v>116166.7</v>
      </c>
    </row>
    <row r="19" spans="2:6" x14ac:dyDescent="0.3">
      <c r="B19" s="15" t="s">
        <v>8</v>
      </c>
      <c r="C19" s="22"/>
      <c r="E19" s="18">
        <f>E18*C19</f>
        <v>0</v>
      </c>
      <c r="F19" s="17">
        <v>0.09</v>
      </c>
    </row>
    <row r="20" spans="2:6" x14ac:dyDescent="0.3">
      <c r="B20" s="15" t="s">
        <v>9</v>
      </c>
      <c r="C20" s="22"/>
      <c r="E20" s="18">
        <f>E18*C20</f>
        <v>0</v>
      </c>
      <c r="F20" s="17">
        <v>0.06</v>
      </c>
    </row>
    <row r="21" spans="2:6" x14ac:dyDescent="0.3">
      <c r="B21" s="19" t="s">
        <v>27</v>
      </c>
      <c r="E21" s="24">
        <f>SUM(E18:E20)</f>
        <v>0</v>
      </c>
      <c r="F21" s="18">
        <f>SUM(ROUND(F19*F18,2)+ROUND(F20*F18,2)+F18)</f>
        <v>133591.70000000001</v>
      </c>
    </row>
    <row r="22" spans="2:6" x14ac:dyDescent="0.3">
      <c r="B22" s="15" t="s">
        <v>10</v>
      </c>
      <c r="C22" s="17">
        <v>0.21</v>
      </c>
      <c r="E22" s="18">
        <f>E21*C22</f>
        <v>0</v>
      </c>
      <c r="F22" s="18">
        <f>ROUND(F21*C22,2)</f>
        <v>28054.26</v>
      </c>
    </row>
    <row r="23" spans="2:6" x14ac:dyDescent="0.3">
      <c r="B23" s="19" t="s">
        <v>28</v>
      </c>
      <c r="E23" s="24">
        <f>+E21+C22*E21</f>
        <v>0</v>
      </c>
      <c r="F23" s="18">
        <f>F22+F21</f>
        <v>161645.96</v>
      </c>
    </row>
    <row r="24" spans="2:6" x14ac:dyDescent="0.3">
      <c r="D24" s="23" t="str">
        <f>IF(E23&gt;F23,"ERROR: PRESUPUESTO BASE DE LICITACIÓN POR ENCIMA DEL MÁXIMO","")</f>
        <v/>
      </c>
    </row>
    <row r="25" spans="2:6" x14ac:dyDescent="0.3">
      <c r="B25" s="44" t="s">
        <v>30</v>
      </c>
      <c r="C25" s="44"/>
      <c r="D25" s="23" t="str">
        <f>IF(COUNT(D6)+COUNT(D8)+COUNT(D10)+COUNT(D12)+COUNT(D14)+COUNT(C19:C20)&lt;&gt;7,"ERROR: FALTAN DATOS","")</f>
        <v>ERROR: FALTAN DATOS</v>
      </c>
    </row>
    <row r="27" spans="2:6" x14ac:dyDescent="0.3">
      <c r="B27" s="32"/>
      <c r="C27" s="43"/>
    </row>
    <row r="28" spans="2:6" ht="24.9" customHeight="1" x14ac:dyDescent="0.3">
      <c r="B28" s="44"/>
      <c r="C28" s="44"/>
    </row>
    <row r="29" spans="2:6" x14ac:dyDescent="0.3">
      <c r="B29" s="44"/>
      <c r="C29" s="44"/>
    </row>
    <row r="30" spans="2:6" ht="54.9" customHeight="1" x14ac:dyDescent="0.3">
      <c r="B30" s="44"/>
      <c r="C30" s="44"/>
    </row>
    <row r="31" spans="2:6" ht="35.1" customHeight="1" x14ac:dyDescent="0.3">
      <c r="B31" s="44"/>
      <c r="C31" s="44"/>
    </row>
  </sheetData>
  <sheetProtection algorithmName="SHA-512" hashValue="rnj1oiw34ng159QedRK/Gr2LcMBbfpOwGhg/xK82TsqHrwEXL4US2P6AQjky9MBGAUvU0IBRHCB1E2etpd0dHA==" saltValue="RuCcQ39Z8c/J8/9DvI3Mhg==" spinCount="100000" sheet="1" selectLockedCells="1"/>
  <mergeCells count="7">
    <mergeCell ref="B31:C31"/>
    <mergeCell ref="B25:C25"/>
    <mergeCell ref="A1:F1"/>
    <mergeCell ref="E2:F2"/>
    <mergeCell ref="B28:C28"/>
    <mergeCell ref="B29:C29"/>
    <mergeCell ref="B30:C30"/>
  </mergeCells>
  <dataValidations count="6">
    <dataValidation type="decimal" operator="greaterThanOrEqual" allowBlank="1" showInputMessage="1" showErrorMessage="1" errorTitle="Error" error="El valor introducido no es correcto, debe introducir un valor numérico mayor o igual a 0%." promptTitle="Introduzca un valor" prompt="Debe introducir un valor mayor o igual a cero." sqref="C19:C20" xr:uid="{A4D0EA7D-5CF5-4F1D-8958-87B3AEBB03ED}">
      <formula1>0</formula1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625,57 €." promptTitle="Valor Numérico" prompt="Debe introducir el Coste Unitario de Ejecución Material sin incluir los &quot;Gastos Generales&quot; ni el &quot;Beneficio Industrial&quot;." sqref="D6" xr:uid="{44AF6285-9096-497B-A660-CB9A11A907C9}">
      <formula1>0</formula1>
      <formula2>F6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95,24 €." promptTitle="Valor Numérico" prompt="Debe introducir el Coste Unitario de Ejecución Material sin incluir los &quot;Gastos Generales&quot; ni el &quot;Beneficio Industrial&quot;." sqref="D8" xr:uid="{3ED1DF81-D24A-4CD9-B563-6A85EE58E611}">
      <formula1>0</formula1>
      <formula2>F8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222,23 €." promptTitle="Valor Numérico" prompt="Debe introducir el Coste Unitario de Ejecución Material sin incluir los &quot;Gastos Generales&quot; ni el &quot;Beneficio Industrial&quot;." sqref="D10" xr:uid="{7EC5936D-1EEB-4F5A-863B-6D38464EDB69}">
      <formula1>0</formula1>
      <formula2>F10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895,57 €." promptTitle="Valor Numérico" prompt="Debe introducir el Coste Unitario de Ejecución Material sin incluir los &quot;Gastos Generales&quot; ni el &quot;Beneficio Industrial&quot;." sqref="D12" xr:uid="{C1AC29BF-62CF-4D42-A347-6B2E07EFABDE}">
      <formula1>0</formula1>
      <formula2>F12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13,565,22 €." promptTitle="Valor Numérico" prompt="Debe introducir el Coste Unitario de Ejecución Material sin incluir los &quot;Gastos Generales&quot; ni el &quot;Beneficio Industrial&quot;." sqref="D14" xr:uid="{CB18AC46-A04F-42FA-98F5-5B0E8812B9F1}">
      <formula1>0</formula1>
      <formula2>F14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22-074P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Suzarte</dc:creator>
  <cp:lastModifiedBy>Danae Suzarte</cp:lastModifiedBy>
  <dcterms:created xsi:type="dcterms:W3CDTF">2019-08-29T10:05:59Z</dcterms:created>
  <dcterms:modified xsi:type="dcterms:W3CDTF">2022-09-07T08:26:55Z</dcterms:modified>
</cp:coreProperties>
</file>