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66925"/>
  <xr:revisionPtr revIDLastSave="0" documentId="13_ncr:1_{ADC4B468-92C7-438F-8D87-7B64186BBCB9}" xr6:coauthVersionLast="47" xr6:coauthVersionMax="47" xr10:uidLastSave="{00000000-0000-0000-0000-000000000000}"/>
  <bookViews>
    <workbookView xWindow="-120" yWindow="-120" windowWidth="29040" windowHeight="15840" xr2:uid="{27BC720B-963A-4252-8237-991E23038385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" l="1"/>
  <c r="K18" i="1"/>
  <c r="K9" i="1"/>
  <c r="K113" i="1"/>
  <c r="M113" i="1" s="1"/>
  <c r="K112" i="1"/>
  <c r="M112" i="1" s="1"/>
  <c r="K107" i="1"/>
  <c r="L107" i="1" s="1"/>
  <c r="K108" i="1"/>
  <c r="K99" i="1"/>
  <c r="M99" i="1" s="1"/>
  <c r="K94" i="1"/>
  <c r="K84" i="1"/>
  <c r="L84" i="1" s="1"/>
  <c r="K85" i="1"/>
  <c r="L85" i="1" s="1"/>
  <c r="K90" i="1"/>
  <c r="K67" i="1"/>
  <c r="M67" i="1" s="1"/>
  <c r="K69" i="1"/>
  <c r="M69" i="1" s="1"/>
  <c r="K75" i="1"/>
  <c r="M75" i="1" s="1"/>
  <c r="K66" i="1"/>
  <c r="K59" i="1"/>
  <c r="K60" i="1"/>
  <c r="M60" i="1" s="1"/>
  <c r="K62" i="1"/>
  <c r="K46" i="1"/>
  <c r="L46" i="1" s="1"/>
  <c r="K47" i="1"/>
  <c r="L47" i="1" s="1"/>
  <c r="K53" i="1"/>
  <c r="K38" i="1"/>
  <c r="L38" i="1" s="1"/>
  <c r="K34" i="1"/>
  <c r="K28" i="1"/>
  <c r="K29" i="1"/>
  <c r="L29" i="1" s="1"/>
  <c r="K30" i="1"/>
  <c r="K14" i="1"/>
  <c r="K106" i="1"/>
  <c r="L106" i="1" s="1"/>
  <c r="K105" i="1"/>
  <c r="K98" i="1"/>
  <c r="M98" i="1" s="1"/>
  <c r="K97" i="1"/>
  <c r="M97" i="1" s="1"/>
  <c r="K96" i="1"/>
  <c r="M96" i="1" s="1"/>
  <c r="K95" i="1"/>
  <c r="L95" i="1" s="1"/>
  <c r="K89" i="1"/>
  <c r="M89" i="1" s="1"/>
  <c r="K88" i="1"/>
  <c r="L88" i="1" s="1"/>
  <c r="K87" i="1"/>
  <c r="L87" i="1" s="1"/>
  <c r="K86" i="1"/>
  <c r="M86" i="1" s="1"/>
  <c r="K83" i="1"/>
  <c r="K76" i="1"/>
  <c r="M76" i="1" s="1"/>
  <c r="K74" i="1"/>
  <c r="M74" i="1" s="1"/>
  <c r="K73" i="1"/>
  <c r="K72" i="1"/>
  <c r="M72" i="1" s="1"/>
  <c r="K71" i="1"/>
  <c r="K70" i="1"/>
  <c r="K68" i="1"/>
  <c r="M68" i="1" s="1"/>
  <c r="K61" i="1"/>
  <c r="L61" i="1" s="1"/>
  <c r="K58" i="1"/>
  <c r="L58" i="1" s="1"/>
  <c r="K57" i="1"/>
  <c r="K52" i="1"/>
  <c r="K51" i="1"/>
  <c r="L51" i="1" s="1"/>
  <c r="K50" i="1"/>
  <c r="M50" i="1" s="1"/>
  <c r="K49" i="1"/>
  <c r="K48" i="1"/>
  <c r="M48" i="1" s="1"/>
  <c r="K45" i="1"/>
  <c r="M45" i="1" s="1"/>
  <c r="K37" i="1"/>
  <c r="L37" i="1" s="1"/>
  <c r="K36" i="1"/>
  <c r="M36" i="1" s="1"/>
  <c r="K35" i="1"/>
  <c r="M35" i="1" s="1"/>
  <c r="K27" i="1"/>
  <c r="K26" i="1"/>
  <c r="K7" i="1"/>
  <c r="K8" i="1"/>
  <c r="K10" i="1"/>
  <c r="K11" i="1"/>
  <c r="K12" i="1"/>
  <c r="K13" i="1"/>
  <c r="K15" i="1"/>
  <c r="K16" i="1"/>
  <c r="K17" i="1"/>
  <c r="K19" i="1"/>
  <c r="L49" i="1"/>
  <c r="F5" i="1"/>
  <c r="L70" i="1"/>
  <c r="M70" i="1"/>
  <c r="L71" i="1"/>
  <c r="M71" i="1"/>
  <c r="L73" i="1"/>
  <c r="M73" i="1"/>
  <c r="M49" i="1"/>
  <c r="L52" i="1"/>
  <c r="M52" i="1"/>
  <c r="F111" i="1"/>
  <c r="H113" i="1"/>
  <c r="H112" i="1"/>
  <c r="F104" i="1"/>
  <c r="H108" i="1"/>
  <c r="H107" i="1"/>
  <c r="H106" i="1"/>
  <c r="H105" i="1"/>
  <c r="F81" i="1"/>
  <c r="F93" i="1"/>
  <c r="H99" i="1"/>
  <c r="H98" i="1"/>
  <c r="H97" i="1"/>
  <c r="H96" i="1"/>
  <c r="H95" i="1"/>
  <c r="H94" i="1"/>
  <c r="F82" i="1"/>
  <c r="H90" i="1"/>
  <c r="H89" i="1"/>
  <c r="H88" i="1"/>
  <c r="H87" i="1"/>
  <c r="H86" i="1"/>
  <c r="H85" i="1"/>
  <c r="H84" i="1"/>
  <c r="H83" i="1"/>
  <c r="F43" i="1"/>
  <c r="F65" i="1"/>
  <c r="H76" i="1"/>
  <c r="H75" i="1"/>
  <c r="H74" i="1"/>
  <c r="H73" i="1"/>
  <c r="H72" i="1"/>
  <c r="H71" i="1"/>
  <c r="H70" i="1"/>
  <c r="H69" i="1"/>
  <c r="H68" i="1"/>
  <c r="H67" i="1"/>
  <c r="H66" i="1"/>
  <c r="F56" i="1"/>
  <c r="H62" i="1"/>
  <c r="H61" i="1"/>
  <c r="H60" i="1"/>
  <c r="H59" i="1"/>
  <c r="H58" i="1"/>
  <c r="H57" i="1"/>
  <c r="F44" i="1"/>
  <c r="H53" i="1"/>
  <c r="H52" i="1"/>
  <c r="H51" i="1"/>
  <c r="H50" i="1"/>
  <c r="H49" i="1"/>
  <c r="H48" i="1"/>
  <c r="H47" i="1"/>
  <c r="H46" i="1"/>
  <c r="H45" i="1"/>
  <c r="F24" i="1"/>
  <c r="F33" i="1"/>
  <c r="H38" i="1"/>
  <c r="H37" i="1"/>
  <c r="H36" i="1"/>
  <c r="H35" i="1"/>
  <c r="H34" i="1"/>
  <c r="F25" i="1"/>
  <c r="H30" i="1"/>
  <c r="H29" i="1"/>
  <c r="H28" i="1"/>
  <c r="H27" i="1"/>
  <c r="H26" i="1"/>
  <c r="F4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L97" i="1" l="1"/>
  <c r="N97" i="1" s="1"/>
  <c r="L98" i="1"/>
  <c r="N98" i="1" s="1"/>
  <c r="L72" i="1"/>
  <c r="N72" i="1" s="1"/>
  <c r="L76" i="1"/>
  <c r="L68" i="1"/>
  <c r="L50" i="1"/>
  <c r="L48" i="1"/>
  <c r="N48" i="1" s="1"/>
  <c r="L108" i="1"/>
  <c r="M108" i="1"/>
  <c r="M106" i="1"/>
  <c r="N106" i="1" s="1"/>
  <c r="L94" i="1"/>
  <c r="M94" i="1"/>
  <c r="L90" i="1"/>
  <c r="M90" i="1"/>
  <c r="M87" i="1"/>
  <c r="N87" i="1" s="1"/>
  <c r="L89" i="1"/>
  <c r="N89" i="1" s="1"/>
  <c r="M66" i="1"/>
  <c r="L66" i="1"/>
  <c r="L59" i="1"/>
  <c r="M59" i="1"/>
  <c r="M62" i="1"/>
  <c r="L62" i="1"/>
  <c r="M61" i="1"/>
  <c r="N61" i="1" s="1"/>
  <c r="L53" i="1"/>
  <c r="M53" i="1"/>
  <c r="M51" i="1"/>
  <c r="N51" i="1" s="1"/>
  <c r="M37" i="1"/>
  <c r="N37" i="1" s="1"/>
  <c r="L35" i="1"/>
  <c r="N35" i="1" s="1"/>
  <c r="L112" i="1"/>
  <c r="N112" i="1" s="1"/>
  <c r="L99" i="1"/>
  <c r="N99" i="1" s="1"/>
  <c r="M88" i="1"/>
  <c r="N88" i="1" s="1"/>
  <c r="M46" i="1"/>
  <c r="N46" i="1" s="1"/>
  <c r="M38" i="1"/>
  <c r="N38" i="1" s="1"/>
  <c r="M14" i="1"/>
  <c r="L6" i="1"/>
  <c r="K114" i="1"/>
  <c r="L113" i="1"/>
  <c r="N113" i="1" s="1"/>
  <c r="M107" i="1"/>
  <c r="N107" i="1" s="1"/>
  <c r="K109" i="1"/>
  <c r="L105" i="1"/>
  <c r="M105" i="1"/>
  <c r="L96" i="1"/>
  <c r="N96" i="1" s="1"/>
  <c r="M95" i="1"/>
  <c r="N95" i="1" s="1"/>
  <c r="K100" i="1"/>
  <c r="L86" i="1"/>
  <c r="N86" i="1" s="1"/>
  <c r="M85" i="1"/>
  <c r="K91" i="1"/>
  <c r="M84" i="1"/>
  <c r="N84" i="1" s="1"/>
  <c r="L83" i="1"/>
  <c r="M83" i="1"/>
  <c r="L75" i="1"/>
  <c r="N75" i="1" s="1"/>
  <c r="L67" i="1"/>
  <c r="N67" i="1" s="1"/>
  <c r="K77" i="1"/>
  <c r="L74" i="1"/>
  <c r="N74" i="1" s="1"/>
  <c r="L69" i="1"/>
  <c r="N69" i="1" s="1"/>
  <c r="L60" i="1"/>
  <c r="N60" i="1" s="1"/>
  <c r="K63" i="1"/>
  <c r="M58" i="1"/>
  <c r="N58" i="1" s="1"/>
  <c r="L57" i="1"/>
  <c r="M57" i="1"/>
  <c r="M47" i="1"/>
  <c r="N47" i="1" s="1"/>
  <c r="L45" i="1"/>
  <c r="N45" i="1" s="1"/>
  <c r="K54" i="1"/>
  <c r="L36" i="1"/>
  <c r="N36" i="1" s="1"/>
  <c r="K39" i="1"/>
  <c r="M34" i="1"/>
  <c r="L34" i="1"/>
  <c r="L26" i="1"/>
  <c r="M26" i="1"/>
  <c r="L30" i="1"/>
  <c r="M30" i="1"/>
  <c r="L27" i="1"/>
  <c r="M27" i="1"/>
  <c r="M28" i="1"/>
  <c r="L28" i="1"/>
  <c r="M29" i="1"/>
  <c r="N29" i="1" s="1"/>
  <c r="K31" i="1"/>
  <c r="L15" i="1"/>
  <c r="M15" i="1"/>
  <c r="N15" i="1" s="1"/>
  <c r="M16" i="1"/>
  <c r="L16" i="1"/>
  <c r="L7" i="1"/>
  <c r="M7" i="1"/>
  <c r="M17" i="1"/>
  <c r="L17" i="1"/>
  <c r="M18" i="1"/>
  <c r="L18" i="1"/>
  <c r="N18" i="1" s="1"/>
  <c r="M19" i="1"/>
  <c r="L19" i="1"/>
  <c r="L12" i="1"/>
  <c r="M12" i="1"/>
  <c r="M8" i="1"/>
  <c r="L8" i="1"/>
  <c r="M9" i="1"/>
  <c r="L9" i="1"/>
  <c r="N9" i="1" s="1"/>
  <c r="M10" i="1"/>
  <c r="L10" i="1"/>
  <c r="M11" i="1"/>
  <c r="L11" i="1"/>
  <c r="L13" i="1"/>
  <c r="M13" i="1"/>
  <c r="N68" i="1"/>
  <c r="N70" i="1"/>
  <c r="K20" i="1"/>
  <c r="L14" i="1"/>
  <c r="M6" i="1"/>
  <c r="G114" i="1"/>
  <c r="G111" i="1" s="1"/>
  <c r="N52" i="1"/>
  <c r="N71" i="1"/>
  <c r="N50" i="1"/>
  <c r="N90" i="1"/>
  <c r="N85" i="1"/>
  <c r="N73" i="1"/>
  <c r="N76" i="1"/>
  <c r="N49" i="1"/>
  <c r="G100" i="1"/>
  <c r="H100" i="1" s="1"/>
  <c r="H93" i="1" s="1"/>
  <c r="G109" i="1"/>
  <c r="G104" i="1" s="1"/>
  <c r="G91" i="1"/>
  <c r="G82" i="1" s="1"/>
  <c r="G20" i="1"/>
  <c r="G5" i="1" s="1"/>
  <c r="G54" i="1"/>
  <c r="G44" i="1" s="1"/>
  <c r="G77" i="1"/>
  <c r="H77" i="1" s="1"/>
  <c r="H65" i="1" s="1"/>
  <c r="G63" i="1"/>
  <c r="H63" i="1" s="1"/>
  <c r="H56" i="1" s="1"/>
  <c r="G39" i="1"/>
  <c r="G33" i="1" s="1"/>
  <c r="G31" i="1"/>
  <c r="H31" i="1" s="1"/>
  <c r="H25" i="1" s="1"/>
  <c r="N62" i="1" l="1"/>
  <c r="N27" i="1"/>
  <c r="N66" i="1"/>
  <c r="N77" i="1" s="1"/>
  <c r="N59" i="1"/>
  <c r="N94" i="1"/>
  <c r="N100" i="1" s="1"/>
  <c r="N6" i="1"/>
  <c r="N105" i="1"/>
  <c r="N53" i="1"/>
  <c r="N54" i="1" s="1"/>
  <c r="N14" i="1"/>
  <c r="N108" i="1"/>
  <c r="N26" i="1"/>
  <c r="N11" i="1"/>
  <c r="N28" i="1"/>
  <c r="N13" i="1"/>
  <c r="N8" i="1"/>
  <c r="N57" i="1"/>
  <c r="N12" i="1"/>
  <c r="N7" i="1"/>
  <c r="N10" i="1"/>
  <c r="N19" i="1"/>
  <c r="N16" i="1"/>
  <c r="N83" i="1"/>
  <c r="N91" i="1" s="1"/>
  <c r="N30" i="1"/>
  <c r="N17" i="1"/>
  <c r="N34" i="1"/>
  <c r="N39" i="1" s="1"/>
  <c r="M121" i="1"/>
  <c r="M122" i="1" s="1"/>
  <c r="H114" i="1"/>
  <c r="H111" i="1" s="1"/>
  <c r="H109" i="1"/>
  <c r="H104" i="1" s="1"/>
  <c r="G93" i="1"/>
  <c r="N114" i="1"/>
  <c r="G25" i="1"/>
  <c r="H54" i="1"/>
  <c r="H44" i="1" s="1"/>
  <c r="G79" i="1" s="1"/>
  <c r="G56" i="1"/>
  <c r="G65" i="1"/>
  <c r="H91" i="1"/>
  <c r="H82" i="1" s="1"/>
  <c r="G102" i="1" s="1"/>
  <c r="G81" i="1" s="1"/>
  <c r="H20" i="1"/>
  <c r="H39" i="1"/>
  <c r="H33" i="1" s="1"/>
  <c r="G41" i="1" s="1"/>
  <c r="N109" i="1" l="1"/>
  <c r="N63" i="1"/>
  <c r="N31" i="1"/>
  <c r="N20" i="1"/>
  <c r="M123" i="1"/>
  <c r="M124" i="1" s="1"/>
  <c r="M125" i="1" s="1"/>
  <c r="M126" i="1" s="1"/>
  <c r="H5" i="1"/>
  <c r="G22" i="1" s="1"/>
  <c r="H102" i="1"/>
  <c r="H81" i="1" s="1"/>
  <c r="H41" i="1"/>
  <c r="H24" i="1" s="1"/>
  <c r="G24" i="1"/>
  <c r="G43" i="1"/>
  <c r="H79" i="1"/>
  <c r="H43" i="1" s="1"/>
  <c r="G4" i="1" l="1"/>
  <c r="H22" i="1"/>
  <c r="H4" i="1" s="1"/>
  <c r="G116" i="1" s="1"/>
  <c r="H116" i="1" s="1"/>
  <c r="H119" i="1" s="1"/>
  <c r="H120" i="1" l="1"/>
  <c r="H1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3" authorId="0" shapeId="0" xr:uid="{3CDC988B-F20B-4FD1-94D4-CAE5C4E54501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9F577A1E-4DC1-4F86-9221-5F693CDBACF4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1757CA4E-5790-43BE-A843-26422DC40BDB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849CB409-5F51-47ED-A08F-9701BF511D21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2B90F5D3-90D4-4BA5-A700-5C86D3AFEB12}">
      <text>
        <r>
          <rPr>
            <b/>
            <sz val="9"/>
            <color indexed="81"/>
            <rFont val="Tahoma"/>
            <family val="2"/>
          </rPr>
          <t>Cantidad Verde: Referencia a otra partida Naranja: Fórmula de medición Azul: Expresión</t>
        </r>
      </text>
    </comment>
    <comment ref="F3" authorId="0" shapeId="0" xr:uid="{BBB4C63C-C882-4A8B-B06E-438B7F4813C7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G3" authorId="0" shapeId="0" xr:uid="{76F90B3A-1F38-4787-AE34-437658BDF91A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H3" authorId="0" shapeId="0" xr:uid="{47622DFF-0E3D-466F-928A-D5D001B109F4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<sst xmlns="http://schemas.openxmlformats.org/spreadsheetml/2006/main" count="378" uniqueCount="134">
  <si>
    <t>Presupuesto</t>
  </si>
  <si>
    <t>Código</t>
  </si>
  <si>
    <t>Nat</t>
  </si>
  <si>
    <t>Ud</t>
  </si>
  <si>
    <t>Resumen</t>
  </si>
  <si>
    <t>Cantidad</t>
  </si>
  <si>
    <t>CanPres</t>
  </si>
  <si>
    <t>Pres</t>
  </si>
  <si>
    <t>ImpPres</t>
  </si>
  <si>
    <t>01</t>
  </si>
  <si>
    <t>Capítulo</t>
  </si>
  <si>
    <t/>
  </si>
  <si>
    <t>ALUCHE</t>
  </si>
  <si>
    <t>01ALU01</t>
  </si>
  <si>
    <t>Partida</t>
  </si>
  <si>
    <t>ZONA 1: VIA 5</t>
  </si>
  <si>
    <t>04VIL0103</t>
  </si>
  <si>
    <t>m</t>
  </si>
  <si>
    <t>SyM conductor Cu RZ1-K0.6 (AS) 10 mm2</t>
  </si>
  <si>
    <t>04VIL0209</t>
  </si>
  <si>
    <t>SyM Tubo de acero galv, enchufable M-25</t>
  </si>
  <si>
    <t>04VIL0204</t>
  </si>
  <si>
    <t>u</t>
  </si>
  <si>
    <t>SyM proyector led 70w</t>
  </si>
  <si>
    <t>04VIL0203</t>
  </si>
  <si>
    <t>SyM cofre portafusibles</t>
  </si>
  <si>
    <t>04VIL0205</t>
  </si>
  <si>
    <t>SyM conductor Cu RZ1-K0.6/1(AS) 3G 2,5 mm2</t>
  </si>
  <si>
    <t>04VIL0206</t>
  </si>
  <si>
    <t>SyM brazo peatonal</t>
  </si>
  <si>
    <t>01ALU0101</t>
  </si>
  <si>
    <t>SyM int. aut. magnet. IC60N 4P 16A C</t>
  </si>
  <si>
    <t>01ALU0102</t>
  </si>
  <si>
    <t>SyM bloque diferencial Vigi iC60N 30mA clase A 4x25 A</t>
  </si>
  <si>
    <t>01ALU0103</t>
  </si>
  <si>
    <t>Realizacion de zanja por suelo de cemento</t>
  </si>
  <si>
    <t>01ALU0108</t>
  </si>
  <si>
    <t>Retirada de la instalacion anterior</t>
  </si>
  <si>
    <t>01ALU0109</t>
  </si>
  <si>
    <t>SyM cunductor Cu RZ1-K 0.6/1 (AS) 5G 16 mm2</t>
  </si>
  <si>
    <t>01ALU0110</t>
  </si>
  <si>
    <t>SyM Tubo acero galv. enchufable M-50</t>
  </si>
  <si>
    <t>01ALU0111</t>
  </si>
  <si>
    <t>Cofret estanco Kaedra-aparamenta modular 2 filas 24 modulos</t>
  </si>
  <si>
    <t>01ALU0112</t>
  </si>
  <si>
    <t>SyM Interruptor automatico magnetotermico iC60N de 2x10A curva C</t>
  </si>
  <si>
    <t>Total 01ALU01</t>
  </si>
  <si>
    <t>Total 01</t>
  </si>
  <si>
    <t>02</t>
  </si>
  <si>
    <t>CUATRO VIENTOS</t>
  </si>
  <si>
    <t>02CVI01</t>
  </si>
  <si>
    <t>ZONA 1: ACCESO A NAVE</t>
  </si>
  <si>
    <t>Total 02CVI01</t>
  </si>
  <si>
    <t>02CVI02</t>
  </si>
  <si>
    <t>ZONA 2: ACCESO A CONTRATAS</t>
  </si>
  <si>
    <t>03LOR0201</t>
  </si>
  <si>
    <t>SyM conductor Cu RZ1-K 0.6/1 (AS) 3G 6 mm2</t>
  </si>
  <si>
    <t>Total 02CVI02</t>
  </si>
  <si>
    <t>Total 02</t>
  </si>
  <si>
    <t>03</t>
  </si>
  <si>
    <t>LORANCA</t>
  </si>
  <si>
    <t>03LOR01</t>
  </si>
  <si>
    <t>ZONA 1: VALLA VIA DE PRUEBAS</t>
  </si>
  <si>
    <t>04VIL0101</t>
  </si>
  <si>
    <t>SyM Baculo de 6 metros de altura</t>
  </si>
  <si>
    <t>04VIL0102</t>
  </si>
  <si>
    <t>SyM de cruceta segun PPT</t>
  </si>
  <si>
    <t>04VIL0106</t>
  </si>
  <si>
    <t>SYM Tubo de acero galv. enchufable M-40</t>
  </si>
  <si>
    <t>03LOR0101</t>
  </si>
  <si>
    <t>Realizacion de zanja por terraplen</t>
  </si>
  <si>
    <t>03LOR0102</t>
  </si>
  <si>
    <t>SyM conductor Cu RZ1-K0.6/1(AS) 5G 35 mm2</t>
  </si>
  <si>
    <t>Total 03LOR01</t>
  </si>
  <si>
    <t>03LOR02</t>
  </si>
  <si>
    <t>ZONA 2: TRASERA SUBESTACION</t>
  </si>
  <si>
    <t>Total 03LOR02</t>
  </si>
  <si>
    <t>03LOR03</t>
  </si>
  <si>
    <t>ZONA 3: VALLA FINAL DEL DEL DEPOSITO</t>
  </si>
  <si>
    <t>03LOR0301</t>
  </si>
  <si>
    <t>Apertura de zanja por jardin</t>
  </si>
  <si>
    <t>03LOR0302</t>
  </si>
  <si>
    <t>SyM conductor Cu RZ1-K 0.6/1 (AS) 3G16 mm2</t>
  </si>
  <si>
    <t>Total 03LOR03</t>
  </si>
  <si>
    <t>Total 03</t>
  </si>
  <si>
    <t>04</t>
  </si>
  <si>
    <t>VILLAVERDE</t>
  </si>
  <si>
    <t>04VIL01</t>
  </si>
  <si>
    <t>ZONA 1: LATERAL VIA DE PRUEBAS</t>
  </si>
  <si>
    <t>04VIL0104</t>
  </si>
  <si>
    <t>Realizacion de zanja para canalizacion de cable en playa de via</t>
  </si>
  <si>
    <t>Total 04VIL01</t>
  </si>
  <si>
    <t>04VIL02</t>
  </si>
  <si>
    <t>ZONA 2: TRASERA NAVE DE DRESINAS</t>
  </si>
  <si>
    <t>56</t>
  </si>
  <si>
    <t>SyM conductor Cu RZ1-K0.6/1 (AS) 3G mm2</t>
  </si>
  <si>
    <t>Total 04VIL02</t>
  </si>
  <si>
    <t>Total 04</t>
  </si>
  <si>
    <t>05</t>
  </si>
  <si>
    <t>LEGALIZACION</t>
  </si>
  <si>
    <t>05LEG01</t>
  </si>
  <si>
    <t>MTD Eficiencia energetica alumbrado exterior</t>
  </si>
  <si>
    <t>05LEG02</t>
  </si>
  <si>
    <t>Proyecto eficiencia energetica</t>
  </si>
  <si>
    <t>05LEG03</t>
  </si>
  <si>
    <t>MTD legalizacion instalacion electrica</t>
  </si>
  <si>
    <t>05LEG04</t>
  </si>
  <si>
    <t>Proyecto legalizacion instalacion electrica</t>
  </si>
  <si>
    <t>Total 05</t>
  </si>
  <si>
    <t>06</t>
  </si>
  <si>
    <t>MANO DE OBRA</t>
  </si>
  <si>
    <t>06MOB01</t>
  </si>
  <si>
    <t>Jornada ingeniero</t>
  </si>
  <si>
    <t>06MOB02</t>
  </si>
  <si>
    <t>Jornada oficial</t>
  </si>
  <si>
    <t>Total 06</t>
  </si>
  <si>
    <t>TOTAL</t>
  </si>
  <si>
    <t>IMPORTE UNITARIO GG</t>
  </si>
  <si>
    <t>IMPORTE UNITARIO BI</t>
  </si>
  <si>
    <t>IMPORTE TOTAL OFERTADO
(CANTID* (UNITARIO OFERTADO+GG+BI))</t>
  </si>
  <si>
    <t>ALUMBRADO DE DEPOSITOS</t>
  </si>
  <si>
    <t>GASTOS GENERALES</t>
  </si>
  <si>
    <t>BENEFICIO INDUSTRIAL</t>
  </si>
  <si>
    <t>BI(6%)</t>
  </si>
  <si>
    <t>GG (9%)</t>
  </si>
  <si>
    <t>IMPORTE OFERTADO</t>
  </si>
  <si>
    <t>Importe de la oferta (IVA no incluido)</t>
  </si>
  <si>
    <t>Gastos Generales</t>
  </si>
  <si>
    <t>Beneficio Industrial</t>
  </si>
  <si>
    <t>Importe de la oferta (con GG. y BI.)</t>
  </si>
  <si>
    <t>TOTAL CON IVA</t>
  </si>
  <si>
    <t>IMPORTE PARTIDA
(SIN GG+BI)</t>
  </si>
  <si>
    <t>Importe unitario</t>
  </si>
  <si>
    <t>Para la elaboración de este documento se tendrán en cuenta las notas del apartado 27 del cuadro resumen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</si>
</sst>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11" fillId="6" borderId="0" xfId="0" applyFont="1" applyFill="1" applyBorder="1" applyAlignment="1" applyProtection="1">
      <alignment horizontal="center" wrapText="1"/>
    </xf>
    <xf numFmtId="10" fontId="0" fillId="5" borderId="1" xfId="0" applyNumberForma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Protection="1"/>
    <xf numFmtId="0" fontId="4" fillId="0" borderId="0" xfId="0" applyFont="1" applyAlignment="1" applyProtection="1">
      <alignment vertical="top"/>
    </xf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vertical="top" wrapText="1"/>
    </xf>
    <xf numFmtId="49" fontId="7" fillId="2" borderId="0" xfId="0" applyNumberFormat="1" applyFont="1" applyFill="1" applyAlignment="1" applyProtection="1">
      <alignment vertical="top"/>
    </xf>
    <xf numFmtId="49" fontId="7" fillId="2" borderId="0" xfId="0" applyNumberFormat="1" applyFont="1" applyFill="1" applyAlignment="1" applyProtection="1">
      <alignment vertical="top" wrapText="1"/>
    </xf>
    <xf numFmtId="0" fontId="7" fillId="2" borderId="0" xfId="0" applyFont="1" applyFill="1" applyAlignment="1" applyProtection="1">
      <alignment vertical="top"/>
    </xf>
    <xf numFmtId="3" fontId="8" fillId="2" borderId="0" xfId="0" applyNumberFormat="1" applyFont="1" applyFill="1" applyAlignment="1" applyProtection="1">
      <alignment vertical="top"/>
    </xf>
    <xf numFmtId="165" fontId="8" fillId="2" borderId="0" xfId="0" applyNumberFormat="1" applyFont="1" applyFill="1" applyAlignment="1" applyProtection="1">
      <alignment vertical="top"/>
    </xf>
    <xf numFmtId="49" fontId="9" fillId="3" borderId="0" xfId="0" applyNumberFormat="1" applyFont="1" applyFill="1" applyAlignment="1" applyProtection="1">
      <alignment vertical="top"/>
    </xf>
    <xf numFmtId="49" fontId="9" fillId="0" borderId="0" xfId="0" applyNumberFormat="1" applyFont="1" applyAlignment="1" applyProtection="1">
      <alignment vertical="top"/>
    </xf>
    <xf numFmtId="49" fontId="9" fillId="0" borderId="0" xfId="0" applyNumberFormat="1" applyFont="1" applyAlignment="1" applyProtection="1">
      <alignment vertical="top" wrapText="1"/>
    </xf>
    <xf numFmtId="0" fontId="9" fillId="0" borderId="0" xfId="0" applyFont="1" applyAlignment="1" applyProtection="1">
      <alignment vertical="top"/>
    </xf>
    <xf numFmtId="164" fontId="10" fillId="0" borderId="0" xfId="0" applyNumberFormat="1" applyFont="1" applyAlignment="1" applyProtection="1">
      <alignment vertical="top"/>
    </xf>
    <xf numFmtId="165" fontId="10" fillId="0" borderId="0" xfId="0" applyNumberFormat="1" applyFont="1" applyAlignment="1" applyProtection="1">
      <alignment vertical="top"/>
    </xf>
    <xf numFmtId="0" fontId="0" fillId="0" borderId="0" xfId="0" applyFill="1" applyBorder="1" applyProtection="1"/>
    <xf numFmtId="164" fontId="9" fillId="0" borderId="0" xfId="0" applyNumberFormat="1" applyFont="1" applyAlignment="1" applyProtection="1">
      <alignment vertical="top"/>
    </xf>
    <xf numFmtId="165" fontId="9" fillId="0" borderId="0" xfId="0" applyNumberFormat="1" applyFont="1" applyAlignment="1" applyProtection="1">
      <alignment vertical="top"/>
    </xf>
    <xf numFmtId="165" fontId="0" fillId="8" borderId="1" xfId="0" applyNumberFormat="1" applyFill="1" applyBorder="1" applyProtection="1"/>
    <xf numFmtId="0" fontId="9" fillId="0" borderId="0" xfId="0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/>
    </xf>
    <xf numFmtId="165" fontId="8" fillId="0" borderId="0" xfId="0" applyNumberFormat="1" applyFont="1" applyAlignment="1" applyProtection="1">
      <alignment vertical="top"/>
    </xf>
    <xf numFmtId="165" fontId="0" fillId="0" borderId="0" xfId="0" applyNumberFormat="1" applyProtection="1"/>
    <xf numFmtId="0" fontId="9" fillId="4" borderId="0" xfId="0" applyFont="1" applyFill="1" applyAlignment="1" applyProtection="1">
      <alignment vertical="top"/>
    </xf>
    <xf numFmtId="0" fontId="9" fillId="4" borderId="0" xfId="0" applyFont="1" applyFill="1" applyAlignment="1" applyProtection="1">
      <alignment vertical="top" wrapText="1"/>
    </xf>
    <xf numFmtId="165" fontId="9" fillId="4" borderId="0" xfId="0" applyNumberFormat="1" applyFont="1" applyFill="1" applyAlignment="1" applyProtection="1">
      <alignment vertical="top"/>
    </xf>
    <xf numFmtId="3" fontId="9" fillId="0" borderId="0" xfId="0" applyNumberFormat="1" applyFont="1" applyAlignment="1" applyProtection="1">
      <alignment vertical="top"/>
    </xf>
    <xf numFmtId="0" fontId="0" fillId="0" borderId="1" xfId="0" applyBorder="1" applyProtection="1"/>
    <xf numFmtId="165" fontId="0" fillId="7" borderId="0" xfId="0" applyNumberFormat="1" applyFill="1" applyProtection="1"/>
    <xf numFmtId="0" fontId="2" fillId="0" borderId="0" xfId="0" applyFont="1" applyProtection="1"/>
    <xf numFmtId="0" fontId="0" fillId="0" borderId="0" xfId="0" applyFont="1" applyAlignment="1" applyProtection="1">
      <alignment horizontal="right"/>
    </xf>
    <xf numFmtId="9" fontId="2" fillId="0" borderId="0" xfId="0" applyNumberFormat="1" applyFont="1" applyAlignment="1" applyProtection="1">
      <alignment horizontal="right"/>
    </xf>
    <xf numFmtId="0" fontId="2" fillId="0" borderId="0" xfId="0" applyFont="1" applyAlignment="1" applyProtection="1"/>
    <xf numFmtId="4" fontId="12" fillId="0" borderId="0" xfId="0" applyNumberFormat="1" applyFont="1" applyAlignment="1" applyProtection="1">
      <alignment horizontal="center"/>
    </xf>
    <xf numFmtId="165" fontId="0" fillId="8" borderId="3" xfId="0" applyNumberFormat="1" applyFill="1" applyBorder="1" applyProtection="1"/>
    <xf numFmtId="0" fontId="0" fillId="0" borderId="3" xfId="0" applyBorder="1" applyProtection="1"/>
    <xf numFmtId="0" fontId="11" fillId="6" borderId="4" xfId="0" applyFont="1" applyFill="1" applyBorder="1" applyAlignment="1" applyProtection="1">
      <alignment horizontal="center" vertical="center" wrapText="1"/>
    </xf>
    <xf numFmtId="0" fontId="11" fillId="6" borderId="5" xfId="0" applyFont="1" applyFill="1" applyBorder="1" applyAlignment="1" applyProtection="1">
      <alignment horizontal="center" wrapText="1"/>
    </xf>
    <xf numFmtId="0" fontId="0" fillId="0" borderId="6" xfId="0" applyBorder="1" applyProtection="1"/>
    <xf numFmtId="0" fontId="0" fillId="0" borderId="7" xfId="0" applyBorder="1" applyProtection="1"/>
    <xf numFmtId="0" fontId="0" fillId="0" borderId="7" xfId="0" applyFill="1" applyBorder="1" applyProtection="1"/>
    <xf numFmtId="165" fontId="0" fillId="5" borderId="8" xfId="0" applyNumberFormat="1" applyFill="1" applyBorder="1" applyProtection="1">
      <protection locked="0"/>
    </xf>
    <xf numFmtId="165" fontId="0" fillId="8" borderId="9" xfId="0" applyNumberFormat="1" applyFill="1" applyBorder="1" applyProtection="1"/>
    <xf numFmtId="165" fontId="0" fillId="0" borderId="7" xfId="0" applyNumberFormat="1" applyBorder="1" applyProtection="1"/>
    <xf numFmtId="0" fontId="0" fillId="0" borderId="10" xfId="0" applyBorder="1" applyProtection="1"/>
    <xf numFmtId="0" fontId="0" fillId="0" borderId="11" xfId="0" applyBorder="1" applyProtection="1"/>
    <xf numFmtId="165" fontId="0" fillId="0" borderId="1" xfId="0" applyNumberFormat="1" applyBorder="1" applyAlignment="1" applyProtection="1">
      <alignment horizontal="center"/>
    </xf>
    <xf numFmtId="0" fontId="0" fillId="7" borderId="0" xfId="0" applyFill="1" applyAlignment="1" applyProtection="1">
      <alignment horizontal="center"/>
    </xf>
    <xf numFmtId="0" fontId="11" fillId="6" borderId="2" xfId="0" applyFont="1" applyFill="1" applyBorder="1" applyAlignment="1" applyProtection="1">
      <alignment horizontal="center" vertical="center" wrapText="1"/>
    </xf>
    <xf numFmtId="0" fontId="11" fillId="6" borderId="0" xfId="0" applyFont="1" applyFill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center"/>
    </xf>
    <xf numFmtId="0" fontId="13" fillId="0" borderId="0" xfId="0" applyFont="1"/>
  </cellXfs>
  <cellStyles count="2">
    <cellStyle name="Moneda 2" xfId="1" xr:uid="{0260A829-A2F7-499F-BC6E-8B34ACCE08E7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EE1B8-DC4F-4B65-90AD-21ECE6F88907}">
  <dimension ref="A1:N133"/>
  <sheetViews>
    <sheetView tabSelected="1"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8.7109375" style="6" bestFit="1" customWidth="1"/>
    <col min="2" max="2" width="6.5703125" style="6" bestFit="1" customWidth="1"/>
    <col min="3" max="3" width="3.7109375" style="6" bestFit="1" customWidth="1"/>
    <col min="4" max="4" width="32.85546875" style="6" customWidth="1"/>
    <col min="5" max="5" width="10.7109375" style="6" bestFit="1" customWidth="1"/>
    <col min="6" max="6" width="7.85546875" style="6" bestFit="1" customWidth="1"/>
    <col min="7" max="7" width="9.85546875" style="6" bestFit="1" customWidth="1"/>
    <col min="8" max="8" width="13.140625" style="6" customWidth="1"/>
    <col min="9" max="9" width="11.42578125" style="6"/>
    <col min="10" max="10" width="12.140625" style="6" bestFit="1" customWidth="1"/>
    <col min="11" max="11" width="19.7109375" style="6" customWidth="1"/>
    <col min="12" max="13" width="11.42578125" style="6"/>
    <col min="14" max="14" width="24" style="6" customWidth="1"/>
    <col min="15" max="16384" width="11.42578125" style="6"/>
  </cols>
  <sheetData>
    <row r="1" spans="1:14" x14ac:dyDescent="0.25">
      <c r="A1" s="4" t="s">
        <v>120</v>
      </c>
      <c r="B1" s="5"/>
      <c r="C1" s="5"/>
      <c r="D1" s="5"/>
      <c r="E1" s="5"/>
      <c r="F1" s="5"/>
      <c r="G1" s="5"/>
      <c r="H1" s="5"/>
      <c r="K1" s="3" t="s">
        <v>121</v>
      </c>
      <c r="L1" s="2"/>
    </row>
    <row r="2" spans="1:14" ht="19.5" thickBot="1" x14ac:dyDescent="0.3">
      <c r="A2" s="7" t="s">
        <v>0</v>
      </c>
      <c r="B2" s="5"/>
      <c r="C2" s="5"/>
      <c r="D2" s="5"/>
      <c r="E2" s="5"/>
      <c r="F2" s="5"/>
      <c r="G2" s="5"/>
      <c r="H2" s="5"/>
      <c r="K2" s="3" t="s">
        <v>122</v>
      </c>
      <c r="L2" s="2"/>
    </row>
    <row r="3" spans="1:14" ht="34.5" x14ac:dyDescent="0.25">
      <c r="A3" s="8" t="s">
        <v>1</v>
      </c>
      <c r="B3" s="8" t="s">
        <v>2</v>
      </c>
      <c r="C3" s="8" t="s">
        <v>3</v>
      </c>
      <c r="D3" s="9" t="s">
        <v>4</v>
      </c>
      <c r="E3" s="8" t="s">
        <v>5</v>
      </c>
      <c r="F3" s="8" t="s">
        <v>6</v>
      </c>
      <c r="G3" s="8" t="s">
        <v>7</v>
      </c>
      <c r="H3" s="8" t="s">
        <v>8</v>
      </c>
      <c r="J3" s="42" t="s">
        <v>132</v>
      </c>
      <c r="K3" s="43" t="s">
        <v>131</v>
      </c>
      <c r="L3" s="1" t="s">
        <v>117</v>
      </c>
      <c r="M3" s="1" t="s">
        <v>118</v>
      </c>
      <c r="N3" s="1" t="s">
        <v>119</v>
      </c>
    </row>
    <row r="4" spans="1:14" x14ac:dyDescent="0.25">
      <c r="A4" s="10" t="s">
        <v>9</v>
      </c>
      <c r="B4" s="10" t="s">
        <v>10</v>
      </c>
      <c r="C4" s="10" t="s">
        <v>11</v>
      </c>
      <c r="D4" s="11" t="s">
        <v>12</v>
      </c>
      <c r="E4" s="12"/>
      <c r="F4" s="13">
        <f>F22</f>
        <v>1</v>
      </c>
      <c r="G4" s="14">
        <f>G22</f>
        <v>41793.5</v>
      </c>
      <c r="H4" s="14">
        <f>H22</f>
        <v>41793.5</v>
      </c>
      <c r="J4" s="44"/>
      <c r="K4" s="45"/>
    </row>
    <row r="5" spans="1:14" x14ac:dyDescent="0.25">
      <c r="A5" s="15" t="s">
        <v>13</v>
      </c>
      <c r="B5" s="16" t="s">
        <v>14</v>
      </c>
      <c r="C5" s="16" t="s">
        <v>11</v>
      </c>
      <c r="D5" s="17" t="s">
        <v>15</v>
      </c>
      <c r="E5" s="18"/>
      <c r="F5" s="19">
        <f>F20</f>
        <v>1</v>
      </c>
      <c r="G5" s="20">
        <f>G20</f>
        <v>41793.5</v>
      </c>
      <c r="H5" s="20">
        <f>H20</f>
        <v>41793.5</v>
      </c>
      <c r="J5" s="44"/>
      <c r="K5" s="46"/>
      <c r="L5" s="21"/>
      <c r="M5" s="21"/>
      <c r="N5" s="21"/>
    </row>
    <row r="6" spans="1:14" x14ac:dyDescent="0.25">
      <c r="A6" s="16" t="s">
        <v>16</v>
      </c>
      <c r="B6" s="16" t="s">
        <v>14</v>
      </c>
      <c r="C6" s="16" t="s">
        <v>17</v>
      </c>
      <c r="D6" s="17" t="s">
        <v>18</v>
      </c>
      <c r="E6" s="18"/>
      <c r="F6" s="22">
        <v>800</v>
      </c>
      <c r="G6" s="23">
        <v>4.2699999999999996</v>
      </c>
      <c r="H6" s="20">
        <f t="shared" ref="H6:H20" si="0">ROUND(F6*G6,2)</f>
        <v>3416</v>
      </c>
      <c r="J6" s="47"/>
      <c r="K6" s="48">
        <f>J6*F6</f>
        <v>0</v>
      </c>
      <c r="L6" s="40">
        <f t="shared" ref="L6:L19" si="1">K6*$L$1</f>
        <v>0</v>
      </c>
      <c r="M6" s="24">
        <f t="shared" ref="M6:M19" si="2">K6*$L$2</f>
        <v>0</v>
      </c>
      <c r="N6" s="24">
        <f t="shared" ref="N6:N19" si="3">K6+L6+M6</f>
        <v>0</v>
      </c>
    </row>
    <row r="7" spans="1:14" x14ac:dyDescent="0.25">
      <c r="A7" s="16" t="s">
        <v>19</v>
      </c>
      <c r="B7" s="16" t="s">
        <v>14</v>
      </c>
      <c r="C7" s="16" t="s">
        <v>17</v>
      </c>
      <c r="D7" s="17" t="s">
        <v>20</v>
      </c>
      <c r="E7" s="18"/>
      <c r="F7" s="22">
        <v>90</v>
      </c>
      <c r="G7" s="23">
        <v>29</v>
      </c>
      <c r="H7" s="20">
        <f t="shared" si="0"/>
        <v>2610</v>
      </c>
      <c r="J7" s="47"/>
      <c r="K7" s="48">
        <f t="shared" ref="K7:K19" si="4">J7*F7</f>
        <v>0</v>
      </c>
      <c r="L7" s="40">
        <f t="shared" si="1"/>
        <v>0</v>
      </c>
      <c r="M7" s="24">
        <f t="shared" si="2"/>
        <v>0</v>
      </c>
      <c r="N7" s="24">
        <f t="shared" si="3"/>
        <v>0</v>
      </c>
    </row>
    <row r="8" spans="1:14" x14ac:dyDescent="0.25">
      <c r="A8" s="16" t="s">
        <v>21</v>
      </c>
      <c r="B8" s="16" t="s">
        <v>14</v>
      </c>
      <c r="C8" s="16" t="s">
        <v>22</v>
      </c>
      <c r="D8" s="17" t="s">
        <v>23</v>
      </c>
      <c r="E8" s="18"/>
      <c r="F8" s="22">
        <v>12</v>
      </c>
      <c r="G8" s="23">
        <v>640</v>
      </c>
      <c r="H8" s="20">
        <f t="shared" si="0"/>
        <v>7680</v>
      </c>
      <c r="J8" s="47"/>
      <c r="K8" s="48">
        <f t="shared" si="4"/>
        <v>0</v>
      </c>
      <c r="L8" s="40">
        <f t="shared" si="1"/>
        <v>0</v>
      </c>
      <c r="M8" s="24">
        <f t="shared" si="2"/>
        <v>0</v>
      </c>
      <c r="N8" s="24">
        <f t="shared" si="3"/>
        <v>0</v>
      </c>
    </row>
    <row r="9" spans="1:14" x14ac:dyDescent="0.25">
      <c r="A9" s="16" t="s">
        <v>24</v>
      </c>
      <c r="B9" s="16" t="s">
        <v>14</v>
      </c>
      <c r="C9" s="16" t="s">
        <v>22</v>
      </c>
      <c r="D9" s="17" t="s">
        <v>25</v>
      </c>
      <c r="E9" s="18"/>
      <c r="F9" s="22">
        <v>12</v>
      </c>
      <c r="G9" s="23">
        <v>79.3</v>
      </c>
      <c r="H9" s="20">
        <f t="shared" si="0"/>
        <v>951.6</v>
      </c>
      <c r="J9" s="47"/>
      <c r="K9" s="48">
        <f t="shared" si="4"/>
        <v>0</v>
      </c>
      <c r="L9" s="40">
        <f t="shared" si="1"/>
        <v>0</v>
      </c>
      <c r="M9" s="24">
        <f t="shared" si="2"/>
        <v>0</v>
      </c>
      <c r="N9" s="24">
        <f t="shared" si="3"/>
        <v>0</v>
      </c>
    </row>
    <row r="10" spans="1:14" x14ac:dyDescent="0.25">
      <c r="A10" s="16" t="s">
        <v>26</v>
      </c>
      <c r="B10" s="16" t="s">
        <v>14</v>
      </c>
      <c r="C10" s="16" t="s">
        <v>17</v>
      </c>
      <c r="D10" s="17" t="s">
        <v>27</v>
      </c>
      <c r="E10" s="18"/>
      <c r="F10" s="22">
        <v>90</v>
      </c>
      <c r="G10" s="23">
        <v>5.5</v>
      </c>
      <c r="H10" s="20">
        <f t="shared" si="0"/>
        <v>495</v>
      </c>
      <c r="J10" s="47"/>
      <c r="K10" s="48">
        <f t="shared" si="4"/>
        <v>0</v>
      </c>
      <c r="L10" s="40">
        <f t="shared" si="1"/>
        <v>0</v>
      </c>
      <c r="M10" s="24">
        <f t="shared" si="2"/>
        <v>0</v>
      </c>
      <c r="N10" s="24">
        <f t="shared" si="3"/>
        <v>0</v>
      </c>
    </row>
    <row r="11" spans="1:14" x14ac:dyDescent="0.25">
      <c r="A11" s="16" t="s">
        <v>28</v>
      </c>
      <c r="B11" s="16" t="s">
        <v>14</v>
      </c>
      <c r="C11" s="16" t="s">
        <v>22</v>
      </c>
      <c r="D11" s="17" t="s">
        <v>29</v>
      </c>
      <c r="E11" s="18"/>
      <c r="F11" s="22">
        <v>12</v>
      </c>
      <c r="G11" s="23">
        <v>487.65</v>
      </c>
      <c r="H11" s="20">
        <f t="shared" si="0"/>
        <v>5851.8</v>
      </c>
      <c r="J11" s="47"/>
      <c r="K11" s="48">
        <f t="shared" si="4"/>
        <v>0</v>
      </c>
      <c r="L11" s="40">
        <f t="shared" si="1"/>
        <v>0</v>
      </c>
      <c r="M11" s="24">
        <f t="shared" si="2"/>
        <v>0</v>
      </c>
      <c r="N11" s="24">
        <f t="shared" si="3"/>
        <v>0</v>
      </c>
    </row>
    <row r="12" spans="1:14" x14ac:dyDescent="0.25">
      <c r="A12" s="16" t="s">
        <v>30</v>
      </c>
      <c r="B12" s="16" t="s">
        <v>14</v>
      </c>
      <c r="C12" s="16" t="s">
        <v>22</v>
      </c>
      <c r="D12" s="17" t="s">
        <v>31</v>
      </c>
      <c r="E12" s="18"/>
      <c r="F12" s="22">
        <v>1</v>
      </c>
      <c r="G12" s="23">
        <v>287.33999999999997</v>
      </c>
      <c r="H12" s="20">
        <f t="shared" si="0"/>
        <v>287.33999999999997</v>
      </c>
      <c r="J12" s="47"/>
      <c r="K12" s="48">
        <f t="shared" si="4"/>
        <v>0</v>
      </c>
      <c r="L12" s="40">
        <f t="shared" si="1"/>
        <v>0</v>
      </c>
      <c r="M12" s="24">
        <f t="shared" si="2"/>
        <v>0</v>
      </c>
      <c r="N12" s="24">
        <f t="shared" si="3"/>
        <v>0</v>
      </c>
    </row>
    <row r="13" spans="1:14" ht="22.5" x14ac:dyDescent="0.25">
      <c r="A13" s="16" t="s">
        <v>32</v>
      </c>
      <c r="B13" s="16" t="s">
        <v>14</v>
      </c>
      <c r="C13" s="16" t="s">
        <v>22</v>
      </c>
      <c r="D13" s="17" t="s">
        <v>33</v>
      </c>
      <c r="E13" s="18"/>
      <c r="F13" s="22">
        <v>1</v>
      </c>
      <c r="G13" s="23">
        <v>498.45</v>
      </c>
      <c r="H13" s="20">
        <f t="shared" si="0"/>
        <v>498.45</v>
      </c>
      <c r="J13" s="47"/>
      <c r="K13" s="48">
        <f t="shared" si="4"/>
        <v>0</v>
      </c>
      <c r="L13" s="40">
        <f t="shared" si="1"/>
        <v>0</v>
      </c>
      <c r="M13" s="24">
        <f t="shared" si="2"/>
        <v>0</v>
      </c>
      <c r="N13" s="24">
        <f t="shared" si="3"/>
        <v>0</v>
      </c>
    </row>
    <row r="14" spans="1:14" x14ac:dyDescent="0.25">
      <c r="A14" s="16" t="s">
        <v>34</v>
      </c>
      <c r="B14" s="16" t="s">
        <v>14</v>
      </c>
      <c r="C14" s="16" t="s">
        <v>17</v>
      </c>
      <c r="D14" s="17" t="s">
        <v>35</v>
      </c>
      <c r="E14" s="18"/>
      <c r="F14" s="22">
        <v>20</v>
      </c>
      <c r="G14" s="23">
        <v>140</v>
      </c>
      <c r="H14" s="20">
        <f t="shared" si="0"/>
        <v>2800</v>
      </c>
      <c r="J14" s="47"/>
      <c r="K14" s="48">
        <f t="shared" si="4"/>
        <v>0</v>
      </c>
      <c r="L14" s="40">
        <f t="shared" si="1"/>
        <v>0</v>
      </c>
      <c r="M14" s="24">
        <f t="shared" si="2"/>
        <v>0</v>
      </c>
      <c r="N14" s="24">
        <f t="shared" si="3"/>
        <v>0</v>
      </c>
    </row>
    <row r="15" spans="1:14" x14ac:dyDescent="0.25">
      <c r="A15" s="16" t="s">
        <v>36</v>
      </c>
      <c r="B15" s="16" t="s">
        <v>14</v>
      </c>
      <c r="C15" s="16" t="s">
        <v>22</v>
      </c>
      <c r="D15" s="17" t="s">
        <v>37</v>
      </c>
      <c r="E15" s="18"/>
      <c r="F15" s="22">
        <v>20</v>
      </c>
      <c r="G15" s="23">
        <v>180</v>
      </c>
      <c r="H15" s="20">
        <f t="shared" si="0"/>
        <v>3600</v>
      </c>
      <c r="J15" s="47"/>
      <c r="K15" s="48">
        <f t="shared" si="4"/>
        <v>0</v>
      </c>
      <c r="L15" s="40">
        <f t="shared" si="1"/>
        <v>0</v>
      </c>
      <c r="M15" s="24">
        <f t="shared" si="2"/>
        <v>0</v>
      </c>
      <c r="N15" s="24">
        <f t="shared" si="3"/>
        <v>0</v>
      </c>
    </row>
    <row r="16" spans="1:14" x14ac:dyDescent="0.25">
      <c r="A16" s="16" t="s">
        <v>38</v>
      </c>
      <c r="B16" s="16" t="s">
        <v>14</v>
      </c>
      <c r="C16" s="16" t="s">
        <v>17</v>
      </c>
      <c r="D16" s="17" t="s">
        <v>39</v>
      </c>
      <c r="E16" s="18"/>
      <c r="F16" s="22">
        <v>500</v>
      </c>
      <c r="G16" s="23">
        <v>13.75</v>
      </c>
      <c r="H16" s="20">
        <f t="shared" si="0"/>
        <v>6875</v>
      </c>
      <c r="J16" s="47"/>
      <c r="K16" s="48">
        <f t="shared" si="4"/>
        <v>0</v>
      </c>
      <c r="L16" s="40">
        <f t="shared" si="1"/>
        <v>0</v>
      </c>
      <c r="M16" s="24">
        <f t="shared" si="2"/>
        <v>0</v>
      </c>
      <c r="N16" s="24">
        <f t="shared" si="3"/>
        <v>0</v>
      </c>
    </row>
    <row r="17" spans="1:14" x14ac:dyDescent="0.25">
      <c r="A17" s="16" t="s">
        <v>40</v>
      </c>
      <c r="B17" s="16" t="s">
        <v>14</v>
      </c>
      <c r="C17" s="16" t="s">
        <v>17</v>
      </c>
      <c r="D17" s="17" t="s">
        <v>41</v>
      </c>
      <c r="E17" s="18"/>
      <c r="F17" s="22">
        <v>250</v>
      </c>
      <c r="G17" s="23">
        <v>23.72</v>
      </c>
      <c r="H17" s="20">
        <f t="shared" si="0"/>
        <v>5930</v>
      </c>
      <c r="J17" s="47"/>
      <c r="K17" s="48">
        <f t="shared" si="4"/>
        <v>0</v>
      </c>
      <c r="L17" s="40">
        <f t="shared" si="1"/>
        <v>0</v>
      </c>
      <c r="M17" s="24">
        <f t="shared" si="2"/>
        <v>0</v>
      </c>
      <c r="N17" s="24">
        <f t="shared" si="3"/>
        <v>0</v>
      </c>
    </row>
    <row r="18" spans="1:14" ht="22.5" x14ac:dyDescent="0.25">
      <c r="A18" s="16" t="s">
        <v>42</v>
      </c>
      <c r="B18" s="16" t="s">
        <v>14</v>
      </c>
      <c r="C18" s="16" t="s">
        <v>22</v>
      </c>
      <c r="D18" s="17" t="s">
        <v>43</v>
      </c>
      <c r="E18" s="18"/>
      <c r="F18" s="22">
        <v>1</v>
      </c>
      <c r="G18" s="23">
        <v>48.31</v>
      </c>
      <c r="H18" s="20">
        <f t="shared" si="0"/>
        <v>48.31</v>
      </c>
      <c r="J18" s="47"/>
      <c r="K18" s="48">
        <f t="shared" si="4"/>
        <v>0</v>
      </c>
      <c r="L18" s="40">
        <f t="shared" si="1"/>
        <v>0</v>
      </c>
      <c r="M18" s="24">
        <f t="shared" si="2"/>
        <v>0</v>
      </c>
      <c r="N18" s="24">
        <f t="shared" si="3"/>
        <v>0</v>
      </c>
    </row>
    <row r="19" spans="1:14" ht="22.5" x14ac:dyDescent="0.25">
      <c r="A19" s="16" t="s">
        <v>44</v>
      </c>
      <c r="B19" s="16" t="s">
        <v>14</v>
      </c>
      <c r="C19" s="16" t="s">
        <v>22</v>
      </c>
      <c r="D19" s="17" t="s">
        <v>45</v>
      </c>
      <c r="E19" s="18"/>
      <c r="F19" s="22">
        <v>3</v>
      </c>
      <c r="G19" s="23">
        <v>250</v>
      </c>
      <c r="H19" s="20">
        <f t="shared" si="0"/>
        <v>750</v>
      </c>
      <c r="J19" s="47"/>
      <c r="K19" s="48">
        <f t="shared" si="4"/>
        <v>0</v>
      </c>
      <c r="L19" s="40">
        <f t="shared" si="1"/>
        <v>0</v>
      </c>
      <c r="M19" s="24">
        <f t="shared" si="2"/>
        <v>0</v>
      </c>
      <c r="N19" s="24">
        <f t="shared" si="3"/>
        <v>0</v>
      </c>
    </row>
    <row r="20" spans="1:14" x14ac:dyDescent="0.25">
      <c r="A20" s="18"/>
      <c r="B20" s="18"/>
      <c r="C20" s="18"/>
      <c r="D20" s="25"/>
      <c r="E20" s="26" t="s">
        <v>46</v>
      </c>
      <c r="F20" s="22">
        <v>1</v>
      </c>
      <c r="G20" s="27">
        <f>SUM(H6:H19)</f>
        <v>41793.5</v>
      </c>
      <c r="H20" s="27">
        <f t="shared" si="0"/>
        <v>41793.5</v>
      </c>
      <c r="J20" s="44"/>
      <c r="K20" s="49">
        <f>SUM(K5:K19)</f>
        <v>0</v>
      </c>
      <c r="N20" s="28">
        <f>SUM(N5:N19)</f>
        <v>0</v>
      </c>
    </row>
    <row r="21" spans="1:14" ht="0.95" customHeight="1" x14ac:dyDescent="0.25">
      <c r="A21" s="29"/>
      <c r="B21" s="29"/>
      <c r="C21" s="29"/>
      <c r="D21" s="30"/>
      <c r="E21" s="29"/>
      <c r="F21" s="29"/>
      <c r="G21" s="31"/>
      <c r="H21" s="31"/>
      <c r="J21" s="44"/>
      <c r="K21" s="45"/>
    </row>
    <row r="22" spans="1:14" x14ac:dyDescent="0.25">
      <c r="A22" s="18"/>
      <c r="B22" s="18"/>
      <c r="C22" s="18"/>
      <c r="D22" s="25"/>
      <c r="E22" s="26" t="s">
        <v>47</v>
      </c>
      <c r="F22" s="32">
        <v>1</v>
      </c>
      <c r="G22" s="27">
        <f>H5</f>
        <v>41793.5</v>
      </c>
      <c r="H22" s="27">
        <f>ROUND(F22*G22,2)</f>
        <v>41793.5</v>
      </c>
      <c r="J22" s="44"/>
      <c r="K22" s="45"/>
    </row>
    <row r="23" spans="1:14" ht="0.95" customHeight="1" x14ac:dyDescent="0.25">
      <c r="A23" s="29"/>
      <c r="B23" s="29"/>
      <c r="C23" s="29"/>
      <c r="D23" s="30"/>
      <c r="E23" s="29"/>
      <c r="F23" s="29"/>
      <c r="G23" s="31"/>
      <c r="H23" s="31"/>
      <c r="J23" s="44"/>
      <c r="K23" s="45"/>
    </row>
    <row r="24" spans="1:14" x14ac:dyDescent="0.25">
      <c r="A24" s="10" t="s">
        <v>48</v>
      </c>
      <c r="B24" s="10" t="s">
        <v>10</v>
      </c>
      <c r="C24" s="10" t="s">
        <v>11</v>
      </c>
      <c r="D24" s="11" t="s">
        <v>49</v>
      </c>
      <c r="E24" s="12"/>
      <c r="F24" s="13">
        <f>F41</f>
        <v>1</v>
      </c>
      <c r="G24" s="14">
        <f>G41</f>
        <v>5485.25</v>
      </c>
      <c r="H24" s="14">
        <f>H41</f>
        <v>5485.25</v>
      </c>
      <c r="J24" s="44"/>
      <c r="K24" s="45"/>
    </row>
    <row r="25" spans="1:14" x14ac:dyDescent="0.25">
      <c r="A25" s="15" t="s">
        <v>50</v>
      </c>
      <c r="B25" s="16" t="s">
        <v>14</v>
      </c>
      <c r="C25" s="16" t="s">
        <v>11</v>
      </c>
      <c r="D25" s="17" t="s">
        <v>51</v>
      </c>
      <c r="E25" s="18"/>
      <c r="F25" s="19">
        <f>F31</f>
        <v>1</v>
      </c>
      <c r="G25" s="20">
        <f>G31</f>
        <v>1896.95</v>
      </c>
      <c r="H25" s="20">
        <f>H31</f>
        <v>1896.95</v>
      </c>
      <c r="J25" s="44"/>
      <c r="K25" s="46"/>
    </row>
    <row r="26" spans="1:14" x14ac:dyDescent="0.25">
      <c r="A26" s="16" t="s">
        <v>28</v>
      </c>
      <c r="B26" s="16" t="s">
        <v>14</v>
      </c>
      <c r="C26" s="16" t="s">
        <v>22</v>
      </c>
      <c r="D26" s="17" t="s">
        <v>29</v>
      </c>
      <c r="E26" s="18"/>
      <c r="F26" s="22">
        <v>1</v>
      </c>
      <c r="G26" s="23">
        <v>487.65</v>
      </c>
      <c r="H26" s="20">
        <f t="shared" ref="H26:H31" si="5">ROUND(F26*G26,2)</f>
        <v>487.65</v>
      </c>
      <c r="J26" s="47"/>
      <c r="K26" s="48">
        <f t="shared" ref="K26:K30" si="6">J26*F26</f>
        <v>0</v>
      </c>
      <c r="L26" s="40">
        <f t="shared" ref="L26:L30" si="7">K26*$L$1</f>
        <v>0</v>
      </c>
      <c r="M26" s="24">
        <f t="shared" ref="M26:M30" si="8">K26*$L$2</f>
        <v>0</v>
      </c>
      <c r="N26" s="24">
        <f t="shared" ref="N26:N30" si="9">K26+L26+M26</f>
        <v>0</v>
      </c>
    </row>
    <row r="27" spans="1:14" x14ac:dyDescent="0.25">
      <c r="A27" s="16" t="s">
        <v>24</v>
      </c>
      <c r="B27" s="16" t="s">
        <v>14</v>
      </c>
      <c r="C27" s="16" t="s">
        <v>22</v>
      </c>
      <c r="D27" s="17" t="s">
        <v>25</v>
      </c>
      <c r="E27" s="18"/>
      <c r="F27" s="22">
        <v>1</v>
      </c>
      <c r="G27" s="23">
        <v>79.3</v>
      </c>
      <c r="H27" s="20">
        <f t="shared" si="5"/>
        <v>79.3</v>
      </c>
      <c r="J27" s="47"/>
      <c r="K27" s="48">
        <f t="shared" si="6"/>
        <v>0</v>
      </c>
      <c r="L27" s="40">
        <f t="shared" si="7"/>
        <v>0</v>
      </c>
      <c r="M27" s="24">
        <f t="shared" si="8"/>
        <v>0</v>
      </c>
      <c r="N27" s="24">
        <f t="shared" si="9"/>
        <v>0</v>
      </c>
    </row>
    <row r="28" spans="1:14" x14ac:dyDescent="0.25">
      <c r="A28" s="16" t="s">
        <v>26</v>
      </c>
      <c r="B28" s="16" t="s">
        <v>14</v>
      </c>
      <c r="C28" s="16" t="s">
        <v>17</v>
      </c>
      <c r="D28" s="17" t="s">
        <v>27</v>
      </c>
      <c r="E28" s="18"/>
      <c r="F28" s="22">
        <v>20</v>
      </c>
      <c r="G28" s="23">
        <v>5.5</v>
      </c>
      <c r="H28" s="20">
        <f t="shared" si="5"/>
        <v>110</v>
      </c>
      <c r="J28" s="47"/>
      <c r="K28" s="48">
        <f t="shared" si="6"/>
        <v>0</v>
      </c>
      <c r="L28" s="40">
        <f t="shared" si="7"/>
        <v>0</v>
      </c>
      <c r="M28" s="24">
        <f t="shared" si="8"/>
        <v>0</v>
      </c>
      <c r="N28" s="24">
        <f t="shared" si="9"/>
        <v>0</v>
      </c>
    </row>
    <row r="29" spans="1:14" x14ac:dyDescent="0.25">
      <c r="A29" s="16" t="s">
        <v>19</v>
      </c>
      <c r="B29" s="16" t="s">
        <v>14</v>
      </c>
      <c r="C29" s="16" t="s">
        <v>17</v>
      </c>
      <c r="D29" s="17" t="s">
        <v>20</v>
      </c>
      <c r="E29" s="18"/>
      <c r="F29" s="22">
        <v>20</v>
      </c>
      <c r="G29" s="23">
        <v>29</v>
      </c>
      <c r="H29" s="20">
        <f t="shared" si="5"/>
        <v>580</v>
      </c>
      <c r="J29" s="47"/>
      <c r="K29" s="48">
        <f t="shared" si="6"/>
        <v>0</v>
      </c>
      <c r="L29" s="40">
        <f t="shared" si="7"/>
        <v>0</v>
      </c>
      <c r="M29" s="24">
        <f t="shared" si="8"/>
        <v>0</v>
      </c>
      <c r="N29" s="24">
        <f t="shared" si="9"/>
        <v>0</v>
      </c>
    </row>
    <row r="30" spans="1:14" x14ac:dyDescent="0.25">
      <c r="A30" s="16" t="s">
        <v>21</v>
      </c>
      <c r="B30" s="16" t="s">
        <v>14</v>
      </c>
      <c r="C30" s="16" t="s">
        <v>22</v>
      </c>
      <c r="D30" s="17" t="s">
        <v>23</v>
      </c>
      <c r="E30" s="18"/>
      <c r="F30" s="22">
        <v>1</v>
      </c>
      <c r="G30" s="23">
        <v>640</v>
      </c>
      <c r="H30" s="20">
        <f t="shared" si="5"/>
        <v>640</v>
      </c>
      <c r="J30" s="47"/>
      <c r="K30" s="48">
        <f t="shared" si="6"/>
        <v>0</v>
      </c>
      <c r="L30" s="40">
        <f t="shared" si="7"/>
        <v>0</v>
      </c>
      <c r="M30" s="24">
        <f t="shared" si="8"/>
        <v>0</v>
      </c>
      <c r="N30" s="24">
        <f t="shared" si="9"/>
        <v>0</v>
      </c>
    </row>
    <row r="31" spans="1:14" x14ac:dyDescent="0.25">
      <c r="A31" s="18"/>
      <c r="B31" s="18"/>
      <c r="C31" s="18"/>
      <c r="D31" s="25"/>
      <c r="E31" s="26" t="s">
        <v>52</v>
      </c>
      <c r="F31" s="22">
        <v>1</v>
      </c>
      <c r="G31" s="27">
        <f>SUM(H26:H30)</f>
        <v>1896.95</v>
      </c>
      <c r="H31" s="27">
        <f t="shared" si="5"/>
        <v>1896.95</v>
      </c>
      <c r="J31" s="44"/>
      <c r="K31" s="49">
        <f>SUM(K26:K30)</f>
        <v>0</v>
      </c>
      <c r="L31" s="28"/>
      <c r="M31" s="28"/>
      <c r="N31" s="28">
        <f>SUM(N26:N30)</f>
        <v>0</v>
      </c>
    </row>
    <row r="32" spans="1:14" ht="0.95" customHeight="1" x14ac:dyDescent="0.25">
      <c r="A32" s="29"/>
      <c r="B32" s="29"/>
      <c r="C32" s="29"/>
      <c r="D32" s="30"/>
      <c r="E32" s="29"/>
      <c r="F32" s="29"/>
      <c r="G32" s="31"/>
      <c r="H32" s="31"/>
      <c r="J32" s="44"/>
      <c r="K32" s="45"/>
    </row>
    <row r="33" spans="1:14" x14ac:dyDescent="0.25">
      <c r="A33" s="15" t="s">
        <v>53</v>
      </c>
      <c r="B33" s="16" t="s">
        <v>14</v>
      </c>
      <c r="C33" s="16" t="s">
        <v>11</v>
      </c>
      <c r="D33" s="17" t="s">
        <v>54</v>
      </c>
      <c r="E33" s="18"/>
      <c r="F33" s="19">
        <f>F39</f>
        <v>1</v>
      </c>
      <c r="G33" s="20">
        <f>G39</f>
        <v>3588.3</v>
      </c>
      <c r="H33" s="20">
        <f>H39</f>
        <v>3588.3</v>
      </c>
      <c r="J33" s="44"/>
      <c r="K33" s="45"/>
    </row>
    <row r="34" spans="1:14" x14ac:dyDescent="0.25">
      <c r="A34" s="16" t="s">
        <v>55</v>
      </c>
      <c r="B34" s="16" t="s">
        <v>14</v>
      </c>
      <c r="C34" s="16" t="s">
        <v>17</v>
      </c>
      <c r="D34" s="17" t="s">
        <v>56</v>
      </c>
      <c r="E34" s="18"/>
      <c r="F34" s="22">
        <v>120</v>
      </c>
      <c r="G34" s="23">
        <v>8.8699999999999992</v>
      </c>
      <c r="H34" s="20">
        <f t="shared" ref="H34:H39" si="10">ROUND(F34*G34,2)</f>
        <v>1064.4000000000001</v>
      </c>
      <c r="J34" s="47"/>
      <c r="K34" s="48">
        <f t="shared" ref="K34:K38" si="11">J34*F34</f>
        <v>0</v>
      </c>
      <c r="L34" s="40">
        <f t="shared" ref="L34:L38" si="12">K34*$L$1</f>
        <v>0</v>
      </c>
      <c r="M34" s="24">
        <f t="shared" ref="M34:M38" si="13">K34*$L$2</f>
        <v>0</v>
      </c>
      <c r="N34" s="24">
        <f t="shared" ref="N34:N38" si="14">K34+L34+M34</f>
        <v>0</v>
      </c>
    </row>
    <row r="35" spans="1:14" x14ac:dyDescent="0.25">
      <c r="A35" s="16" t="s">
        <v>21</v>
      </c>
      <c r="B35" s="16" t="s">
        <v>14</v>
      </c>
      <c r="C35" s="16" t="s">
        <v>22</v>
      </c>
      <c r="D35" s="17" t="s">
        <v>23</v>
      </c>
      <c r="E35" s="18"/>
      <c r="F35" s="22">
        <v>2</v>
      </c>
      <c r="G35" s="23">
        <v>640</v>
      </c>
      <c r="H35" s="20">
        <f t="shared" si="10"/>
        <v>1280</v>
      </c>
      <c r="J35" s="47"/>
      <c r="K35" s="48">
        <f t="shared" si="11"/>
        <v>0</v>
      </c>
      <c r="L35" s="40">
        <f t="shared" si="12"/>
        <v>0</v>
      </c>
      <c r="M35" s="24">
        <f t="shared" si="13"/>
        <v>0</v>
      </c>
      <c r="N35" s="24">
        <f t="shared" si="14"/>
        <v>0</v>
      </c>
    </row>
    <row r="36" spans="1:14" x14ac:dyDescent="0.25">
      <c r="A36" s="16" t="s">
        <v>24</v>
      </c>
      <c r="B36" s="16" t="s">
        <v>14</v>
      </c>
      <c r="C36" s="16" t="s">
        <v>22</v>
      </c>
      <c r="D36" s="17" t="s">
        <v>25</v>
      </c>
      <c r="E36" s="18"/>
      <c r="F36" s="22">
        <v>2</v>
      </c>
      <c r="G36" s="23">
        <v>79.3</v>
      </c>
      <c r="H36" s="20">
        <f t="shared" si="10"/>
        <v>158.6</v>
      </c>
      <c r="J36" s="47"/>
      <c r="K36" s="48">
        <f t="shared" si="11"/>
        <v>0</v>
      </c>
      <c r="L36" s="40">
        <f t="shared" si="12"/>
        <v>0</v>
      </c>
      <c r="M36" s="24">
        <f t="shared" si="13"/>
        <v>0</v>
      </c>
      <c r="N36" s="24">
        <f t="shared" si="14"/>
        <v>0</v>
      </c>
    </row>
    <row r="37" spans="1:14" x14ac:dyDescent="0.25">
      <c r="A37" s="16" t="s">
        <v>26</v>
      </c>
      <c r="B37" s="16" t="s">
        <v>14</v>
      </c>
      <c r="C37" s="16" t="s">
        <v>17</v>
      </c>
      <c r="D37" s="17" t="s">
        <v>27</v>
      </c>
      <c r="E37" s="18"/>
      <c r="F37" s="22">
        <v>20</v>
      </c>
      <c r="G37" s="23">
        <v>5.5</v>
      </c>
      <c r="H37" s="20">
        <f t="shared" si="10"/>
        <v>110</v>
      </c>
      <c r="J37" s="47"/>
      <c r="K37" s="48">
        <f t="shared" si="11"/>
        <v>0</v>
      </c>
      <c r="L37" s="40">
        <f t="shared" si="12"/>
        <v>0</v>
      </c>
      <c r="M37" s="24">
        <f t="shared" si="13"/>
        <v>0</v>
      </c>
      <c r="N37" s="24">
        <f t="shared" si="14"/>
        <v>0</v>
      </c>
    </row>
    <row r="38" spans="1:14" x14ac:dyDescent="0.25">
      <c r="A38" s="16" t="s">
        <v>28</v>
      </c>
      <c r="B38" s="16" t="s">
        <v>14</v>
      </c>
      <c r="C38" s="16" t="s">
        <v>22</v>
      </c>
      <c r="D38" s="17" t="s">
        <v>29</v>
      </c>
      <c r="E38" s="18"/>
      <c r="F38" s="22">
        <v>2</v>
      </c>
      <c r="G38" s="23">
        <v>487.65</v>
      </c>
      <c r="H38" s="20">
        <f t="shared" si="10"/>
        <v>975.3</v>
      </c>
      <c r="J38" s="47"/>
      <c r="K38" s="48">
        <f t="shared" si="11"/>
        <v>0</v>
      </c>
      <c r="L38" s="40">
        <f t="shared" si="12"/>
        <v>0</v>
      </c>
      <c r="M38" s="24">
        <f t="shared" si="13"/>
        <v>0</v>
      </c>
      <c r="N38" s="24">
        <f t="shared" si="14"/>
        <v>0</v>
      </c>
    </row>
    <row r="39" spans="1:14" x14ac:dyDescent="0.25">
      <c r="A39" s="18"/>
      <c r="B39" s="18"/>
      <c r="C39" s="18"/>
      <c r="D39" s="25"/>
      <c r="E39" s="26" t="s">
        <v>57</v>
      </c>
      <c r="F39" s="22">
        <v>1</v>
      </c>
      <c r="G39" s="27">
        <f>SUM(H34:H38)</f>
        <v>3588.3</v>
      </c>
      <c r="H39" s="27">
        <f t="shared" si="10"/>
        <v>3588.3</v>
      </c>
      <c r="J39" s="44"/>
      <c r="K39" s="49">
        <f>SUM(K34:K38)</f>
        <v>0</v>
      </c>
      <c r="L39" s="28"/>
      <c r="M39" s="28"/>
      <c r="N39" s="28">
        <f>SUM(N34:N38)</f>
        <v>0</v>
      </c>
    </row>
    <row r="40" spans="1:14" ht="0.95" customHeight="1" x14ac:dyDescent="0.25">
      <c r="A40" s="29"/>
      <c r="B40" s="29"/>
      <c r="C40" s="29"/>
      <c r="D40" s="30"/>
      <c r="E40" s="29"/>
      <c r="F40" s="29"/>
      <c r="G40" s="31"/>
      <c r="H40" s="31"/>
      <c r="J40" s="44"/>
      <c r="K40" s="45"/>
    </row>
    <row r="41" spans="1:14" x14ac:dyDescent="0.25">
      <c r="A41" s="18"/>
      <c r="B41" s="18"/>
      <c r="C41" s="18"/>
      <c r="D41" s="25"/>
      <c r="E41" s="26" t="s">
        <v>58</v>
      </c>
      <c r="F41" s="32">
        <v>1</v>
      </c>
      <c r="G41" s="27">
        <f>H25+H33</f>
        <v>5485.25</v>
      </c>
      <c r="H41" s="27">
        <f>ROUND(F41*G41,2)</f>
        <v>5485.25</v>
      </c>
      <c r="J41" s="44"/>
      <c r="K41" s="45"/>
    </row>
    <row r="42" spans="1:14" ht="0.95" customHeight="1" x14ac:dyDescent="0.25">
      <c r="A42" s="29"/>
      <c r="B42" s="29"/>
      <c r="C42" s="29"/>
      <c r="D42" s="30"/>
      <c r="E42" s="29"/>
      <c r="F42" s="29"/>
      <c r="G42" s="31"/>
      <c r="H42" s="31"/>
      <c r="J42" s="44"/>
      <c r="K42" s="45"/>
    </row>
    <row r="43" spans="1:14" x14ac:dyDescent="0.25">
      <c r="A43" s="10" t="s">
        <v>59</v>
      </c>
      <c r="B43" s="10" t="s">
        <v>10</v>
      </c>
      <c r="C43" s="10" t="s">
        <v>11</v>
      </c>
      <c r="D43" s="11" t="s">
        <v>60</v>
      </c>
      <c r="E43" s="12"/>
      <c r="F43" s="13">
        <f>F79</f>
        <v>1</v>
      </c>
      <c r="G43" s="14">
        <f>G79</f>
        <v>91961.97</v>
      </c>
      <c r="H43" s="14">
        <f>H79</f>
        <v>91961.97</v>
      </c>
      <c r="J43" s="44"/>
      <c r="K43" s="45"/>
    </row>
    <row r="44" spans="1:14" x14ac:dyDescent="0.25">
      <c r="A44" s="15" t="s">
        <v>61</v>
      </c>
      <c r="B44" s="16" t="s">
        <v>14</v>
      </c>
      <c r="C44" s="16" t="s">
        <v>11</v>
      </c>
      <c r="D44" s="17" t="s">
        <v>62</v>
      </c>
      <c r="E44" s="18"/>
      <c r="F44" s="19">
        <f>F54</f>
        <v>1</v>
      </c>
      <c r="G44" s="20">
        <f>G54</f>
        <v>50941.54</v>
      </c>
      <c r="H44" s="20">
        <f>H54</f>
        <v>50941.54</v>
      </c>
      <c r="J44" s="44"/>
      <c r="K44" s="45"/>
    </row>
    <row r="45" spans="1:14" x14ac:dyDescent="0.25">
      <c r="A45" s="16" t="s">
        <v>63</v>
      </c>
      <c r="B45" s="16" t="s">
        <v>14</v>
      </c>
      <c r="C45" s="16" t="s">
        <v>22</v>
      </c>
      <c r="D45" s="17" t="s">
        <v>64</v>
      </c>
      <c r="E45" s="18"/>
      <c r="F45" s="22">
        <v>8</v>
      </c>
      <c r="G45" s="23">
        <v>765.34</v>
      </c>
      <c r="H45" s="20">
        <f t="shared" ref="H45:H54" si="15">ROUND(F45*G45,2)</f>
        <v>6122.72</v>
      </c>
      <c r="J45" s="47"/>
      <c r="K45" s="48">
        <f t="shared" ref="K45:K53" si="16">J45*F45</f>
        <v>0</v>
      </c>
      <c r="L45" s="40">
        <f t="shared" ref="L45:L53" si="17">K45*$L$1</f>
        <v>0</v>
      </c>
      <c r="M45" s="24">
        <f t="shared" ref="M45" si="18">K45*$L$2</f>
        <v>0</v>
      </c>
      <c r="N45" s="24">
        <f t="shared" ref="N45" si="19">K45+L45+M45</f>
        <v>0</v>
      </c>
    </row>
    <row r="46" spans="1:14" x14ac:dyDescent="0.25">
      <c r="A46" s="16" t="s">
        <v>24</v>
      </c>
      <c r="B46" s="16" t="s">
        <v>14</v>
      </c>
      <c r="C46" s="16" t="s">
        <v>22</v>
      </c>
      <c r="D46" s="17" t="s">
        <v>25</v>
      </c>
      <c r="E46" s="18"/>
      <c r="F46" s="22">
        <v>16</v>
      </c>
      <c r="G46" s="23">
        <v>79.3</v>
      </c>
      <c r="H46" s="20">
        <f t="shared" si="15"/>
        <v>1268.8</v>
      </c>
      <c r="J46" s="47"/>
      <c r="K46" s="48">
        <f t="shared" si="16"/>
        <v>0</v>
      </c>
      <c r="L46" s="40">
        <f t="shared" si="17"/>
        <v>0</v>
      </c>
      <c r="M46" s="24">
        <f t="shared" ref="M46:M53" si="20">K46*$L$2</f>
        <v>0</v>
      </c>
      <c r="N46" s="24">
        <f t="shared" ref="N46:N53" si="21">K46+L46+M46</f>
        <v>0</v>
      </c>
    </row>
    <row r="47" spans="1:14" x14ac:dyDescent="0.25">
      <c r="A47" s="16" t="s">
        <v>21</v>
      </c>
      <c r="B47" s="16" t="s">
        <v>14</v>
      </c>
      <c r="C47" s="16" t="s">
        <v>22</v>
      </c>
      <c r="D47" s="17" t="s">
        <v>23</v>
      </c>
      <c r="E47" s="18"/>
      <c r="F47" s="22">
        <v>16</v>
      </c>
      <c r="G47" s="23">
        <v>640</v>
      </c>
      <c r="H47" s="20">
        <f t="shared" si="15"/>
        <v>10240</v>
      </c>
      <c r="J47" s="47"/>
      <c r="K47" s="48">
        <f t="shared" si="16"/>
        <v>0</v>
      </c>
      <c r="L47" s="40">
        <f t="shared" si="17"/>
        <v>0</v>
      </c>
      <c r="M47" s="24">
        <f t="shared" si="20"/>
        <v>0</v>
      </c>
      <c r="N47" s="24">
        <f t="shared" si="21"/>
        <v>0</v>
      </c>
    </row>
    <row r="48" spans="1:14" x14ac:dyDescent="0.25">
      <c r="A48" s="16" t="s">
        <v>65</v>
      </c>
      <c r="B48" s="16" t="s">
        <v>14</v>
      </c>
      <c r="C48" s="16" t="s">
        <v>22</v>
      </c>
      <c r="D48" s="17" t="s">
        <v>66</v>
      </c>
      <c r="E48" s="18"/>
      <c r="F48" s="22">
        <v>8</v>
      </c>
      <c r="G48" s="23">
        <v>372.14</v>
      </c>
      <c r="H48" s="20">
        <f t="shared" si="15"/>
        <v>2977.12</v>
      </c>
      <c r="J48" s="47"/>
      <c r="K48" s="48">
        <f t="shared" si="16"/>
        <v>0</v>
      </c>
      <c r="L48" s="40">
        <f t="shared" si="17"/>
        <v>0</v>
      </c>
      <c r="M48" s="24">
        <f t="shared" si="20"/>
        <v>0</v>
      </c>
      <c r="N48" s="24">
        <f t="shared" si="21"/>
        <v>0</v>
      </c>
    </row>
    <row r="49" spans="1:14" x14ac:dyDescent="0.25">
      <c r="A49" s="16" t="s">
        <v>67</v>
      </c>
      <c r="B49" s="16" t="s">
        <v>14</v>
      </c>
      <c r="C49" s="16" t="s">
        <v>17</v>
      </c>
      <c r="D49" s="17" t="s">
        <v>68</v>
      </c>
      <c r="E49" s="18"/>
      <c r="F49" s="22">
        <v>275</v>
      </c>
      <c r="G49" s="23">
        <v>39.26</v>
      </c>
      <c r="H49" s="20">
        <f t="shared" si="15"/>
        <v>10796.5</v>
      </c>
      <c r="J49" s="47"/>
      <c r="K49" s="48">
        <f t="shared" si="16"/>
        <v>0</v>
      </c>
      <c r="L49" s="40">
        <f t="shared" si="17"/>
        <v>0</v>
      </c>
      <c r="M49" s="24">
        <f t="shared" si="20"/>
        <v>0</v>
      </c>
      <c r="N49" s="24">
        <f t="shared" si="21"/>
        <v>0</v>
      </c>
    </row>
    <row r="50" spans="1:14" x14ac:dyDescent="0.25">
      <c r="A50" s="16" t="s">
        <v>16</v>
      </c>
      <c r="B50" s="16" t="s">
        <v>14</v>
      </c>
      <c r="C50" s="16" t="s">
        <v>17</v>
      </c>
      <c r="D50" s="17" t="s">
        <v>18</v>
      </c>
      <c r="E50" s="18"/>
      <c r="F50" s="22">
        <v>1580</v>
      </c>
      <c r="G50" s="23">
        <v>4.2699999999999996</v>
      </c>
      <c r="H50" s="20">
        <f t="shared" si="15"/>
        <v>6746.6</v>
      </c>
      <c r="J50" s="47"/>
      <c r="K50" s="48">
        <f t="shared" si="16"/>
        <v>0</v>
      </c>
      <c r="L50" s="40">
        <f t="shared" si="17"/>
        <v>0</v>
      </c>
      <c r="M50" s="24">
        <f t="shared" si="20"/>
        <v>0</v>
      </c>
      <c r="N50" s="24">
        <f t="shared" si="21"/>
        <v>0</v>
      </c>
    </row>
    <row r="51" spans="1:14" x14ac:dyDescent="0.25">
      <c r="A51" s="16" t="s">
        <v>69</v>
      </c>
      <c r="B51" s="16" t="s">
        <v>14</v>
      </c>
      <c r="C51" s="16" t="s">
        <v>17</v>
      </c>
      <c r="D51" s="17" t="s">
        <v>70</v>
      </c>
      <c r="E51" s="18"/>
      <c r="F51" s="22">
        <v>60</v>
      </c>
      <c r="G51" s="23">
        <v>125.45</v>
      </c>
      <c r="H51" s="20">
        <f t="shared" si="15"/>
        <v>7527</v>
      </c>
      <c r="J51" s="47"/>
      <c r="K51" s="48">
        <f t="shared" si="16"/>
        <v>0</v>
      </c>
      <c r="L51" s="40">
        <f t="shared" si="17"/>
        <v>0</v>
      </c>
      <c r="M51" s="24">
        <f t="shared" si="20"/>
        <v>0</v>
      </c>
      <c r="N51" s="24">
        <f t="shared" si="21"/>
        <v>0</v>
      </c>
    </row>
    <row r="52" spans="1:14" x14ac:dyDescent="0.25">
      <c r="A52" s="16" t="s">
        <v>26</v>
      </c>
      <c r="B52" s="16" t="s">
        <v>14</v>
      </c>
      <c r="C52" s="16" t="s">
        <v>17</v>
      </c>
      <c r="D52" s="17" t="s">
        <v>27</v>
      </c>
      <c r="E52" s="18"/>
      <c r="F52" s="22">
        <v>140</v>
      </c>
      <c r="G52" s="23">
        <v>5.5</v>
      </c>
      <c r="H52" s="20">
        <f t="shared" si="15"/>
        <v>770</v>
      </c>
      <c r="J52" s="47"/>
      <c r="K52" s="48">
        <f t="shared" si="16"/>
        <v>0</v>
      </c>
      <c r="L52" s="40">
        <f t="shared" si="17"/>
        <v>0</v>
      </c>
      <c r="M52" s="24">
        <f t="shared" si="20"/>
        <v>0</v>
      </c>
      <c r="N52" s="24">
        <f t="shared" si="21"/>
        <v>0</v>
      </c>
    </row>
    <row r="53" spans="1:14" x14ac:dyDescent="0.25">
      <c r="A53" s="16" t="s">
        <v>71</v>
      </c>
      <c r="B53" s="16" t="s">
        <v>14</v>
      </c>
      <c r="C53" s="16" t="s">
        <v>17</v>
      </c>
      <c r="D53" s="17" t="s">
        <v>72</v>
      </c>
      <c r="E53" s="18"/>
      <c r="F53" s="22">
        <v>240</v>
      </c>
      <c r="G53" s="23">
        <v>18.72</v>
      </c>
      <c r="H53" s="20">
        <f t="shared" si="15"/>
        <v>4492.8</v>
      </c>
      <c r="J53" s="47"/>
      <c r="K53" s="48">
        <f t="shared" si="16"/>
        <v>0</v>
      </c>
      <c r="L53" s="40">
        <f t="shared" si="17"/>
        <v>0</v>
      </c>
      <c r="M53" s="24">
        <f t="shared" si="20"/>
        <v>0</v>
      </c>
      <c r="N53" s="24">
        <f t="shared" si="21"/>
        <v>0</v>
      </c>
    </row>
    <row r="54" spans="1:14" x14ac:dyDescent="0.25">
      <c r="A54" s="18"/>
      <c r="B54" s="18"/>
      <c r="C54" s="18"/>
      <c r="D54" s="25"/>
      <c r="E54" s="26" t="s">
        <v>73</v>
      </c>
      <c r="F54" s="22">
        <v>1</v>
      </c>
      <c r="G54" s="27">
        <f>SUM(H45:H53)</f>
        <v>50941.54</v>
      </c>
      <c r="H54" s="27">
        <f t="shared" si="15"/>
        <v>50941.54</v>
      </c>
      <c r="J54" s="44"/>
      <c r="K54" s="49">
        <f>SUM(K45:K53)</f>
        <v>0</v>
      </c>
      <c r="L54" s="28"/>
      <c r="M54" s="28"/>
      <c r="N54" s="28">
        <f>SUM(N45:N53)</f>
        <v>0</v>
      </c>
    </row>
    <row r="55" spans="1:14" ht="0.95" customHeight="1" x14ac:dyDescent="0.25">
      <c r="A55" s="29"/>
      <c r="B55" s="29"/>
      <c r="C55" s="29"/>
      <c r="D55" s="30"/>
      <c r="E55" s="29"/>
      <c r="F55" s="29"/>
      <c r="G55" s="31"/>
      <c r="H55" s="31"/>
      <c r="J55" s="44"/>
      <c r="K55" s="45"/>
    </row>
    <row r="56" spans="1:14" x14ac:dyDescent="0.25">
      <c r="A56" s="15" t="s">
        <v>74</v>
      </c>
      <c r="B56" s="16" t="s">
        <v>14</v>
      </c>
      <c r="C56" s="16" t="s">
        <v>11</v>
      </c>
      <c r="D56" s="17" t="s">
        <v>75</v>
      </c>
      <c r="E56" s="18"/>
      <c r="F56" s="19">
        <f>F63</f>
        <v>1</v>
      </c>
      <c r="G56" s="20">
        <f>G63</f>
        <v>7195.85</v>
      </c>
      <c r="H56" s="20">
        <f>H63</f>
        <v>7195.85</v>
      </c>
      <c r="J56" s="44"/>
      <c r="K56" s="45"/>
    </row>
    <row r="57" spans="1:14" x14ac:dyDescent="0.25">
      <c r="A57" s="16" t="s">
        <v>19</v>
      </c>
      <c r="B57" s="16" t="s">
        <v>14</v>
      </c>
      <c r="C57" s="16" t="s">
        <v>17</v>
      </c>
      <c r="D57" s="17" t="s">
        <v>20</v>
      </c>
      <c r="E57" s="18"/>
      <c r="F57" s="22">
        <v>70</v>
      </c>
      <c r="G57" s="23">
        <v>29</v>
      </c>
      <c r="H57" s="20">
        <f t="shared" ref="H57:H63" si="22">ROUND(F57*G57,2)</f>
        <v>2030</v>
      </c>
      <c r="J57" s="47"/>
      <c r="K57" s="48">
        <f t="shared" ref="K57:K62" si="23">J57*F57</f>
        <v>0</v>
      </c>
      <c r="L57" s="40">
        <f t="shared" ref="L57:L62" si="24">K57*$L$1</f>
        <v>0</v>
      </c>
      <c r="M57" s="24">
        <f t="shared" ref="M57" si="25">K57*$L$2</f>
        <v>0</v>
      </c>
      <c r="N57" s="24">
        <f t="shared" ref="N57" si="26">K57+L57+M57</f>
        <v>0</v>
      </c>
    </row>
    <row r="58" spans="1:14" x14ac:dyDescent="0.25">
      <c r="A58" s="16" t="s">
        <v>55</v>
      </c>
      <c r="B58" s="16" t="s">
        <v>14</v>
      </c>
      <c r="C58" s="16" t="s">
        <v>17</v>
      </c>
      <c r="D58" s="17" t="s">
        <v>56</v>
      </c>
      <c r="E58" s="18"/>
      <c r="F58" s="22">
        <v>150</v>
      </c>
      <c r="G58" s="23">
        <v>8.8699999999999992</v>
      </c>
      <c r="H58" s="20">
        <f t="shared" si="22"/>
        <v>1330.5</v>
      </c>
      <c r="J58" s="47"/>
      <c r="K58" s="48">
        <f t="shared" si="23"/>
        <v>0</v>
      </c>
      <c r="L58" s="40">
        <f t="shared" si="24"/>
        <v>0</v>
      </c>
      <c r="M58" s="24">
        <f t="shared" ref="M58:M62" si="27">K58*$L$2</f>
        <v>0</v>
      </c>
      <c r="N58" s="24">
        <f t="shared" ref="N58:N62" si="28">K58+L58+M58</f>
        <v>0</v>
      </c>
    </row>
    <row r="59" spans="1:14" x14ac:dyDescent="0.25">
      <c r="A59" s="16" t="s">
        <v>24</v>
      </c>
      <c r="B59" s="16" t="s">
        <v>14</v>
      </c>
      <c r="C59" s="16" t="s">
        <v>22</v>
      </c>
      <c r="D59" s="17" t="s">
        <v>25</v>
      </c>
      <c r="E59" s="18"/>
      <c r="F59" s="22">
        <v>3</v>
      </c>
      <c r="G59" s="23">
        <v>79.3</v>
      </c>
      <c r="H59" s="20">
        <f t="shared" si="22"/>
        <v>237.9</v>
      </c>
      <c r="J59" s="47"/>
      <c r="K59" s="48">
        <f t="shared" si="23"/>
        <v>0</v>
      </c>
      <c r="L59" s="40">
        <f t="shared" si="24"/>
        <v>0</v>
      </c>
      <c r="M59" s="24">
        <f t="shared" si="27"/>
        <v>0</v>
      </c>
      <c r="N59" s="24">
        <f t="shared" si="28"/>
        <v>0</v>
      </c>
    </row>
    <row r="60" spans="1:14" x14ac:dyDescent="0.25">
      <c r="A60" s="16" t="s">
        <v>21</v>
      </c>
      <c r="B60" s="16" t="s">
        <v>14</v>
      </c>
      <c r="C60" s="16" t="s">
        <v>22</v>
      </c>
      <c r="D60" s="17" t="s">
        <v>23</v>
      </c>
      <c r="E60" s="18"/>
      <c r="F60" s="22">
        <v>3</v>
      </c>
      <c r="G60" s="23">
        <v>640</v>
      </c>
      <c r="H60" s="20">
        <f t="shared" si="22"/>
        <v>1920</v>
      </c>
      <c r="J60" s="47"/>
      <c r="K60" s="48">
        <f t="shared" si="23"/>
        <v>0</v>
      </c>
      <c r="L60" s="40">
        <f t="shared" si="24"/>
        <v>0</v>
      </c>
      <c r="M60" s="24">
        <f t="shared" si="27"/>
        <v>0</v>
      </c>
      <c r="N60" s="24">
        <f t="shared" si="28"/>
        <v>0</v>
      </c>
    </row>
    <row r="61" spans="1:14" x14ac:dyDescent="0.25">
      <c r="A61" s="16" t="s">
        <v>26</v>
      </c>
      <c r="B61" s="16" t="s">
        <v>14</v>
      </c>
      <c r="C61" s="16" t="s">
        <v>17</v>
      </c>
      <c r="D61" s="17" t="s">
        <v>27</v>
      </c>
      <c r="E61" s="18"/>
      <c r="F61" s="22">
        <v>39</v>
      </c>
      <c r="G61" s="23">
        <v>5.5</v>
      </c>
      <c r="H61" s="20">
        <f t="shared" si="22"/>
        <v>214.5</v>
      </c>
      <c r="J61" s="47"/>
      <c r="K61" s="48">
        <f t="shared" si="23"/>
        <v>0</v>
      </c>
      <c r="L61" s="40">
        <f t="shared" si="24"/>
        <v>0</v>
      </c>
      <c r="M61" s="24">
        <f t="shared" si="27"/>
        <v>0</v>
      </c>
      <c r="N61" s="24">
        <f t="shared" si="28"/>
        <v>0</v>
      </c>
    </row>
    <row r="62" spans="1:14" x14ac:dyDescent="0.25">
      <c r="A62" s="16" t="s">
        <v>28</v>
      </c>
      <c r="B62" s="16" t="s">
        <v>14</v>
      </c>
      <c r="C62" s="16" t="s">
        <v>22</v>
      </c>
      <c r="D62" s="17" t="s">
        <v>29</v>
      </c>
      <c r="E62" s="18"/>
      <c r="F62" s="22">
        <v>3</v>
      </c>
      <c r="G62" s="23">
        <v>487.65</v>
      </c>
      <c r="H62" s="20">
        <f t="shared" si="22"/>
        <v>1462.95</v>
      </c>
      <c r="J62" s="47"/>
      <c r="K62" s="48">
        <f t="shared" si="23"/>
        <v>0</v>
      </c>
      <c r="L62" s="40">
        <f t="shared" si="24"/>
        <v>0</v>
      </c>
      <c r="M62" s="24">
        <f t="shared" si="27"/>
        <v>0</v>
      </c>
      <c r="N62" s="24">
        <f t="shared" si="28"/>
        <v>0</v>
      </c>
    </row>
    <row r="63" spans="1:14" x14ac:dyDescent="0.25">
      <c r="A63" s="18"/>
      <c r="B63" s="18"/>
      <c r="C63" s="18"/>
      <c r="D63" s="25"/>
      <c r="E63" s="26" t="s">
        <v>76</v>
      </c>
      <c r="F63" s="22">
        <v>1</v>
      </c>
      <c r="G63" s="27">
        <f>SUM(H57:H62)</f>
        <v>7195.85</v>
      </c>
      <c r="H63" s="27">
        <f t="shared" si="22"/>
        <v>7195.85</v>
      </c>
      <c r="J63" s="44"/>
      <c r="K63" s="49">
        <f>SUM(K57:K62)</f>
        <v>0</v>
      </c>
      <c r="L63" s="28"/>
      <c r="M63" s="28"/>
      <c r="N63" s="28">
        <f>SUM(N57:N62)</f>
        <v>0</v>
      </c>
    </row>
    <row r="64" spans="1:14" ht="0.95" customHeight="1" x14ac:dyDescent="0.25">
      <c r="A64" s="29"/>
      <c r="B64" s="29"/>
      <c r="C64" s="29"/>
      <c r="D64" s="30"/>
      <c r="E64" s="29"/>
      <c r="F64" s="29"/>
      <c r="G64" s="31"/>
      <c r="H64" s="31"/>
      <c r="J64" s="44"/>
      <c r="K64" s="45"/>
    </row>
    <row r="65" spans="1:14" x14ac:dyDescent="0.25">
      <c r="A65" s="15" t="s">
        <v>77</v>
      </c>
      <c r="B65" s="16" t="s">
        <v>14</v>
      </c>
      <c r="C65" s="16" t="s">
        <v>11</v>
      </c>
      <c r="D65" s="17" t="s">
        <v>78</v>
      </c>
      <c r="E65" s="18"/>
      <c r="F65" s="19">
        <f>F77</f>
        <v>1</v>
      </c>
      <c r="G65" s="20">
        <f>G77</f>
        <v>33824.58</v>
      </c>
      <c r="H65" s="20">
        <f>H77</f>
        <v>33824.58</v>
      </c>
      <c r="J65" s="44"/>
      <c r="K65" s="45"/>
    </row>
    <row r="66" spans="1:14" x14ac:dyDescent="0.25">
      <c r="A66" s="16" t="s">
        <v>79</v>
      </c>
      <c r="B66" s="16" t="s">
        <v>14</v>
      </c>
      <c r="C66" s="16" t="s">
        <v>17</v>
      </c>
      <c r="D66" s="17" t="s">
        <v>80</v>
      </c>
      <c r="E66" s="18"/>
      <c r="F66" s="22">
        <v>20</v>
      </c>
      <c r="G66" s="23">
        <v>156.78</v>
      </c>
      <c r="H66" s="20">
        <f t="shared" ref="H66:H77" si="29">ROUND(F66*G66,2)</f>
        <v>3135.6</v>
      </c>
      <c r="J66" s="47"/>
      <c r="K66" s="48">
        <f t="shared" ref="K66:K76" si="30">J66*F66</f>
        <v>0</v>
      </c>
      <c r="L66" s="40">
        <f t="shared" ref="L66:L76" si="31">K66*$L$1</f>
        <v>0</v>
      </c>
      <c r="M66" s="24">
        <f t="shared" ref="M66" si="32">K66*$L$2</f>
        <v>0</v>
      </c>
      <c r="N66" s="24">
        <f t="shared" ref="N66" si="33">K66+L66+M66</f>
        <v>0</v>
      </c>
    </row>
    <row r="67" spans="1:14" x14ac:dyDescent="0.25">
      <c r="A67" s="16" t="s">
        <v>24</v>
      </c>
      <c r="B67" s="16" t="s">
        <v>14</v>
      </c>
      <c r="C67" s="16" t="s">
        <v>22</v>
      </c>
      <c r="D67" s="17" t="s">
        <v>25</v>
      </c>
      <c r="E67" s="18"/>
      <c r="F67" s="22">
        <v>8</v>
      </c>
      <c r="G67" s="23">
        <v>79.3</v>
      </c>
      <c r="H67" s="20">
        <f t="shared" si="29"/>
        <v>634.4</v>
      </c>
      <c r="J67" s="47"/>
      <c r="K67" s="48">
        <f t="shared" si="30"/>
        <v>0</v>
      </c>
      <c r="L67" s="40">
        <f t="shared" si="31"/>
        <v>0</v>
      </c>
      <c r="M67" s="24">
        <f t="shared" ref="M67:M76" si="34">K67*$L$2</f>
        <v>0</v>
      </c>
      <c r="N67" s="24">
        <f t="shared" ref="N67:N76" si="35">K67+L67+M67</f>
        <v>0</v>
      </c>
    </row>
    <row r="68" spans="1:14" x14ac:dyDescent="0.25">
      <c r="A68" s="16" t="s">
        <v>21</v>
      </c>
      <c r="B68" s="16" t="s">
        <v>14</v>
      </c>
      <c r="C68" s="16" t="s">
        <v>22</v>
      </c>
      <c r="D68" s="17" t="s">
        <v>23</v>
      </c>
      <c r="E68" s="18"/>
      <c r="F68" s="22">
        <v>8</v>
      </c>
      <c r="G68" s="23">
        <v>640</v>
      </c>
      <c r="H68" s="20">
        <f t="shared" si="29"/>
        <v>5120</v>
      </c>
      <c r="J68" s="47"/>
      <c r="K68" s="48">
        <f t="shared" si="30"/>
        <v>0</v>
      </c>
      <c r="L68" s="40">
        <f t="shared" si="31"/>
        <v>0</v>
      </c>
      <c r="M68" s="24">
        <f t="shared" si="34"/>
        <v>0</v>
      </c>
      <c r="N68" s="24">
        <f t="shared" si="35"/>
        <v>0</v>
      </c>
    </row>
    <row r="69" spans="1:14" x14ac:dyDescent="0.25">
      <c r="A69" s="16" t="s">
        <v>26</v>
      </c>
      <c r="B69" s="16" t="s">
        <v>14</v>
      </c>
      <c r="C69" s="16" t="s">
        <v>17</v>
      </c>
      <c r="D69" s="17" t="s">
        <v>27</v>
      </c>
      <c r="E69" s="18"/>
      <c r="F69" s="22">
        <v>220</v>
      </c>
      <c r="G69" s="23">
        <v>5.5</v>
      </c>
      <c r="H69" s="20">
        <f t="shared" si="29"/>
        <v>1210</v>
      </c>
      <c r="J69" s="47"/>
      <c r="K69" s="48">
        <f t="shared" si="30"/>
        <v>0</v>
      </c>
      <c r="L69" s="40">
        <f t="shared" si="31"/>
        <v>0</v>
      </c>
      <c r="M69" s="24">
        <f t="shared" si="34"/>
        <v>0</v>
      </c>
      <c r="N69" s="24">
        <f t="shared" si="35"/>
        <v>0</v>
      </c>
    </row>
    <row r="70" spans="1:14" x14ac:dyDescent="0.25">
      <c r="A70" s="16" t="s">
        <v>63</v>
      </c>
      <c r="B70" s="16" t="s">
        <v>14</v>
      </c>
      <c r="C70" s="16" t="s">
        <v>22</v>
      </c>
      <c r="D70" s="17" t="s">
        <v>64</v>
      </c>
      <c r="E70" s="18"/>
      <c r="F70" s="22">
        <v>1</v>
      </c>
      <c r="G70" s="23">
        <v>765.34</v>
      </c>
      <c r="H70" s="20">
        <f t="shared" si="29"/>
        <v>765.34</v>
      </c>
      <c r="J70" s="47"/>
      <c r="K70" s="48">
        <f t="shared" si="30"/>
        <v>0</v>
      </c>
      <c r="L70" s="40">
        <f t="shared" si="31"/>
        <v>0</v>
      </c>
      <c r="M70" s="24">
        <f t="shared" si="34"/>
        <v>0</v>
      </c>
      <c r="N70" s="24">
        <f t="shared" si="35"/>
        <v>0</v>
      </c>
    </row>
    <row r="71" spans="1:14" x14ac:dyDescent="0.25">
      <c r="A71" s="16" t="s">
        <v>65</v>
      </c>
      <c r="B71" s="16" t="s">
        <v>14</v>
      </c>
      <c r="C71" s="16" t="s">
        <v>22</v>
      </c>
      <c r="D71" s="17" t="s">
        <v>66</v>
      </c>
      <c r="E71" s="18"/>
      <c r="F71" s="22">
        <v>1</v>
      </c>
      <c r="G71" s="23">
        <v>372.14</v>
      </c>
      <c r="H71" s="20">
        <f t="shared" si="29"/>
        <v>372.14</v>
      </c>
      <c r="J71" s="47"/>
      <c r="K71" s="48">
        <f t="shared" si="30"/>
        <v>0</v>
      </c>
      <c r="L71" s="40">
        <f t="shared" si="31"/>
        <v>0</v>
      </c>
      <c r="M71" s="24">
        <f t="shared" si="34"/>
        <v>0</v>
      </c>
      <c r="N71" s="24">
        <f t="shared" si="35"/>
        <v>0</v>
      </c>
    </row>
    <row r="72" spans="1:14" x14ac:dyDescent="0.25">
      <c r="A72" s="16" t="s">
        <v>67</v>
      </c>
      <c r="B72" s="16" t="s">
        <v>14</v>
      </c>
      <c r="C72" s="16" t="s">
        <v>17</v>
      </c>
      <c r="D72" s="17" t="s">
        <v>68</v>
      </c>
      <c r="E72" s="18"/>
      <c r="F72" s="22">
        <v>220</v>
      </c>
      <c r="G72" s="23">
        <v>39.26</v>
      </c>
      <c r="H72" s="20">
        <f t="shared" si="29"/>
        <v>8637.2000000000007</v>
      </c>
      <c r="J72" s="47"/>
      <c r="K72" s="48">
        <f t="shared" si="30"/>
        <v>0</v>
      </c>
      <c r="L72" s="40">
        <f t="shared" si="31"/>
        <v>0</v>
      </c>
      <c r="M72" s="24">
        <f t="shared" si="34"/>
        <v>0</v>
      </c>
      <c r="N72" s="24">
        <f t="shared" si="35"/>
        <v>0</v>
      </c>
    </row>
    <row r="73" spans="1:14" x14ac:dyDescent="0.25">
      <c r="A73" s="16" t="s">
        <v>16</v>
      </c>
      <c r="B73" s="16" t="s">
        <v>14</v>
      </c>
      <c r="C73" s="16" t="s">
        <v>17</v>
      </c>
      <c r="D73" s="17" t="s">
        <v>18</v>
      </c>
      <c r="E73" s="18"/>
      <c r="F73" s="22">
        <v>300</v>
      </c>
      <c r="G73" s="23">
        <v>4.2699999999999996</v>
      </c>
      <c r="H73" s="20">
        <f t="shared" si="29"/>
        <v>1281</v>
      </c>
      <c r="J73" s="47"/>
      <c r="K73" s="48">
        <f t="shared" si="30"/>
        <v>0</v>
      </c>
      <c r="L73" s="40">
        <f t="shared" si="31"/>
        <v>0</v>
      </c>
      <c r="M73" s="24">
        <f t="shared" si="34"/>
        <v>0</v>
      </c>
      <c r="N73" s="24">
        <f t="shared" si="35"/>
        <v>0</v>
      </c>
    </row>
    <row r="74" spans="1:14" x14ac:dyDescent="0.25">
      <c r="A74" s="16" t="s">
        <v>28</v>
      </c>
      <c r="B74" s="16" t="s">
        <v>14</v>
      </c>
      <c r="C74" s="16" t="s">
        <v>22</v>
      </c>
      <c r="D74" s="17" t="s">
        <v>29</v>
      </c>
      <c r="E74" s="18"/>
      <c r="F74" s="22">
        <v>6</v>
      </c>
      <c r="G74" s="23">
        <v>487.65</v>
      </c>
      <c r="H74" s="20">
        <f t="shared" si="29"/>
        <v>2925.9</v>
      </c>
      <c r="J74" s="47"/>
      <c r="K74" s="48">
        <f t="shared" si="30"/>
        <v>0</v>
      </c>
      <c r="L74" s="40">
        <f t="shared" si="31"/>
        <v>0</v>
      </c>
      <c r="M74" s="24">
        <f t="shared" si="34"/>
        <v>0</v>
      </c>
      <c r="N74" s="24">
        <f t="shared" si="35"/>
        <v>0</v>
      </c>
    </row>
    <row r="75" spans="1:14" x14ac:dyDescent="0.25">
      <c r="A75" s="16" t="s">
        <v>38</v>
      </c>
      <c r="B75" s="16" t="s">
        <v>14</v>
      </c>
      <c r="C75" s="16" t="s">
        <v>17</v>
      </c>
      <c r="D75" s="17" t="s">
        <v>39</v>
      </c>
      <c r="E75" s="18"/>
      <c r="F75" s="22">
        <v>500</v>
      </c>
      <c r="G75" s="23">
        <v>13.75</v>
      </c>
      <c r="H75" s="20">
        <f t="shared" si="29"/>
        <v>6875</v>
      </c>
      <c r="J75" s="47"/>
      <c r="K75" s="48">
        <f t="shared" si="30"/>
        <v>0</v>
      </c>
      <c r="L75" s="40">
        <f t="shared" si="31"/>
        <v>0</v>
      </c>
      <c r="M75" s="24">
        <f t="shared" si="34"/>
        <v>0</v>
      </c>
      <c r="N75" s="24">
        <f t="shared" si="35"/>
        <v>0</v>
      </c>
    </row>
    <row r="76" spans="1:14" x14ac:dyDescent="0.25">
      <c r="A76" s="16" t="s">
        <v>81</v>
      </c>
      <c r="B76" s="16" t="s">
        <v>14</v>
      </c>
      <c r="C76" s="16" t="s">
        <v>17</v>
      </c>
      <c r="D76" s="17" t="s">
        <v>82</v>
      </c>
      <c r="E76" s="18"/>
      <c r="F76" s="22">
        <v>300</v>
      </c>
      <c r="G76" s="23">
        <v>9.56</v>
      </c>
      <c r="H76" s="20">
        <f t="shared" si="29"/>
        <v>2868</v>
      </c>
      <c r="J76" s="47"/>
      <c r="K76" s="48">
        <f t="shared" si="30"/>
        <v>0</v>
      </c>
      <c r="L76" s="40">
        <f t="shared" si="31"/>
        <v>0</v>
      </c>
      <c r="M76" s="24">
        <f t="shared" si="34"/>
        <v>0</v>
      </c>
      <c r="N76" s="24">
        <f t="shared" si="35"/>
        <v>0</v>
      </c>
    </row>
    <row r="77" spans="1:14" x14ac:dyDescent="0.25">
      <c r="A77" s="18"/>
      <c r="B77" s="18"/>
      <c r="C77" s="18"/>
      <c r="D77" s="25"/>
      <c r="E77" s="26" t="s">
        <v>83</v>
      </c>
      <c r="F77" s="22">
        <v>1</v>
      </c>
      <c r="G77" s="27">
        <f>SUM(H66:H76)</f>
        <v>33824.58</v>
      </c>
      <c r="H77" s="27">
        <f t="shared" si="29"/>
        <v>33824.58</v>
      </c>
      <c r="J77" s="44"/>
      <c r="K77" s="49">
        <f>SUM(K66:K76)</f>
        <v>0</v>
      </c>
      <c r="L77" s="28"/>
      <c r="M77" s="28"/>
      <c r="N77" s="28">
        <f>SUM(N66:N76)</f>
        <v>0</v>
      </c>
    </row>
    <row r="78" spans="1:14" ht="0.95" customHeight="1" x14ac:dyDescent="0.25">
      <c r="A78" s="29"/>
      <c r="B78" s="29"/>
      <c r="C78" s="29"/>
      <c r="D78" s="30"/>
      <c r="E78" s="29"/>
      <c r="F78" s="29"/>
      <c r="G78" s="31"/>
      <c r="H78" s="31"/>
      <c r="J78" s="44"/>
      <c r="K78" s="45"/>
    </row>
    <row r="79" spans="1:14" x14ac:dyDescent="0.25">
      <c r="A79" s="18"/>
      <c r="B79" s="18"/>
      <c r="C79" s="18"/>
      <c r="D79" s="25"/>
      <c r="E79" s="26" t="s">
        <v>84</v>
      </c>
      <c r="F79" s="32">
        <v>1</v>
      </c>
      <c r="G79" s="27">
        <f>H44+H56+H65</f>
        <v>91961.97</v>
      </c>
      <c r="H79" s="27">
        <f>ROUND(F79*G79,2)</f>
        <v>91961.97</v>
      </c>
      <c r="J79" s="44"/>
      <c r="K79" s="45"/>
    </row>
    <row r="80" spans="1:14" ht="0.95" customHeight="1" x14ac:dyDescent="0.25">
      <c r="A80" s="29"/>
      <c r="B80" s="29"/>
      <c r="C80" s="29"/>
      <c r="D80" s="30"/>
      <c r="E80" s="29"/>
      <c r="F80" s="29"/>
      <c r="G80" s="31"/>
      <c r="H80" s="31"/>
      <c r="J80" s="44"/>
      <c r="K80" s="45"/>
    </row>
    <row r="81" spans="1:14" x14ac:dyDescent="0.25">
      <c r="A81" s="10" t="s">
        <v>85</v>
      </c>
      <c r="B81" s="10" t="s">
        <v>10</v>
      </c>
      <c r="C81" s="10" t="s">
        <v>11</v>
      </c>
      <c r="D81" s="11" t="s">
        <v>86</v>
      </c>
      <c r="E81" s="12"/>
      <c r="F81" s="13">
        <f>F102</f>
        <v>1</v>
      </c>
      <c r="G81" s="14">
        <f>G102</f>
        <v>37575.33</v>
      </c>
      <c r="H81" s="14">
        <f>H102</f>
        <v>37575.33</v>
      </c>
      <c r="J81" s="44"/>
      <c r="K81" s="45"/>
    </row>
    <row r="82" spans="1:14" x14ac:dyDescent="0.25">
      <c r="A82" s="15" t="s">
        <v>87</v>
      </c>
      <c r="B82" s="16" t="s">
        <v>14</v>
      </c>
      <c r="C82" s="16" t="s">
        <v>11</v>
      </c>
      <c r="D82" s="17" t="s">
        <v>88</v>
      </c>
      <c r="E82" s="18"/>
      <c r="F82" s="19">
        <f>F91</f>
        <v>1</v>
      </c>
      <c r="G82" s="20">
        <f>G91</f>
        <v>30260.48</v>
      </c>
      <c r="H82" s="20">
        <f>H91</f>
        <v>30260.48</v>
      </c>
      <c r="J82" s="44"/>
      <c r="K82" s="45"/>
    </row>
    <row r="83" spans="1:14" x14ac:dyDescent="0.25">
      <c r="A83" s="16" t="s">
        <v>63</v>
      </c>
      <c r="B83" s="16" t="s">
        <v>14</v>
      </c>
      <c r="C83" s="16" t="s">
        <v>22</v>
      </c>
      <c r="D83" s="17" t="s">
        <v>64</v>
      </c>
      <c r="E83" s="18"/>
      <c r="F83" s="22">
        <v>6</v>
      </c>
      <c r="G83" s="23">
        <v>765.34</v>
      </c>
      <c r="H83" s="20">
        <f t="shared" ref="H83:H91" si="36">ROUND(F83*G83,2)</f>
        <v>4592.04</v>
      </c>
      <c r="J83" s="47"/>
      <c r="K83" s="48">
        <f t="shared" ref="K83:K90" si="37">J83*F83</f>
        <v>0</v>
      </c>
      <c r="L83" s="40">
        <f t="shared" ref="L83:L90" si="38">K83*$L$1</f>
        <v>0</v>
      </c>
      <c r="M83" s="24">
        <f t="shared" ref="M83" si="39">K83*$L$2</f>
        <v>0</v>
      </c>
      <c r="N83" s="24">
        <f t="shared" ref="N83" si="40">K83+L83+M83</f>
        <v>0</v>
      </c>
    </row>
    <row r="84" spans="1:14" x14ac:dyDescent="0.25">
      <c r="A84" s="16" t="s">
        <v>65</v>
      </c>
      <c r="B84" s="16" t="s">
        <v>14</v>
      </c>
      <c r="C84" s="16" t="s">
        <v>22</v>
      </c>
      <c r="D84" s="17" t="s">
        <v>66</v>
      </c>
      <c r="E84" s="18"/>
      <c r="F84" s="22">
        <v>6</v>
      </c>
      <c r="G84" s="23">
        <v>372.14</v>
      </c>
      <c r="H84" s="20">
        <f t="shared" si="36"/>
        <v>2232.84</v>
      </c>
      <c r="J84" s="47"/>
      <c r="K84" s="48">
        <f t="shared" si="37"/>
        <v>0</v>
      </c>
      <c r="L84" s="40">
        <f t="shared" si="38"/>
        <v>0</v>
      </c>
      <c r="M84" s="24">
        <f t="shared" ref="M84:M90" si="41">K84*$L$2</f>
        <v>0</v>
      </c>
      <c r="N84" s="24">
        <f t="shared" ref="N84:N90" si="42">K84+L84+M84</f>
        <v>0</v>
      </c>
    </row>
    <row r="85" spans="1:14" x14ac:dyDescent="0.25">
      <c r="A85" s="16" t="s">
        <v>21</v>
      </c>
      <c r="B85" s="16" t="s">
        <v>14</v>
      </c>
      <c r="C85" s="16" t="s">
        <v>22</v>
      </c>
      <c r="D85" s="17" t="s">
        <v>23</v>
      </c>
      <c r="E85" s="18"/>
      <c r="F85" s="22">
        <v>12</v>
      </c>
      <c r="G85" s="23">
        <v>640</v>
      </c>
      <c r="H85" s="20">
        <f t="shared" si="36"/>
        <v>7680</v>
      </c>
      <c r="J85" s="47"/>
      <c r="K85" s="48">
        <f t="shared" si="37"/>
        <v>0</v>
      </c>
      <c r="L85" s="40">
        <f t="shared" si="38"/>
        <v>0</v>
      </c>
      <c r="M85" s="24">
        <f t="shared" si="41"/>
        <v>0</v>
      </c>
      <c r="N85" s="24">
        <f t="shared" si="42"/>
        <v>0</v>
      </c>
    </row>
    <row r="86" spans="1:14" x14ac:dyDescent="0.25">
      <c r="A86" s="16" t="s">
        <v>24</v>
      </c>
      <c r="B86" s="16" t="s">
        <v>14</v>
      </c>
      <c r="C86" s="16" t="s">
        <v>22</v>
      </c>
      <c r="D86" s="17" t="s">
        <v>25</v>
      </c>
      <c r="E86" s="18"/>
      <c r="F86" s="22">
        <v>12</v>
      </c>
      <c r="G86" s="23">
        <v>79.3</v>
      </c>
      <c r="H86" s="20">
        <f t="shared" si="36"/>
        <v>951.6</v>
      </c>
      <c r="J86" s="47"/>
      <c r="K86" s="48">
        <f t="shared" si="37"/>
        <v>0</v>
      </c>
      <c r="L86" s="40">
        <f t="shared" si="38"/>
        <v>0</v>
      </c>
      <c r="M86" s="24">
        <f t="shared" si="41"/>
        <v>0</v>
      </c>
      <c r="N86" s="24">
        <f t="shared" si="42"/>
        <v>0</v>
      </c>
    </row>
    <row r="87" spans="1:14" x14ac:dyDescent="0.25">
      <c r="A87" s="16" t="s">
        <v>26</v>
      </c>
      <c r="B87" s="16" t="s">
        <v>14</v>
      </c>
      <c r="C87" s="16" t="s">
        <v>17</v>
      </c>
      <c r="D87" s="17" t="s">
        <v>27</v>
      </c>
      <c r="E87" s="18"/>
      <c r="F87" s="22">
        <v>140</v>
      </c>
      <c r="G87" s="23">
        <v>5.5</v>
      </c>
      <c r="H87" s="20">
        <f t="shared" si="36"/>
        <v>770</v>
      </c>
      <c r="J87" s="47"/>
      <c r="K87" s="48">
        <f t="shared" si="37"/>
        <v>0</v>
      </c>
      <c r="L87" s="40">
        <f t="shared" si="38"/>
        <v>0</v>
      </c>
      <c r="M87" s="24">
        <f t="shared" si="41"/>
        <v>0</v>
      </c>
      <c r="N87" s="24">
        <f t="shared" si="42"/>
        <v>0</v>
      </c>
    </row>
    <row r="88" spans="1:14" ht="22.5" x14ac:dyDescent="0.25">
      <c r="A88" s="16" t="s">
        <v>89</v>
      </c>
      <c r="B88" s="16" t="s">
        <v>14</v>
      </c>
      <c r="C88" s="16" t="s">
        <v>17</v>
      </c>
      <c r="D88" s="17" t="s">
        <v>90</v>
      </c>
      <c r="E88" s="18"/>
      <c r="F88" s="22">
        <v>50</v>
      </c>
      <c r="G88" s="23">
        <v>134.56</v>
      </c>
      <c r="H88" s="20">
        <f t="shared" si="36"/>
        <v>6728</v>
      </c>
      <c r="J88" s="47"/>
      <c r="K88" s="48">
        <f t="shared" si="37"/>
        <v>0</v>
      </c>
      <c r="L88" s="40">
        <f t="shared" si="38"/>
        <v>0</v>
      </c>
      <c r="M88" s="24">
        <f t="shared" si="41"/>
        <v>0</v>
      </c>
      <c r="N88" s="24">
        <f t="shared" si="42"/>
        <v>0</v>
      </c>
    </row>
    <row r="89" spans="1:14" x14ac:dyDescent="0.25">
      <c r="A89" s="16" t="s">
        <v>16</v>
      </c>
      <c r="B89" s="16" t="s">
        <v>14</v>
      </c>
      <c r="C89" s="16" t="s">
        <v>17</v>
      </c>
      <c r="D89" s="17" t="s">
        <v>18</v>
      </c>
      <c r="E89" s="18"/>
      <c r="F89" s="22">
        <v>600</v>
      </c>
      <c r="G89" s="23">
        <v>4.2699999999999996</v>
      </c>
      <c r="H89" s="20">
        <f t="shared" si="36"/>
        <v>2562</v>
      </c>
      <c r="J89" s="47"/>
      <c r="K89" s="48">
        <f t="shared" si="37"/>
        <v>0</v>
      </c>
      <c r="L89" s="40">
        <f t="shared" si="38"/>
        <v>0</v>
      </c>
      <c r="M89" s="24">
        <f t="shared" si="41"/>
        <v>0</v>
      </c>
      <c r="N89" s="24">
        <f t="shared" si="42"/>
        <v>0</v>
      </c>
    </row>
    <row r="90" spans="1:14" x14ac:dyDescent="0.25">
      <c r="A90" s="16" t="s">
        <v>40</v>
      </c>
      <c r="B90" s="16" t="s">
        <v>14</v>
      </c>
      <c r="C90" s="16" t="s">
        <v>17</v>
      </c>
      <c r="D90" s="17" t="s">
        <v>41</v>
      </c>
      <c r="E90" s="18"/>
      <c r="F90" s="22">
        <v>200</v>
      </c>
      <c r="G90" s="23">
        <v>23.72</v>
      </c>
      <c r="H90" s="20">
        <f t="shared" si="36"/>
        <v>4744</v>
      </c>
      <c r="J90" s="47"/>
      <c r="K90" s="48">
        <f t="shared" si="37"/>
        <v>0</v>
      </c>
      <c r="L90" s="40">
        <f t="shared" si="38"/>
        <v>0</v>
      </c>
      <c r="M90" s="24">
        <f t="shared" si="41"/>
        <v>0</v>
      </c>
      <c r="N90" s="24">
        <f t="shared" si="42"/>
        <v>0</v>
      </c>
    </row>
    <row r="91" spans="1:14" x14ac:dyDescent="0.25">
      <c r="A91" s="18"/>
      <c r="B91" s="18"/>
      <c r="C91" s="18"/>
      <c r="D91" s="25"/>
      <c r="E91" s="26" t="s">
        <v>91</v>
      </c>
      <c r="F91" s="22">
        <v>1</v>
      </c>
      <c r="G91" s="27">
        <f>SUM(H83:H90)</f>
        <v>30260.48</v>
      </c>
      <c r="H91" s="27">
        <f t="shared" si="36"/>
        <v>30260.48</v>
      </c>
      <c r="J91" s="44"/>
      <c r="K91" s="49">
        <f>SUM(K83:K90)</f>
        <v>0</v>
      </c>
      <c r="L91" s="28"/>
      <c r="M91" s="28"/>
      <c r="N91" s="28">
        <f>SUM(N83:N90)</f>
        <v>0</v>
      </c>
    </row>
    <row r="92" spans="1:14" ht="0.95" customHeight="1" x14ac:dyDescent="0.25">
      <c r="A92" s="29"/>
      <c r="B92" s="29"/>
      <c r="C92" s="29"/>
      <c r="D92" s="30"/>
      <c r="E92" s="29"/>
      <c r="F92" s="29"/>
      <c r="G92" s="31"/>
      <c r="H92" s="31"/>
      <c r="J92" s="44"/>
      <c r="K92" s="45"/>
    </row>
    <row r="93" spans="1:14" x14ac:dyDescent="0.25">
      <c r="A93" s="15" t="s">
        <v>92</v>
      </c>
      <c r="B93" s="16" t="s">
        <v>14</v>
      </c>
      <c r="C93" s="16" t="s">
        <v>11</v>
      </c>
      <c r="D93" s="17" t="s">
        <v>93</v>
      </c>
      <c r="E93" s="18"/>
      <c r="F93" s="19">
        <f>F100</f>
        <v>1</v>
      </c>
      <c r="G93" s="20">
        <f>G100</f>
        <v>7314.85</v>
      </c>
      <c r="H93" s="20">
        <f>H100</f>
        <v>7314.85</v>
      </c>
      <c r="J93" s="44"/>
      <c r="K93" s="45"/>
    </row>
    <row r="94" spans="1:14" x14ac:dyDescent="0.25">
      <c r="A94" s="16" t="s">
        <v>94</v>
      </c>
      <c r="B94" s="16" t="s">
        <v>14</v>
      </c>
      <c r="C94" s="16" t="s">
        <v>17</v>
      </c>
      <c r="D94" s="17" t="s">
        <v>95</v>
      </c>
      <c r="E94" s="18"/>
      <c r="F94" s="22">
        <v>140</v>
      </c>
      <c r="G94" s="23">
        <v>8.9499999999999993</v>
      </c>
      <c r="H94" s="20">
        <f t="shared" ref="H94:H100" si="43">ROUND(F94*G94,2)</f>
        <v>1253</v>
      </c>
      <c r="J94" s="47"/>
      <c r="K94" s="48">
        <f t="shared" ref="K94:K99" si="44">J94*F94</f>
        <v>0</v>
      </c>
      <c r="L94" s="40">
        <f t="shared" ref="L94:L99" si="45">K94*$L$1</f>
        <v>0</v>
      </c>
      <c r="M94" s="24">
        <f t="shared" ref="M94" si="46">K94*$L$2</f>
        <v>0</v>
      </c>
      <c r="N94" s="24">
        <f t="shared" ref="N94" si="47">K94+L94+M94</f>
        <v>0</v>
      </c>
    </row>
    <row r="95" spans="1:14" x14ac:dyDescent="0.25">
      <c r="A95" s="16" t="s">
        <v>24</v>
      </c>
      <c r="B95" s="16" t="s">
        <v>14</v>
      </c>
      <c r="C95" s="16" t="s">
        <v>22</v>
      </c>
      <c r="D95" s="17" t="s">
        <v>25</v>
      </c>
      <c r="E95" s="18"/>
      <c r="F95" s="22">
        <v>3</v>
      </c>
      <c r="G95" s="23">
        <v>79.3</v>
      </c>
      <c r="H95" s="20">
        <f t="shared" si="43"/>
        <v>237.9</v>
      </c>
      <c r="J95" s="47"/>
      <c r="K95" s="48">
        <f t="shared" si="44"/>
        <v>0</v>
      </c>
      <c r="L95" s="40">
        <f t="shared" si="45"/>
        <v>0</v>
      </c>
      <c r="M95" s="24">
        <f t="shared" ref="M95:M99" si="48">K95*$L$2</f>
        <v>0</v>
      </c>
      <c r="N95" s="24">
        <f t="shared" ref="N95:N99" si="49">K95+L95+M95</f>
        <v>0</v>
      </c>
    </row>
    <row r="96" spans="1:14" x14ac:dyDescent="0.25">
      <c r="A96" s="16" t="s">
        <v>21</v>
      </c>
      <c r="B96" s="16" t="s">
        <v>14</v>
      </c>
      <c r="C96" s="16" t="s">
        <v>22</v>
      </c>
      <c r="D96" s="17" t="s">
        <v>23</v>
      </c>
      <c r="E96" s="18"/>
      <c r="F96" s="22">
        <v>3</v>
      </c>
      <c r="G96" s="23">
        <v>640</v>
      </c>
      <c r="H96" s="20">
        <f t="shared" si="43"/>
        <v>1920</v>
      </c>
      <c r="J96" s="47"/>
      <c r="K96" s="48">
        <f t="shared" si="44"/>
        <v>0</v>
      </c>
      <c r="L96" s="40">
        <f t="shared" si="45"/>
        <v>0</v>
      </c>
      <c r="M96" s="24">
        <f t="shared" si="48"/>
        <v>0</v>
      </c>
      <c r="N96" s="24">
        <f t="shared" si="49"/>
        <v>0</v>
      </c>
    </row>
    <row r="97" spans="1:14" x14ac:dyDescent="0.25">
      <c r="A97" s="16" t="s">
        <v>26</v>
      </c>
      <c r="B97" s="16" t="s">
        <v>14</v>
      </c>
      <c r="C97" s="16" t="s">
        <v>17</v>
      </c>
      <c r="D97" s="17" t="s">
        <v>27</v>
      </c>
      <c r="E97" s="18"/>
      <c r="F97" s="22">
        <v>22</v>
      </c>
      <c r="G97" s="23">
        <v>5.5</v>
      </c>
      <c r="H97" s="20">
        <f t="shared" si="43"/>
        <v>121</v>
      </c>
      <c r="J97" s="47"/>
      <c r="K97" s="48">
        <f t="shared" si="44"/>
        <v>0</v>
      </c>
      <c r="L97" s="40">
        <f t="shared" si="45"/>
        <v>0</v>
      </c>
      <c r="M97" s="24">
        <f t="shared" si="48"/>
        <v>0</v>
      </c>
      <c r="N97" s="24">
        <f t="shared" si="49"/>
        <v>0</v>
      </c>
    </row>
    <row r="98" spans="1:14" x14ac:dyDescent="0.25">
      <c r="A98" s="16" t="s">
        <v>28</v>
      </c>
      <c r="B98" s="16" t="s">
        <v>14</v>
      </c>
      <c r="C98" s="16" t="s">
        <v>22</v>
      </c>
      <c r="D98" s="17" t="s">
        <v>29</v>
      </c>
      <c r="E98" s="18"/>
      <c r="F98" s="22">
        <v>3</v>
      </c>
      <c r="G98" s="23">
        <v>487.65</v>
      </c>
      <c r="H98" s="20">
        <f t="shared" si="43"/>
        <v>1462.95</v>
      </c>
      <c r="J98" s="47"/>
      <c r="K98" s="48">
        <f t="shared" si="44"/>
        <v>0</v>
      </c>
      <c r="L98" s="40">
        <f t="shared" si="45"/>
        <v>0</v>
      </c>
      <c r="M98" s="24">
        <f t="shared" si="48"/>
        <v>0</v>
      </c>
      <c r="N98" s="24">
        <f t="shared" si="49"/>
        <v>0</v>
      </c>
    </row>
    <row r="99" spans="1:14" x14ac:dyDescent="0.25">
      <c r="A99" s="16" t="s">
        <v>19</v>
      </c>
      <c r="B99" s="16" t="s">
        <v>14</v>
      </c>
      <c r="C99" s="16" t="s">
        <v>17</v>
      </c>
      <c r="D99" s="17" t="s">
        <v>20</v>
      </c>
      <c r="E99" s="18"/>
      <c r="F99" s="22">
        <v>80</v>
      </c>
      <c r="G99" s="23">
        <v>29</v>
      </c>
      <c r="H99" s="20">
        <f t="shared" si="43"/>
        <v>2320</v>
      </c>
      <c r="J99" s="47"/>
      <c r="K99" s="48">
        <f t="shared" si="44"/>
        <v>0</v>
      </c>
      <c r="L99" s="40">
        <f t="shared" si="45"/>
        <v>0</v>
      </c>
      <c r="M99" s="24">
        <f t="shared" si="48"/>
        <v>0</v>
      </c>
      <c r="N99" s="24">
        <f t="shared" si="49"/>
        <v>0</v>
      </c>
    </row>
    <row r="100" spans="1:14" x14ac:dyDescent="0.25">
      <c r="A100" s="18"/>
      <c r="B100" s="18"/>
      <c r="C100" s="18"/>
      <c r="D100" s="25"/>
      <c r="E100" s="26" t="s">
        <v>96</v>
      </c>
      <c r="F100" s="22">
        <v>1</v>
      </c>
      <c r="G100" s="27">
        <f>SUM(H94:H99)</f>
        <v>7314.85</v>
      </c>
      <c r="H100" s="27">
        <f t="shared" si="43"/>
        <v>7314.85</v>
      </c>
      <c r="J100" s="44"/>
      <c r="K100" s="49">
        <f>SUM(K94:K99)</f>
        <v>0</v>
      </c>
      <c r="L100" s="28"/>
      <c r="M100" s="28"/>
      <c r="N100" s="28">
        <f>SUM(N94:N99)</f>
        <v>0</v>
      </c>
    </row>
    <row r="101" spans="1:14" ht="0.95" customHeight="1" x14ac:dyDescent="0.25">
      <c r="A101" s="29"/>
      <c r="B101" s="29"/>
      <c r="C101" s="29"/>
      <c r="D101" s="30"/>
      <c r="E101" s="29"/>
      <c r="F101" s="29"/>
      <c r="G101" s="31"/>
      <c r="H101" s="31"/>
      <c r="J101" s="44"/>
      <c r="K101" s="45"/>
    </row>
    <row r="102" spans="1:14" x14ac:dyDescent="0.25">
      <c r="A102" s="18"/>
      <c r="B102" s="18"/>
      <c r="C102" s="18"/>
      <c r="D102" s="25"/>
      <c r="E102" s="26" t="s">
        <v>97</v>
      </c>
      <c r="F102" s="32">
        <v>1</v>
      </c>
      <c r="G102" s="27">
        <f>H82+H93</f>
        <v>37575.33</v>
      </c>
      <c r="H102" s="27">
        <f>ROUND(F102*G102,2)</f>
        <v>37575.33</v>
      </c>
      <c r="J102" s="44"/>
      <c r="K102" s="45"/>
    </row>
    <row r="103" spans="1:14" ht="0.95" customHeight="1" x14ac:dyDescent="0.25">
      <c r="A103" s="29"/>
      <c r="B103" s="29"/>
      <c r="C103" s="29"/>
      <c r="D103" s="30"/>
      <c r="E103" s="29"/>
      <c r="F103" s="29"/>
      <c r="G103" s="31"/>
      <c r="H103" s="31"/>
      <c r="J103" s="44"/>
      <c r="K103" s="45"/>
    </row>
    <row r="104" spans="1:14" x14ac:dyDescent="0.25">
      <c r="A104" s="10" t="s">
        <v>98</v>
      </c>
      <c r="B104" s="10" t="s">
        <v>10</v>
      </c>
      <c r="C104" s="10" t="s">
        <v>11</v>
      </c>
      <c r="D104" s="11" t="s">
        <v>99</v>
      </c>
      <c r="E104" s="12"/>
      <c r="F104" s="13">
        <f>F109</f>
        <v>1</v>
      </c>
      <c r="G104" s="14">
        <f>G109</f>
        <v>10500</v>
      </c>
      <c r="H104" s="14">
        <f>H109</f>
        <v>10500</v>
      </c>
      <c r="J104" s="44"/>
      <c r="K104" s="45"/>
    </row>
    <row r="105" spans="1:14" x14ac:dyDescent="0.25">
      <c r="A105" s="15" t="s">
        <v>100</v>
      </c>
      <c r="B105" s="16" t="s">
        <v>14</v>
      </c>
      <c r="C105" s="16" t="s">
        <v>22</v>
      </c>
      <c r="D105" s="17" t="s">
        <v>101</v>
      </c>
      <c r="E105" s="18"/>
      <c r="F105" s="22">
        <v>2</v>
      </c>
      <c r="G105" s="23">
        <v>1000</v>
      </c>
      <c r="H105" s="20">
        <f>ROUND(F105*G105,2)</f>
        <v>2000</v>
      </c>
      <c r="J105" s="47"/>
      <c r="K105" s="48">
        <f t="shared" ref="K105:K108" si="50">J105*F105</f>
        <v>0</v>
      </c>
      <c r="L105" s="40">
        <f t="shared" ref="L105:L108" si="51">K105*$L$1</f>
        <v>0</v>
      </c>
      <c r="M105" s="24">
        <f t="shared" ref="M105" si="52">K105*$L$2</f>
        <v>0</v>
      </c>
      <c r="N105" s="24">
        <f t="shared" ref="N105" si="53">K105+L105+M105</f>
        <v>0</v>
      </c>
    </row>
    <row r="106" spans="1:14" x14ac:dyDescent="0.25">
      <c r="A106" s="15" t="s">
        <v>102</v>
      </c>
      <c r="B106" s="16" t="s">
        <v>14</v>
      </c>
      <c r="C106" s="16" t="s">
        <v>22</v>
      </c>
      <c r="D106" s="17" t="s">
        <v>103</v>
      </c>
      <c r="E106" s="18"/>
      <c r="F106" s="22">
        <v>2</v>
      </c>
      <c r="G106" s="23">
        <v>2000</v>
      </c>
      <c r="H106" s="20">
        <f>ROUND(F106*G106,2)</f>
        <v>4000</v>
      </c>
      <c r="J106" s="47"/>
      <c r="K106" s="48">
        <f t="shared" si="50"/>
        <v>0</v>
      </c>
      <c r="L106" s="40">
        <f t="shared" si="51"/>
        <v>0</v>
      </c>
      <c r="M106" s="24">
        <f t="shared" ref="M106:M108" si="54">K106*$L$2</f>
        <v>0</v>
      </c>
      <c r="N106" s="24">
        <f t="shared" ref="N106:N108" si="55">K106+L106+M106</f>
        <v>0</v>
      </c>
    </row>
    <row r="107" spans="1:14" x14ac:dyDescent="0.25">
      <c r="A107" s="15" t="s">
        <v>104</v>
      </c>
      <c r="B107" s="16" t="s">
        <v>14</v>
      </c>
      <c r="C107" s="16" t="s">
        <v>22</v>
      </c>
      <c r="D107" s="17" t="s">
        <v>105</v>
      </c>
      <c r="E107" s="18"/>
      <c r="F107" s="22">
        <v>3</v>
      </c>
      <c r="G107" s="23">
        <v>500</v>
      </c>
      <c r="H107" s="20">
        <f>ROUND(F107*G107,2)</f>
        <v>1500</v>
      </c>
      <c r="J107" s="47"/>
      <c r="K107" s="48">
        <f t="shared" si="50"/>
        <v>0</v>
      </c>
      <c r="L107" s="40">
        <f t="shared" si="51"/>
        <v>0</v>
      </c>
      <c r="M107" s="24">
        <f t="shared" si="54"/>
        <v>0</v>
      </c>
      <c r="N107" s="24">
        <f t="shared" si="55"/>
        <v>0</v>
      </c>
    </row>
    <row r="108" spans="1:14" x14ac:dyDescent="0.25">
      <c r="A108" s="15" t="s">
        <v>106</v>
      </c>
      <c r="B108" s="16" t="s">
        <v>14</v>
      </c>
      <c r="C108" s="16" t="s">
        <v>22</v>
      </c>
      <c r="D108" s="17" t="s">
        <v>107</v>
      </c>
      <c r="E108" s="18"/>
      <c r="F108" s="22">
        <v>1</v>
      </c>
      <c r="G108" s="23">
        <v>3000</v>
      </c>
      <c r="H108" s="20">
        <f>ROUND(F108*G108,2)</f>
        <v>3000</v>
      </c>
      <c r="J108" s="47"/>
      <c r="K108" s="48">
        <f t="shared" si="50"/>
        <v>0</v>
      </c>
      <c r="L108" s="40">
        <f t="shared" si="51"/>
        <v>0</v>
      </c>
      <c r="M108" s="24">
        <f t="shared" si="54"/>
        <v>0</v>
      </c>
      <c r="N108" s="24">
        <f t="shared" si="55"/>
        <v>0</v>
      </c>
    </row>
    <row r="109" spans="1:14" x14ac:dyDescent="0.25">
      <c r="A109" s="18"/>
      <c r="B109" s="18"/>
      <c r="C109" s="18"/>
      <c r="D109" s="25"/>
      <c r="E109" s="26" t="s">
        <v>108</v>
      </c>
      <c r="F109" s="32">
        <v>1</v>
      </c>
      <c r="G109" s="27">
        <f>SUM(H105:H108)</f>
        <v>10500</v>
      </c>
      <c r="H109" s="27">
        <f>ROUND(F109*G109,2)</f>
        <v>10500</v>
      </c>
      <c r="J109" s="44"/>
      <c r="K109" s="49">
        <f>SUM(K105:K108)</f>
        <v>0</v>
      </c>
      <c r="L109" s="28"/>
      <c r="M109" s="28"/>
      <c r="N109" s="28">
        <f>SUM(N105:N108)</f>
        <v>0</v>
      </c>
    </row>
    <row r="110" spans="1:14" ht="0.95" customHeight="1" x14ac:dyDescent="0.25">
      <c r="A110" s="29"/>
      <c r="B110" s="29"/>
      <c r="C110" s="29"/>
      <c r="D110" s="30"/>
      <c r="E110" s="29"/>
      <c r="F110" s="29"/>
      <c r="G110" s="31"/>
      <c r="H110" s="31"/>
      <c r="J110" s="44"/>
      <c r="K110" s="45"/>
    </row>
    <row r="111" spans="1:14" x14ac:dyDescent="0.25">
      <c r="A111" s="10" t="s">
        <v>109</v>
      </c>
      <c r="B111" s="10" t="s">
        <v>10</v>
      </c>
      <c r="C111" s="10" t="s">
        <v>11</v>
      </c>
      <c r="D111" s="11" t="s">
        <v>110</v>
      </c>
      <c r="E111" s="12"/>
      <c r="F111" s="13">
        <f>F114</f>
        <v>1</v>
      </c>
      <c r="G111" s="14">
        <f>G114</f>
        <v>2368</v>
      </c>
      <c r="H111" s="14">
        <f>H114</f>
        <v>2368</v>
      </c>
      <c r="J111" s="44"/>
      <c r="K111" s="45"/>
    </row>
    <row r="112" spans="1:14" x14ac:dyDescent="0.25">
      <c r="A112" s="15" t="s">
        <v>111</v>
      </c>
      <c r="B112" s="16" t="s">
        <v>14</v>
      </c>
      <c r="C112" s="16" t="s">
        <v>22</v>
      </c>
      <c r="D112" s="17" t="s">
        <v>112</v>
      </c>
      <c r="E112" s="18"/>
      <c r="F112" s="22">
        <v>2</v>
      </c>
      <c r="G112" s="23">
        <v>480</v>
      </c>
      <c r="H112" s="20">
        <f>ROUND(F112*G112,2)</f>
        <v>960</v>
      </c>
      <c r="J112" s="47"/>
      <c r="K112" s="48">
        <f t="shared" ref="K112:K113" si="56">J112*F112</f>
        <v>0</v>
      </c>
      <c r="L112" s="41">
        <f t="shared" ref="L112:L113" si="57">K112*$L$1</f>
        <v>0</v>
      </c>
      <c r="M112" s="33">
        <f t="shared" ref="M112:M113" si="58">K112*$L$2</f>
        <v>0</v>
      </c>
      <c r="N112" s="33">
        <f t="shared" ref="N112:N113" si="59">K112+L112+M112</f>
        <v>0</v>
      </c>
    </row>
    <row r="113" spans="1:14" x14ac:dyDescent="0.25">
      <c r="A113" s="15" t="s">
        <v>113</v>
      </c>
      <c r="B113" s="16" t="s">
        <v>14</v>
      </c>
      <c r="C113" s="16" t="s">
        <v>22</v>
      </c>
      <c r="D113" s="17" t="s">
        <v>114</v>
      </c>
      <c r="E113" s="18"/>
      <c r="F113" s="22">
        <v>8</v>
      </c>
      <c r="G113" s="23">
        <v>176</v>
      </c>
      <c r="H113" s="20">
        <f>ROUND(F113*G113,2)</f>
        <v>1408</v>
      </c>
      <c r="J113" s="47"/>
      <c r="K113" s="48">
        <f t="shared" si="56"/>
        <v>0</v>
      </c>
      <c r="L113" s="41">
        <f t="shared" si="57"/>
        <v>0</v>
      </c>
      <c r="M113" s="33">
        <f t="shared" si="58"/>
        <v>0</v>
      </c>
      <c r="N113" s="33">
        <f t="shared" si="59"/>
        <v>0</v>
      </c>
    </row>
    <row r="114" spans="1:14" x14ac:dyDescent="0.25">
      <c r="A114" s="18"/>
      <c r="B114" s="18"/>
      <c r="C114" s="18"/>
      <c r="D114" s="25"/>
      <c r="E114" s="26" t="s">
        <v>115</v>
      </c>
      <c r="F114" s="32">
        <v>1</v>
      </c>
      <c r="G114" s="27">
        <f>SUM(H112:H113)</f>
        <v>2368</v>
      </c>
      <c r="H114" s="27">
        <f>ROUND(F114*G114,2)</f>
        <v>2368</v>
      </c>
      <c r="J114" s="44"/>
      <c r="K114" s="49">
        <f>SUM(K112:K113)</f>
        <v>0</v>
      </c>
      <c r="L114" s="28"/>
      <c r="M114" s="28"/>
      <c r="N114" s="28">
        <f>SUM(N112:N113)</f>
        <v>0</v>
      </c>
    </row>
    <row r="115" spans="1:14" ht="0.95" customHeight="1" x14ac:dyDescent="0.25">
      <c r="A115" s="29"/>
      <c r="B115" s="29"/>
      <c r="C115" s="29"/>
      <c r="D115" s="30"/>
      <c r="E115" s="29"/>
      <c r="F115" s="29"/>
      <c r="G115" s="31"/>
      <c r="H115" s="31"/>
      <c r="J115" s="44"/>
      <c r="K115" s="45"/>
    </row>
    <row r="116" spans="1:14" ht="15.75" thickBot="1" x14ac:dyDescent="0.3">
      <c r="A116" s="18"/>
      <c r="B116" s="18"/>
      <c r="C116" s="18"/>
      <c r="D116" s="25"/>
      <c r="E116" s="26" t="s">
        <v>116</v>
      </c>
      <c r="F116" s="32">
        <v>1</v>
      </c>
      <c r="G116" s="27">
        <f>H4+H24+H43+H81+H104+H111</f>
        <v>189684.05</v>
      </c>
      <c r="H116" s="27">
        <f>ROUND(F116*G116,2)</f>
        <v>189684.05</v>
      </c>
      <c r="J116" s="50"/>
      <c r="K116" s="51"/>
    </row>
    <row r="117" spans="1:14" ht="0.95" customHeight="1" x14ac:dyDescent="0.25">
      <c r="A117" s="29"/>
      <c r="B117" s="29"/>
      <c r="C117" s="29"/>
      <c r="D117" s="30"/>
      <c r="E117" s="29"/>
      <c r="F117" s="29"/>
      <c r="G117" s="29"/>
      <c r="H117" s="31"/>
    </row>
    <row r="118" spans="1:14" x14ac:dyDescent="0.25">
      <c r="H118" s="28"/>
    </row>
    <row r="119" spans="1:14" ht="23.25" customHeight="1" x14ac:dyDescent="0.25">
      <c r="E119" s="6" t="s">
        <v>124</v>
      </c>
      <c r="H119" s="28">
        <f>H116*0.09</f>
        <v>17071.560000000001</v>
      </c>
      <c r="M119" s="54" t="s">
        <v>125</v>
      </c>
      <c r="N119" s="55"/>
    </row>
    <row r="120" spans="1:14" x14ac:dyDescent="0.25">
      <c r="E120" s="6" t="s">
        <v>123</v>
      </c>
      <c r="H120" s="28">
        <f>H116*0.06</f>
        <v>11381.04</v>
      </c>
      <c r="M120" s="54"/>
      <c r="N120" s="55"/>
    </row>
    <row r="121" spans="1:14" x14ac:dyDescent="0.25">
      <c r="H121" s="28"/>
      <c r="L121" s="3" t="s">
        <v>126</v>
      </c>
      <c r="M121" s="56">
        <f>K20+K31+K39+K54+K63+K77+K91+K100+K109+K114</f>
        <v>0</v>
      </c>
      <c r="N121" s="56"/>
    </row>
    <row r="122" spans="1:14" x14ac:dyDescent="0.25">
      <c r="F122" s="53" t="s">
        <v>116</v>
      </c>
      <c r="G122" s="53"/>
      <c r="H122" s="34">
        <f>SUM(H116:H121)</f>
        <v>218136.65</v>
      </c>
      <c r="K122" s="35"/>
      <c r="L122" s="36" t="s">
        <v>127</v>
      </c>
      <c r="M122" s="56">
        <f>M121*L1</f>
        <v>0</v>
      </c>
      <c r="N122" s="56"/>
    </row>
    <row r="123" spans="1:14" x14ac:dyDescent="0.25">
      <c r="H123" s="28"/>
      <c r="L123" s="36" t="s">
        <v>128</v>
      </c>
      <c r="M123" s="56">
        <f>M121*L2</f>
        <v>0</v>
      </c>
      <c r="N123" s="56"/>
    </row>
    <row r="124" spans="1:14" x14ac:dyDescent="0.25">
      <c r="L124" s="3" t="s">
        <v>129</v>
      </c>
      <c r="M124" s="52">
        <f>M121+M122+M123</f>
        <v>0</v>
      </c>
      <c r="N124" s="52"/>
    </row>
    <row r="125" spans="1:14" x14ac:dyDescent="0.25">
      <c r="L125" s="37">
        <v>0.21</v>
      </c>
      <c r="M125" s="52">
        <f>0.21*M124</f>
        <v>0</v>
      </c>
      <c r="N125" s="52"/>
    </row>
    <row r="126" spans="1:14" ht="15" customHeight="1" x14ac:dyDescent="0.25">
      <c r="L126" s="3" t="s">
        <v>130</v>
      </c>
      <c r="M126" s="52">
        <f>M124+M125</f>
        <v>0</v>
      </c>
      <c r="N126" s="52"/>
    </row>
    <row r="128" spans="1:14" x14ac:dyDescent="0.25">
      <c r="E128" s="57" t="s">
        <v>133</v>
      </c>
      <c r="K128" s="38"/>
      <c r="L128" s="38"/>
      <c r="M128" s="3"/>
    </row>
    <row r="129" spans="10:13" x14ac:dyDescent="0.25">
      <c r="J129" s="28"/>
      <c r="K129" s="38"/>
      <c r="L129" s="38"/>
      <c r="M129" s="3"/>
    </row>
    <row r="130" spans="10:13" x14ac:dyDescent="0.25">
      <c r="J130" s="28"/>
      <c r="K130" s="38"/>
      <c r="L130" s="38"/>
      <c r="M130" s="3"/>
    </row>
    <row r="131" spans="10:13" x14ac:dyDescent="0.25">
      <c r="J131" s="28"/>
      <c r="K131" s="38"/>
      <c r="L131" s="38"/>
      <c r="M131" s="3"/>
    </row>
    <row r="132" spans="10:13" x14ac:dyDescent="0.25">
      <c r="K132" s="39"/>
      <c r="M132" s="3"/>
    </row>
    <row r="133" spans="10:13" x14ac:dyDescent="0.25">
      <c r="M133" s="3"/>
    </row>
  </sheetData>
  <sheetProtection algorithmName="SHA-512" hashValue="BQq3m0UI/Um25s1uTNdwAww+47y86SoAaM89Na3Kf2F21Z94aMajBnkIuMZTHQIfD5FfUAjgBuW2T3K2bTQggg==" saltValue="ihwhG3+MLGHoYH2QKwxL7A==" spinCount="100000" sheet="1" objects="1" scenarios="1"/>
  <mergeCells count="8">
    <mergeCell ref="M125:N125"/>
    <mergeCell ref="M126:N126"/>
    <mergeCell ref="F122:G122"/>
    <mergeCell ref="M119:N120"/>
    <mergeCell ref="M121:N121"/>
    <mergeCell ref="M122:N122"/>
    <mergeCell ref="M123:N123"/>
    <mergeCell ref="M124:N124"/>
  </mergeCells>
  <dataValidations count="1">
    <dataValidation type="list" allowBlank="1" showInputMessage="1" showErrorMessage="1" sqref="B4:B117" xr:uid="{B2BDC1D2-99A1-4AC2-9B36-DD1F6CCEE238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2023-11-03T15:00:44Z</dcterms:created>
  <dcterms:modified xsi:type="dcterms:W3CDTF">2023-11-29T13:23:01Z</dcterms:modified>
</cp:coreProperties>
</file>