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filterPrivacy="1" defaultThemeVersion="166925"/>
  <xr:revisionPtr revIDLastSave="0" documentId="13_ncr:1_{A7F78471-2472-4B6B-9B5C-EDC298460ED1}" xr6:coauthVersionLast="47" xr6:coauthVersionMax="47" xr10:uidLastSave="{00000000-0000-0000-0000-000000000000}"/>
  <bookViews>
    <workbookView xWindow="28680" yWindow="-120" windowWidth="29040" windowHeight="15840" xr2:uid="{5FF993AF-5571-42FC-A92B-1DB2DEABDC0E}"/>
  </bookViews>
  <sheets>
    <sheet name="Hoja1" sheetId="1" r:id="rId1"/>
  </sheet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5" i="1" l="1"/>
  <c r="J42" i="1"/>
  <c r="J41" i="1"/>
  <c r="J40" i="1"/>
  <c r="H39" i="1"/>
  <c r="J36" i="1"/>
  <c r="I37" i="1" s="1"/>
  <c r="H35" i="1"/>
  <c r="J32" i="1"/>
  <c r="I33" i="1" s="1"/>
  <c r="H31" i="1"/>
  <c r="J28" i="1"/>
  <c r="J27" i="1"/>
  <c r="J26" i="1"/>
  <c r="J25" i="1"/>
  <c r="J24" i="1"/>
  <c r="J23" i="1"/>
  <c r="H22" i="1"/>
  <c r="J19" i="1"/>
  <c r="J18" i="1"/>
  <c r="J17" i="1"/>
  <c r="J16" i="1"/>
  <c r="J15" i="1"/>
  <c r="J14" i="1"/>
  <c r="J13" i="1"/>
  <c r="J12" i="1"/>
  <c r="J11" i="1"/>
  <c r="J10" i="1"/>
  <c r="J9" i="1"/>
  <c r="J8" i="1"/>
  <c r="J7" i="1"/>
  <c r="J6" i="1"/>
  <c r="J5" i="1"/>
  <c r="H4" i="1"/>
  <c r="G45" i="1"/>
  <c r="E39" i="1"/>
  <c r="G42" i="1"/>
  <c r="G41" i="1"/>
  <c r="G40" i="1"/>
  <c r="F43" i="1" s="1"/>
  <c r="E35" i="1"/>
  <c r="G36" i="1"/>
  <c r="F37" i="1" s="1"/>
  <c r="E31" i="1"/>
  <c r="G32" i="1"/>
  <c r="F33" i="1" s="1"/>
  <c r="G33" i="1" s="1"/>
  <c r="G31" i="1" s="1"/>
  <c r="E22" i="1"/>
  <c r="G28" i="1"/>
  <c r="G27" i="1"/>
  <c r="G26" i="1"/>
  <c r="G25" i="1"/>
  <c r="G24" i="1"/>
  <c r="G23" i="1"/>
  <c r="E4" i="1"/>
  <c r="G19" i="1"/>
  <c r="G18" i="1"/>
  <c r="G17" i="1"/>
  <c r="G16" i="1"/>
  <c r="G15" i="1"/>
  <c r="G14" i="1"/>
  <c r="G13" i="1"/>
  <c r="G12" i="1"/>
  <c r="G11" i="1"/>
  <c r="G10" i="1"/>
  <c r="G9" i="1"/>
  <c r="G8" i="1"/>
  <c r="G7" i="1"/>
  <c r="G6" i="1"/>
  <c r="G5" i="1"/>
  <c r="F20" i="1" l="1"/>
  <c r="G20" i="1" s="1"/>
  <c r="G4" i="1" s="1"/>
  <c r="I43" i="1"/>
  <c r="I39" i="1" s="1"/>
  <c r="I29" i="1"/>
  <c r="J29" i="1" s="1"/>
  <c r="J22" i="1" s="1"/>
  <c r="I20" i="1"/>
  <c r="I4" i="1" s="1"/>
  <c r="J37" i="1"/>
  <c r="J35" i="1" s="1"/>
  <c r="I35" i="1"/>
  <c r="J33" i="1"/>
  <c r="J31" i="1" s="1"/>
  <c r="I31" i="1"/>
  <c r="F29" i="1"/>
  <c r="G29" i="1" s="1"/>
  <c r="G22" i="1" s="1"/>
  <c r="F35" i="1"/>
  <c r="G37" i="1"/>
  <c r="G35" i="1" s="1"/>
  <c r="F39" i="1"/>
  <c r="G43" i="1"/>
  <c r="G39" i="1" s="1"/>
  <c r="F31" i="1"/>
  <c r="F4" i="1" l="1"/>
  <c r="J43" i="1"/>
  <c r="J39" i="1" s="1"/>
  <c r="I22" i="1"/>
  <c r="J20" i="1"/>
  <c r="J4" i="1" s="1"/>
  <c r="F22" i="1"/>
  <c r="F46" i="1"/>
  <c r="G46" i="1" l="1"/>
  <c r="F47" i="1"/>
  <c r="G47" i="1" s="1"/>
  <c r="I46" i="1"/>
  <c r="G49" i="1" l="1"/>
  <c r="G48" i="1"/>
  <c r="J46" i="1"/>
  <c r="I47" i="1"/>
  <c r="J47" i="1" s="1"/>
  <c r="J49" i="1" l="1"/>
  <c r="J48" i="1"/>
  <c r="G50" i="1"/>
  <c r="G51" i="1" s="1"/>
  <c r="G52" i="1" s="1"/>
  <c r="J50" i="1" l="1"/>
  <c r="J51" i="1" s="1"/>
  <c r="J52" i="1" s="1"/>
</calcChain>
</file>

<file path=xl/sharedStrings.xml><?xml version="1.0" encoding="utf-8"?>
<sst xmlns="http://schemas.openxmlformats.org/spreadsheetml/2006/main" count="169" uniqueCount="104">
  <si>
    <t>Código</t>
  </si>
  <si>
    <t>Nat</t>
  </si>
  <si>
    <t>Ud</t>
  </si>
  <si>
    <t>Resumen</t>
  </si>
  <si>
    <t>L11</t>
  </si>
  <si>
    <t>Capítulo</t>
  </si>
  <si>
    <t/>
  </si>
  <si>
    <t>RENOVACIÓN DE CARRIL</t>
  </si>
  <si>
    <t>RC0010</t>
  </si>
  <si>
    <t>Partida</t>
  </si>
  <si>
    <t>m</t>
  </si>
  <si>
    <t>RENOVACIÓN DE CARRIL EN BARRA LARGA SOLDADA. JORNADA 3:00-5:00 A.M.</t>
  </si>
  <si>
    <t>RC0150</t>
  </si>
  <si>
    <t>RENOVACIÓN DE CARRIL EN BARRA LARGA SOLDADA CON CIERRE DE SERVICIO</t>
  </si>
  <si>
    <t>VM1230</t>
  </si>
  <si>
    <t>ud</t>
  </si>
  <si>
    <t>RENOVACIÓN DE CUPÓN &lt; 12M. JORNADA 3:00 - 5:00 A.M.</t>
  </si>
  <si>
    <t>AV0130</t>
  </si>
  <si>
    <t>SUMINISTRO JA DE 6 M, TIPO IVG DE 30º, PARA CARRIL 54E1</t>
  </si>
  <si>
    <t>VM1010</t>
  </si>
  <si>
    <t>MONTAJE JA DE 6 M, TIPO IVG DE 30º, PARA CARRIL 54 O 60E1. JORNADA 3:00 - 5:00 A.M.</t>
  </si>
  <si>
    <t>AV0150</t>
  </si>
  <si>
    <t>SUMINISTRO KIT DE JUNTA AISLANTE DE FIBRA DE VIDRIO, PARA CARRIL 54E1</t>
  </si>
  <si>
    <t>VM0990</t>
  </si>
  <si>
    <t>MONTAJE IN SITU DE JUNTA, PARA CARRIL 54 O 60E1. JORNADA 3:00 - 5:00 A.M.</t>
  </si>
  <si>
    <t>RC0070</t>
  </si>
  <si>
    <t>EJECUCIÓN DE SOLDADURA ALUMINOTÉRMICA  SISTEMA AUTOSEAL EN CARRIL 54E1 O 60E1. JORNADA 3:00 - 5:00 A.M.</t>
  </si>
  <si>
    <t>RC0170</t>
  </si>
  <si>
    <t>EJECUCIÓN DE SOLDADURA ALUMINOTÉRMICA  SISTEMA AUTOSEAL EN CARRIL 54E1 O 60E1.</t>
  </si>
  <si>
    <t>VM0311</t>
  </si>
  <si>
    <t>CONEXIONADO DE CARRIL O JUNTA SIN TALADROS PARA SEÑALES. JORNADA 3:00-5:00</t>
  </si>
  <si>
    <t>VD0210</t>
  </si>
  <si>
    <t>DESMONTAJE DE CARRIL Y JUNTAS DE VÍA DOBLE. JORNADA 3:00 - 5:00 A.M.</t>
  </si>
  <si>
    <t>RC0180</t>
  </si>
  <si>
    <t>MONTAJE Y ENGRAPADO DE CARRIL DESMONTADO (PARA PERMUTA). JORNADA 3:00-5:00 A.M..</t>
  </si>
  <si>
    <t>RC0090</t>
  </si>
  <si>
    <t>SUMINISTRO Y MONTAJE DE CLIP ELÁSTICO TIPO PANDROL E1819. JORNADA 3:00-5:00 A.M.</t>
  </si>
  <si>
    <t>RC0100</t>
  </si>
  <si>
    <t>SUMINISTRO Y MONTAJE DE CLIP ELÁSTICO TIPO SKL12, JORNADA 3:00-5:00 A.M.</t>
  </si>
  <si>
    <t>RC0110</t>
  </si>
  <si>
    <t>SUMINISTRO Y MONTAJE DE CLIP ELÁSTICO TIPO SKL3. JORNADA 3:00-5:00 A.M.</t>
  </si>
  <si>
    <t>Total L11</t>
  </si>
  <si>
    <t>L12</t>
  </si>
  <si>
    <t>CONTRACARRIL</t>
  </si>
  <si>
    <t>AV0020</t>
  </si>
  <si>
    <t>SUMINISTRO CONTRACARRIL TIPO 33 C1</t>
  </si>
  <si>
    <t>VD0230</t>
  </si>
  <si>
    <t>DESMONTAJE DE CONTRACARRIL DE VÍA DOBLE. JORNADA 3:00 - 5:00 A.M.</t>
  </si>
  <si>
    <t>VM0680</t>
  </si>
  <si>
    <t>MONTAJE CONTRACARRIL TIPO 33C1 DE VÍA DOBLE. JORNADA 3:00 - 5:00 A.M.</t>
  </si>
  <si>
    <t>RC0040</t>
  </si>
  <si>
    <t>SUMINISTRO PLACA POLIMÉRICA PARA REDUCCIÓN DE ENTRECALLE HASTA 15 MM</t>
  </si>
  <si>
    <t>RC0050</t>
  </si>
  <si>
    <t>SUMINISTRO PLACA POLIMÉRICA PARA REDUCCIÓN DE ENTRECALLE HASTA 10 MM</t>
  </si>
  <si>
    <t>RC0060</t>
  </si>
  <si>
    <t>MONTAJE O DESMONTAJE DE PLACA POLIMÉRICA SUPLEMENTO DE CONTRACARRIL. JORNADA 3:00-5:00 A.M.</t>
  </si>
  <si>
    <t>Total L12</t>
  </si>
  <si>
    <t>L13</t>
  </si>
  <si>
    <t>LIBERACIÓN DE TENSIONES</t>
  </si>
  <si>
    <t>RC0190</t>
  </si>
  <si>
    <t>LIBERACIÓN DE TENSIONES POR CALENTAMIENTO SOLAR.</t>
  </si>
  <si>
    <t>Total L13</t>
  </si>
  <si>
    <t>L14</t>
  </si>
  <si>
    <t>OTRAS TAREAS</t>
  </si>
  <si>
    <t>RC0020</t>
  </si>
  <si>
    <t>t</t>
  </si>
  <si>
    <t>TRASLADO DE MATERIAL ENTRE RECINTOS DE METRO DE MADRID</t>
  </si>
  <si>
    <t>Total L14</t>
  </si>
  <si>
    <t>L15</t>
  </si>
  <si>
    <t>GESTIÓN DE MEDIO AMBIENTE</t>
  </si>
  <si>
    <t>VC0160</t>
  </si>
  <si>
    <t>CARGA, TRANSPORTE Y DESCARGA DE JUNTAS Y CARRIL EN VÍA DOBLE. JORNADA 3:00 - 5:00 A.M.</t>
  </si>
  <si>
    <t>VG0010</t>
  </si>
  <si>
    <t>CARGA Y TRANSPORTE DE CHATARRA FÉRRICA A GESTOR DE RESIDUOS</t>
  </si>
  <si>
    <t>VG0040</t>
  </si>
  <si>
    <t>COSTE DE GESTIÓN DE CHATARRA FÉRRICA</t>
  </si>
  <si>
    <t>Total L15</t>
  </si>
  <si>
    <t>L16</t>
  </si>
  <si>
    <t>SEGURIDAD Y SALUD</t>
  </si>
  <si>
    <t xml:space="preserve">PRESUPUESTO BASE IMPONIBLE </t>
  </si>
  <si>
    <t xml:space="preserve">OFERTA </t>
  </si>
  <si>
    <t>Medición</t>
  </si>
  <si>
    <t>Coste unitario</t>
  </si>
  <si>
    <t xml:space="preserve">Coste total </t>
  </si>
  <si>
    <t>PRESUPUESTO DE EJECUCIÓN MATERIAL</t>
  </si>
  <si>
    <t>GASTOS GENERALES</t>
  </si>
  <si>
    <t>BENEFICIO INDUSTRIAL</t>
  </si>
  <si>
    <t xml:space="preserve">TOTAL OFERTA SIN IVA </t>
  </si>
  <si>
    <t>IMPORTE DEL IVA (€)</t>
  </si>
  <si>
    <t>TOTAL OFERTA IVA INCLUIDO (€)</t>
  </si>
  <si>
    <t>NOMBRE EMPRESA /
RAZÓN SOCIAL</t>
  </si>
  <si>
    <t>FECHA</t>
  </si>
  <si>
    <t>DOMICILIO FISCAL</t>
  </si>
  <si>
    <t>SELLO</t>
  </si>
  <si>
    <t>CIF</t>
  </si>
  <si>
    <t>FIRMA</t>
  </si>
  <si>
    <t>NOTAS</t>
  </si>
  <si>
    <r>
      <rPr>
        <b/>
        <i/>
        <sz val="9"/>
        <color rgb="FFFF0000"/>
        <rFont val="Calibri"/>
        <family val="2"/>
        <scheme val="minor"/>
      </rPr>
      <t xml:space="preserve">** </t>
    </r>
    <r>
      <rPr>
        <b/>
        <i/>
        <sz val="9"/>
        <color theme="1"/>
        <rFont val="Calibri"/>
        <family val="2"/>
        <scheme val="minor"/>
      </rPr>
      <t>En el caso de las unidades de cesión de vehículos por parte de Metro de Madrid, el importe unitario en estas unidades no podrá verse modificado en la oferta</t>
    </r>
  </si>
  <si>
    <r>
      <rPr>
        <b/>
        <i/>
        <sz val="9"/>
        <color rgb="FFFF0000"/>
        <rFont val="Calibri"/>
        <family val="2"/>
        <scheme val="minor"/>
      </rPr>
      <t xml:space="preserve">***  </t>
    </r>
    <r>
      <rPr>
        <b/>
        <i/>
        <sz val="9"/>
        <color theme="1"/>
        <rFont val="Calibri"/>
        <family val="2"/>
        <scheme val="minor"/>
      </rPr>
      <t>Serán excluidas las ofertas que excedan del presupuesto de licitación (tanto sin IVA como con IVA), bien en su conjunto bien respecto del lote o lotes a los que la oferta se refiera.</t>
    </r>
  </si>
  <si>
    <r>
      <rPr>
        <b/>
        <i/>
        <sz val="9"/>
        <color rgb="FFFF0000"/>
        <rFont val="Calibri"/>
        <family val="2"/>
        <scheme val="minor"/>
      </rPr>
      <t xml:space="preserve">*** </t>
    </r>
    <r>
      <rPr>
        <b/>
        <i/>
        <sz val="9"/>
        <color theme="1"/>
        <rFont val="Calibri"/>
        <family val="2"/>
        <scheme val="minor"/>
      </rPr>
      <t>El importe de la celda “Total oferta sin IVA” debe incluir el importe correspondiente a las celdas “Beneficio industrial” y “Gastos Generales”,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t>
    </r>
  </si>
  <si>
    <t>Total</t>
  </si>
  <si>
    <t>PROYECTO DE RENOVACIÓN DE CARRIL EN LA RED DE METRO DE MADRID. LOTE 2 ZONA SUR Y ESTE</t>
  </si>
  <si>
    <r>
      <rPr>
        <b/>
        <i/>
        <sz val="9"/>
        <color rgb="FFFF0000"/>
        <rFont val="Calibri"/>
        <family val="2"/>
        <scheme val="minor"/>
      </rPr>
      <t xml:space="preserve">**** * </t>
    </r>
    <r>
      <rPr>
        <b/>
        <i/>
        <sz val="9"/>
        <color theme="1"/>
        <rFont val="Calibri"/>
        <family val="2"/>
        <scheme val="minor"/>
      </rPr>
      <t xml:space="preserve">La partida “COSTE DE GESTIÓN DE CHATARRA FÉRRICA” deberá rellenarse con importe negativo, cuyo valor absoluto deberá ser igual o superior al valor absoluto del precio unitario de licitación (-166,16 €). </t>
    </r>
  </si>
  <si>
    <r>
      <rPr>
        <b/>
        <i/>
        <sz val="9"/>
        <color rgb="FFFF0000"/>
        <rFont val="Calibri"/>
        <family val="2"/>
        <scheme val="minor"/>
      </rPr>
      <t xml:space="preserve">* </t>
    </r>
    <r>
      <rPr>
        <b/>
        <i/>
        <sz val="9"/>
        <color theme="1"/>
        <rFont val="Calibri"/>
        <family val="2"/>
        <scheme val="minor"/>
      </rPr>
      <t xml:space="preserve"> El precio ofertado en cada una de las partidas y/o unidades no puede superar el precio unitario de licitación. El incumplimiento de lo señalado anteriormente supondrá la exclusión de la oferta. 
La partida correspondiente al Capítulo de Seguridad y Salud es una partida FIJA y no podrá modificarse. El incumplimiento de lo señalado anteriormente supondrá la exclusión de la oferta.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</si>
</sst>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b/>
      <sz val="10"/>
      <color theme="1"/>
      <name val="Calibri"/>
      <family val="2"/>
      <scheme val="minor"/>
    </font>
    <font>
      <b/>
      <sz val="14"/>
      <color theme="1"/>
      <name val="Calibri"/>
      <family val="2"/>
      <scheme val="minor"/>
    </font>
    <font>
      <b/>
      <i/>
      <sz val="10"/>
      <color theme="1"/>
      <name val="Calibri"/>
      <family val="2"/>
      <scheme val="minor"/>
    </font>
    <font>
      <b/>
      <sz val="8"/>
      <color theme="1"/>
      <name val="Calibri"/>
      <family val="2"/>
      <scheme val="minor"/>
    </font>
    <font>
      <b/>
      <sz val="8"/>
      <color rgb="FFFF40FF"/>
      <name val="Calibri"/>
      <family val="2"/>
      <scheme val="minor"/>
    </font>
    <font>
      <sz val="8"/>
      <color theme="1"/>
      <name val="Calibri"/>
      <family val="2"/>
      <scheme val="minor"/>
    </font>
    <font>
      <sz val="8"/>
      <color rgb="FFFF40FF"/>
      <name val="Calibri"/>
      <family val="2"/>
      <scheme val="minor"/>
    </font>
    <font>
      <b/>
      <sz val="12"/>
      <color theme="1"/>
      <name val="Calibri"/>
      <family val="2"/>
      <scheme val="minor"/>
    </font>
    <font>
      <sz val="8"/>
      <name val="Calibri"/>
      <family val="2"/>
      <scheme val="minor"/>
    </font>
    <font>
      <b/>
      <sz val="10"/>
      <name val="Calibri"/>
      <family val="2"/>
      <scheme val="minor"/>
    </font>
    <font>
      <b/>
      <sz val="8"/>
      <name val="Calibri"/>
      <family val="2"/>
      <scheme val="minor"/>
    </font>
    <font>
      <sz val="11"/>
      <name val="Calibri"/>
      <family val="2"/>
      <scheme val="minor"/>
    </font>
    <font>
      <sz val="10"/>
      <name val="Calibri"/>
      <family val="2"/>
      <scheme val="minor"/>
    </font>
    <font>
      <b/>
      <sz val="9"/>
      <name val="Calibri"/>
      <family val="2"/>
      <scheme val="minor"/>
    </font>
    <font>
      <sz val="12"/>
      <color rgb="FF0070C0"/>
      <name val="Calibri"/>
      <family val="2"/>
      <scheme val="minor"/>
    </font>
    <font>
      <b/>
      <sz val="13"/>
      <color rgb="FF0070C0"/>
      <name val="Calibri"/>
      <family val="2"/>
      <scheme val="minor"/>
    </font>
    <font>
      <b/>
      <sz val="13"/>
      <name val="Calibri"/>
      <family val="2"/>
      <scheme val="minor"/>
    </font>
    <font>
      <b/>
      <sz val="14"/>
      <name val="Calibri"/>
      <family val="2"/>
      <scheme val="minor"/>
    </font>
    <font>
      <b/>
      <sz val="16"/>
      <color rgb="FF0070C0"/>
      <name val="Calibri"/>
      <family val="2"/>
      <scheme val="minor"/>
    </font>
    <font>
      <b/>
      <sz val="12"/>
      <name val="Calibri"/>
      <family val="2"/>
      <scheme val="minor"/>
    </font>
    <font>
      <b/>
      <sz val="12"/>
      <color rgb="FF0070C0"/>
      <name val="Calibri"/>
      <family val="2"/>
      <scheme val="minor"/>
    </font>
    <font>
      <b/>
      <sz val="14"/>
      <color rgb="FF0070C0"/>
      <name val="Calibri"/>
      <family val="2"/>
      <scheme val="minor"/>
    </font>
    <font>
      <b/>
      <i/>
      <sz val="9"/>
      <color theme="1"/>
      <name val="Calibri"/>
      <family val="2"/>
      <scheme val="minor"/>
    </font>
    <font>
      <b/>
      <i/>
      <sz val="9"/>
      <color rgb="FFFF0000"/>
      <name val="Calibri"/>
      <family val="2"/>
      <scheme val="minor"/>
    </font>
  </fonts>
  <fills count="9">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0C0C0"/>
        <bgColor indexed="64"/>
      </patternFill>
    </fill>
    <fill>
      <patternFill patternType="solid">
        <fgColor theme="0"/>
        <bgColor indexed="64"/>
      </patternFill>
    </fill>
    <fill>
      <patternFill patternType="solid">
        <fgColor theme="4" tint="0.59996337778862885"/>
        <bgColor indexed="64"/>
      </patternFill>
    </fill>
    <fill>
      <patternFill patternType="solid">
        <fgColor theme="4" tint="0.59999389629810485"/>
        <bgColor indexed="64"/>
      </patternFill>
    </fill>
    <fill>
      <patternFill patternType="solid">
        <fgColor theme="4" tint="0.79998168889431442"/>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bottom style="thin">
        <color indexed="64"/>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2">
    <xf numFmtId="0" fontId="0" fillId="0" borderId="0"/>
    <xf numFmtId="9" fontId="1" fillId="0" borderId="0" applyFont="0" applyFill="0" applyBorder="0" applyAlignment="0" applyProtection="0"/>
  </cellStyleXfs>
  <cellXfs count="72">
    <xf numFmtId="0" fontId="0" fillId="0" borderId="0" xfId="0"/>
    <xf numFmtId="0" fontId="0" fillId="0" borderId="0" xfId="0" applyAlignment="1">
      <alignment vertical="top"/>
    </xf>
    <xf numFmtId="49" fontId="8" fillId="2" borderId="0" xfId="0" applyNumberFormat="1" applyFont="1" applyFill="1" applyAlignment="1">
      <alignment vertical="top"/>
    </xf>
    <xf numFmtId="3" fontId="9" fillId="2" borderId="0" xfId="0" applyNumberFormat="1" applyFont="1" applyFill="1" applyAlignment="1">
      <alignment vertical="top"/>
    </xf>
    <xf numFmtId="4" fontId="9" fillId="2" borderId="0" xfId="0" applyNumberFormat="1" applyFont="1" applyFill="1" applyAlignment="1">
      <alignment vertical="top"/>
    </xf>
    <xf numFmtId="49" fontId="10" fillId="3" borderId="0" xfId="0" applyNumberFormat="1" applyFont="1" applyFill="1" applyAlignment="1">
      <alignment vertical="top"/>
    </xf>
    <xf numFmtId="49" fontId="10" fillId="0" borderId="0" xfId="0" applyNumberFormat="1" applyFont="1" applyAlignment="1">
      <alignment vertical="top"/>
    </xf>
    <xf numFmtId="4" fontId="10" fillId="0" borderId="0" xfId="0" applyNumberFormat="1" applyFont="1" applyAlignment="1">
      <alignment vertical="top"/>
    </xf>
    <xf numFmtId="4" fontId="11" fillId="0" borderId="0" xfId="0" applyNumberFormat="1" applyFont="1" applyAlignment="1">
      <alignment vertical="top"/>
    </xf>
    <xf numFmtId="0" fontId="10" fillId="0" borderId="0" xfId="0" applyFont="1" applyAlignment="1">
      <alignment vertical="top"/>
    </xf>
    <xf numFmtId="3" fontId="10" fillId="0" borderId="0" xfId="0" applyNumberFormat="1" applyFont="1" applyAlignment="1">
      <alignment vertical="top"/>
    </xf>
    <xf numFmtId="4" fontId="9" fillId="0" borderId="0" xfId="0" applyNumberFormat="1" applyFont="1" applyAlignment="1">
      <alignment vertical="top"/>
    </xf>
    <xf numFmtId="0" fontId="10" fillId="4" borderId="0" xfId="0" applyFont="1" applyFill="1" applyAlignment="1">
      <alignment vertical="top"/>
    </xf>
    <xf numFmtId="3" fontId="8" fillId="2" borderId="0" xfId="0" applyNumberFormat="1" applyFont="1" applyFill="1" applyAlignment="1">
      <alignment vertical="top"/>
    </xf>
    <xf numFmtId="4" fontId="8" fillId="2" borderId="0" xfId="0" applyNumberFormat="1" applyFont="1" applyFill="1" applyAlignment="1">
      <alignment vertical="top"/>
    </xf>
    <xf numFmtId="49" fontId="8" fillId="2" borderId="0" xfId="0" applyNumberFormat="1" applyFont="1" applyFill="1" applyAlignment="1">
      <alignment vertical="top" wrapText="1"/>
    </xf>
    <xf numFmtId="49" fontId="10" fillId="0" borderId="0" xfId="0" applyNumberFormat="1" applyFont="1" applyAlignment="1">
      <alignment vertical="top" wrapText="1"/>
    </xf>
    <xf numFmtId="49" fontId="8" fillId="0" borderId="0" xfId="0" applyNumberFormat="1" applyFont="1" applyAlignment="1">
      <alignment vertical="top" wrapText="1"/>
    </xf>
    <xf numFmtId="0" fontId="10" fillId="4" borderId="0" xfId="0" applyFont="1" applyFill="1" applyAlignment="1">
      <alignment vertical="top" wrapText="1"/>
    </xf>
    <xf numFmtId="0" fontId="6" fillId="0" borderId="0" xfId="0" applyFont="1" applyAlignment="1">
      <alignment vertical="top"/>
    </xf>
    <xf numFmtId="0" fontId="7" fillId="0" borderId="0" xfId="0" applyFont="1" applyAlignment="1">
      <alignment vertical="top"/>
    </xf>
    <xf numFmtId="0" fontId="7" fillId="0" borderId="0" xfId="0" applyFont="1" applyAlignment="1">
      <alignment vertical="top" wrapText="1"/>
    </xf>
    <xf numFmtId="0" fontId="7" fillId="0" borderId="1" xfId="0" applyFont="1" applyBorder="1" applyAlignment="1">
      <alignment vertical="top"/>
    </xf>
    <xf numFmtId="0" fontId="13" fillId="0" borderId="0" xfId="0" applyFont="1" applyAlignment="1">
      <alignment vertical="top"/>
    </xf>
    <xf numFmtId="0" fontId="14" fillId="6" borderId="2" xfId="0" applyFont="1" applyFill="1" applyBorder="1" applyAlignment="1">
      <alignment horizontal="left" vertical="center"/>
    </xf>
    <xf numFmtId="3" fontId="13" fillId="0" borderId="3" xfId="0" applyNumberFormat="1" applyFont="1" applyBorder="1" applyAlignment="1">
      <alignment vertical="top"/>
    </xf>
    <xf numFmtId="4" fontId="15" fillId="0" borderId="3" xfId="0" applyNumberFormat="1" applyFont="1" applyBorder="1" applyAlignment="1">
      <alignment vertical="top"/>
    </xf>
    <xf numFmtId="0" fontId="2" fillId="0" borderId="0" xfId="0" applyFont="1" applyAlignment="1">
      <alignment wrapText="1"/>
    </xf>
    <xf numFmtId="0" fontId="4" fillId="0" borderId="0" xfId="0" applyFont="1"/>
    <xf numFmtId="0" fontId="16" fillId="0" borderId="0" xfId="0" applyFont="1"/>
    <xf numFmtId="0" fontId="17" fillId="0" borderId="5" xfId="0" applyFont="1" applyBorder="1"/>
    <xf numFmtId="0" fontId="16" fillId="0" borderId="6" xfId="0" applyFont="1" applyBorder="1"/>
    <xf numFmtId="9" fontId="13" fillId="0" borderId="6" xfId="1" applyFont="1" applyBorder="1" applyAlignment="1">
      <alignment vertical="top"/>
    </xf>
    <xf numFmtId="4" fontId="18" fillId="0" borderId="6" xfId="0" applyNumberFormat="1" applyFont="1" applyBorder="1" applyAlignment="1">
      <alignment vertical="top"/>
    </xf>
    <xf numFmtId="4" fontId="18" fillId="0" borderId="7" xfId="0" applyNumberFormat="1" applyFont="1" applyBorder="1" applyAlignment="1">
      <alignment vertical="top"/>
    </xf>
    <xf numFmtId="4" fontId="0" fillId="0" borderId="0" xfId="0" applyNumberFormat="1"/>
    <xf numFmtId="0" fontId="14" fillId="6" borderId="5" xfId="0" applyFont="1" applyFill="1" applyBorder="1" applyAlignment="1">
      <alignment horizontal="left" vertical="center"/>
    </xf>
    <xf numFmtId="0" fontId="16" fillId="6" borderId="6" xfId="0" applyFont="1" applyFill="1" applyBorder="1"/>
    <xf numFmtId="4" fontId="13" fillId="6" borderId="6" xfId="0" applyNumberFormat="1" applyFont="1" applyFill="1" applyBorder="1" applyAlignment="1">
      <alignment vertical="top"/>
    </xf>
    <xf numFmtId="4" fontId="14" fillId="6" borderId="6" xfId="0" applyNumberFormat="1" applyFont="1" applyFill="1" applyBorder="1" applyAlignment="1">
      <alignment vertical="top"/>
    </xf>
    <xf numFmtId="0" fontId="19" fillId="5" borderId="0" xfId="0" applyFont="1" applyFill="1" applyAlignment="1">
      <alignment horizontal="center" vertical="center"/>
    </xf>
    <xf numFmtId="0" fontId="14" fillId="0" borderId="5" xfId="0" applyFont="1" applyBorder="1" applyAlignment="1">
      <alignment horizontal="left" vertical="center"/>
    </xf>
    <xf numFmtId="4" fontId="20" fillId="5" borderId="6" xfId="0" applyNumberFormat="1" applyFont="1" applyFill="1" applyBorder="1" applyAlignment="1">
      <alignment horizontal="center" vertical="center"/>
    </xf>
    <xf numFmtId="4" fontId="18" fillId="5" borderId="6" xfId="0" applyNumberFormat="1" applyFont="1" applyFill="1" applyBorder="1" applyAlignment="1">
      <alignment horizontal="center" vertical="center"/>
    </xf>
    <xf numFmtId="0" fontId="19" fillId="5" borderId="3" xfId="0" applyFont="1" applyFill="1" applyBorder="1" applyAlignment="1">
      <alignment horizontal="center" vertical="center"/>
    </xf>
    <xf numFmtId="4" fontId="20" fillId="6" borderId="6" xfId="0" applyNumberFormat="1" applyFont="1" applyFill="1" applyBorder="1" applyAlignment="1">
      <alignment horizontal="center" vertical="center"/>
    </xf>
    <xf numFmtId="0" fontId="20" fillId="6" borderId="6" xfId="0" applyFont="1" applyFill="1" applyBorder="1" applyAlignment="1">
      <alignment horizontal="center" vertical="center"/>
    </xf>
    <xf numFmtId="4" fontId="21" fillId="6" borderId="6" xfId="0" applyNumberFormat="1" applyFont="1" applyFill="1" applyBorder="1" applyAlignment="1">
      <alignment horizontal="center" vertical="center"/>
    </xf>
    <xf numFmtId="4" fontId="23" fillId="0" borderId="1" xfId="0" applyNumberFormat="1" applyFont="1" applyBorder="1" applyAlignment="1" applyProtection="1">
      <alignment horizontal="center" vertical="center" wrapText="1"/>
      <protection locked="0"/>
    </xf>
    <xf numFmtId="0" fontId="24" fillId="7" borderId="1" xfId="0" applyFont="1" applyFill="1" applyBorder="1" applyAlignment="1">
      <alignment horizontal="center" vertical="center" wrapText="1"/>
    </xf>
    <xf numFmtId="4" fontId="25" fillId="0" borderId="1" xfId="0" applyNumberFormat="1" applyFont="1" applyBorder="1" applyAlignment="1" applyProtection="1">
      <alignment horizontal="center" vertical="center" wrapText="1"/>
      <protection locked="0"/>
    </xf>
    <xf numFmtId="0" fontId="26" fillId="0" borderId="1" xfId="0" applyFont="1" applyBorder="1" applyAlignment="1" applyProtection="1">
      <alignment horizontal="center" vertical="center" wrapText="1"/>
      <protection locked="0"/>
    </xf>
    <xf numFmtId="4" fontId="10" fillId="0" borderId="0" xfId="0" applyNumberFormat="1" applyFont="1" applyAlignment="1" applyProtection="1">
      <alignment vertical="top"/>
      <protection locked="0"/>
    </xf>
    <xf numFmtId="9" fontId="13" fillId="0" borderId="6" xfId="1" applyFont="1" applyBorder="1" applyAlignment="1" applyProtection="1">
      <alignment vertical="top"/>
      <protection locked="0"/>
    </xf>
    <xf numFmtId="0" fontId="5" fillId="0" borderId="0" xfId="0" applyFont="1" applyAlignment="1">
      <alignment vertical="top"/>
    </xf>
    <xf numFmtId="0" fontId="3" fillId="0" borderId="1" xfId="0" applyFont="1" applyBorder="1" applyAlignment="1">
      <alignment horizontal="center" vertical="top" wrapText="1"/>
    </xf>
    <xf numFmtId="0" fontId="22" fillId="7" borderId="5" xfId="0" applyFont="1" applyFill="1" applyBorder="1" applyAlignment="1">
      <alignment horizontal="center" vertical="center" wrapText="1"/>
    </xf>
    <xf numFmtId="0" fontId="22" fillId="7" borderId="6" xfId="0" applyFont="1" applyFill="1" applyBorder="1" applyAlignment="1">
      <alignment horizontal="center" vertical="center" wrapText="1"/>
    </xf>
    <xf numFmtId="0" fontId="22" fillId="7" borderId="7" xfId="0" applyFont="1" applyFill="1" applyBorder="1" applyAlignment="1">
      <alignment horizontal="center" vertical="center" wrapText="1"/>
    </xf>
    <xf numFmtId="0" fontId="2" fillId="0" borderId="5" xfId="0" applyFont="1" applyBorder="1" applyAlignment="1" applyProtection="1">
      <alignment horizontal="center" vertical="center"/>
      <protection locked="0"/>
    </xf>
    <xf numFmtId="0" fontId="2" fillId="0" borderId="6"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12" fillId="7" borderId="8" xfId="0" applyFont="1" applyFill="1" applyBorder="1" applyAlignment="1">
      <alignment horizontal="center" vertical="center" wrapText="1"/>
    </xf>
    <xf numFmtId="0" fontId="12" fillId="7" borderId="9" xfId="0" applyFont="1" applyFill="1" applyBorder="1" applyAlignment="1">
      <alignment horizontal="center" vertical="center" wrapText="1"/>
    </xf>
    <xf numFmtId="0" fontId="12" fillId="7" borderId="10" xfId="0" applyFont="1" applyFill="1" applyBorder="1" applyAlignment="1">
      <alignment horizontal="center" vertical="center" wrapText="1"/>
    </xf>
    <xf numFmtId="0" fontId="12" fillId="7" borderId="11" xfId="0" applyFont="1" applyFill="1" applyBorder="1" applyAlignment="1">
      <alignment horizontal="center" vertical="center" wrapText="1"/>
    </xf>
    <xf numFmtId="0" fontId="12" fillId="7" borderId="0" xfId="0" applyFont="1" applyFill="1" applyAlignment="1">
      <alignment horizontal="center" vertical="center" wrapText="1"/>
    </xf>
    <xf numFmtId="0" fontId="12" fillId="7" borderId="12" xfId="0" applyFont="1" applyFill="1" applyBorder="1" applyAlignment="1">
      <alignment horizontal="center" vertical="center" wrapText="1"/>
    </xf>
    <xf numFmtId="0" fontId="12" fillId="7" borderId="2" xfId="0" applyFont="1" applyFill="1" applyBorder="1" applyAlignment="1">
      <alignment horizontal="center" vertical="center" wrapText="1"/>
    </xf>
    <xf numFmtId="0" fontId="12" fillId="7" borderId="3" xfId="0" applyFont="1" applyFill="1" applyBorder="1" applyAlignment="1">
      <alignment horizontal="center" vertical="center" wrapText="1"/>
    </xf>
    <xf numFmtId="0" fontId="12" fillId="7" borderId="4" xfId="0" applyFont="1" applyFill="1" applyBorder="1" applyAlignment="1">
      <alignment horizontal="center" vertical="center" wrapText="1"/>
    </xf>
    <xf numFmtId="0" fontId="27" fillId="8" borderId="1" xfId="0" applyFont="1" applyFill="1" applyBorder="1" applyAlignment="1">
      <alignment horizontal="left" vertical="center" wrapText="1"/>
    </xf>
  </cellXfs>
  <cellStyles count="2">
    <cellStyle name="Normal" xfId="0" builtinId="0"/>
    <cellStyle name="Porcentaje 2" xfId="1" xr:uid="{067C36E7-8AB8-4852-902D-3ED95BA3214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202217-A22B-462A-97B6-D0466DBE8378}">
  <dimension ref="A1:R60"/>
  <sheetViews>
    <sheetView tabSelected="1" zoomScale="145" zoomScaleNormal="145" workbookViewId="0">
      <pane xSplit="4" ySplit="3" topLeftCell="E4" activePane="bottomRight" state="frozen"/>
      <selection pane="topRight" activeCell="E1" sqref="E1"/>
      <selection pane="bottomLeft" activeCell="A4" sqref="A4"/>
      <selection pane="bottomRight" activeCell="I45" sqref="I45"/>
    </sheetView>
  </sheetViews>
  <sheetFormatPr baseColWidth="10" defaultRowHeight="15" x14ac:dyDescent="0.25"/>
  <cols>
    <col min="1" max="1" width="7.140625" bestFit="1" customWidth="1"/>
    <col min="2" max="2" width="5.7109375" bestFit="1" customWidth="1"/>
    <col min="3" max="3" width="3.85546875" bestFit="1" customWidth="1"/>
    <col min="4" max="4" width="33.140625" customWidth="1"/>
    <col min="5" max="5" width="8.85546875" bestFit="1" customWidth="1"/>
    <col min="6" max="6" width="12.7109375" bestFit="1" customWidth="1"/>
    <col min="7" max="7" width="11.5703125" bestFit="1" customWidth="1"/>
    <col min="10" max="10" width="15.140625" customWidth="1"/>
  </cols>
  <sheetData>
    <row r="1" spans="1:10" x14ac:dyDescent="0.25">
      <c r="A1" s="54" t="s">
        <v>101</v>
      </c>
      <c r="B1" s="1"/>
      <c r="C1" s="1"/>
      <c r="D1" s="1"/>
      <c r="E1" s="1"/>
      <c r="F1" s="1"/>
      <c r="G1" s="1"/>
    </row>
    <row r="2" spans="1:10" ht="18.75" x14ac:dyDescent="0.25">
      <c r="A2" s="19"/>
      <c r="B2" s="1"/>
      <c r="C2" s="1"/>
      <c r="D2" s="1"/>
      <c r="E2" s="55" t="s">
        <v>79</v>
      </c>
      <c r="F2" s="55"/>
      <c r="G2" s="55"/>
      <c r="H2" s="55" t="s">
        <v>80</v>
      </c>
      <c r="I2" s="55"/>
      <c r="J2" s="55"/>
    </row>
    <row r="3" spans="1:10" x14ac:dyDescent="0.25">
      <c r="A3" s="20" t="s">
        <v>0</v>
      </c>
      <c r="B3" s="20" t="s">
        <v>1</v>
      </c>
      <c r="C3" s="20" t="s">
        <v>2</v>
      </c>
      <c r="D3" s="21" t="s">
        <v>3</v>
      </c>
      <c r="E3" s="22" t="s">
        <v>81</v>
      </c>
      <c r="F3" s="22" t="s">
        <v>82</v>
      </c>
      <c r="G3" s="22" t="s">
        <v>83</v>
      </c>
      <c r="H3" s="22" t="s">
        <v>81</v>
      </c>
      <c r="I3" s="22" t="s">
        <v>82</v>
      </c>
      <c r="J3" s="22" t="s">
        <v>83</v>
      </c>
    </row>
    <row r="4" spans="1:10" x14ac:dyDescent="0.25">
      <c r="A4" s="2" t="s">
        <v>4</v>
      </c>
      <c r="B4" s="2" t="s">
        <v>5</v>
      </c>
      <c r="C4" s="2" t="s">
        <v>6</v>
      </c>
      <c r="D4" s="15" t="s">
        <v>7</v>
      </c>
      <c r="E4" s="3">
        <f t="shared" ref="E4:J4" si="0">E20</f>
        <v>1</v>
      </c>
      <c r="F4" s="4">
        <f t="shared" si="0"/>
        <v>5498591.96</v>
      </c>
      <c r="G4" s="4">
        <f t="shared" si="0"/>
        <v>5498591.96</v>
      </c>
      <c r="H4" s="3">
        <f t="shared" si="0"/>
        <v>1</v>
      </c>
      <c r="I4" s="4">
        <f t="shared" si="0"/>
        <v>0</v>
      </c>
      <c r="J4" s="4">
        <f t="shared" si="0"/>
        <v>0</v>
      </c>
    </row>
    <row r="5" spans="1:10" ht="22.5" x14ac:dyDescent="0.25">
      <c r="A5" s="5" t="s">
        <v>8</v>
      </c>
      <c r="B5" s="6" t="s">
        <v>9</v>
      </c>
      <c r="C5" s="6" t="s">
        <v>10</v>
      </c>
      <c r="D5" s="16" t="s">
        <v>11</v>
      </c>
      <c r="E5" s="7">
        <v>44250</v>
      </c>
      <c r="F5" s="7">
        <v>118.74</v>
      </c>
      <c r="G5" s="8">
        <f t="shared" ref="G5:G20" si="1">ROUND(E5*F5,2)</f>
        <v>5254245</v>
      </c>
      <c r="H5" s="7">
        <v>44250</v>
      </c>
      <c r="I5" s="52"/>
      <c r="J5" s="8">
        <f t="shared" ref="J5:J20" si="2">ROUND(H5*I5,2)</f>
        <v>0</v>
      </c>
    </row>
    <row r="6" spans="1:10" ht="22.5" x14ac:dyDescent="0.25">
      <c r="A6" s="5" t="s">
        <v>12</v>
      </c>
      <c r="B6" s="6" t="s">
        <v>9</v>
      </c>
      <c r="C6" s="6" t="s">
        <v>10</v>
      </c>
      <c r="D6" s="16" t="s">
        <v>13</v>
      </c>
      <c r="E6" s="7">
        <v>1000</v>
      </c>
      <c r="F6" s="7">
        <v>51.34</v>
      </c>
      <c r="G6" s="8">
        <f t="shared" si="1"/>
        <v>51340</v>
      </c>
      <c r="H6" s="7">
        <v>1000</v>
      </c>
      <c r="I6" s="52"/>
      <c r="J6" s="8">
        <f t="shared" si="2"/>
        <v>0</v>
      </c>
    </row>
    <row r="7" spans="1:10" ht="22.5" x14ac:dyDescent="0.25">
      <c r="A7" s="5" t="s">
        <v>14</v>
      </c>
      <c r="B7" s="6" t="s">
        <v>9</v>
      </c>
      <c r="C7" s="6" t="s">
        <v>15</v>
      </c>
      <c r="D7" s="16" t="s">
        <v>16</v>
      </c>
      <c r="E7" s="7">
        <v>3</v>
      </c>
      <c r="F7" s="7">
        <v>1304.72</v>
      </c>
      <c r="G7" s="8">
        <f t="shared" si="1"/>
        <v>3914.16</v>
      </c>
      <c r="H7" s="7">
        <v>3</v>
      </c>
      <c r="I7" s="52"/>
      <c r="J7" s="8">
        <f t="shared" si="2"/>
        <v>0</v>
      </c>
    </row>
    <row r="8" spans="1:10" ht="22.5" x14ac:dyDescent="0.25">
      <c r="A8" s="5" t="s">
        <v>17</v>
      </c>
      <c r="B8" s="6" t="s">
        <v>9</v>
      </c>
      <c r="C8" s="6" t="s">
        <v>15</v>
      </c>
      <c r="D8" s="16" t="s">
        <v>18</v>
      </c>
      <c r="E8" s="7">
        <v>2</v>
      </c>
      <c r="F8" s="7">
        <v>2205.91</v>
      </c>
      <c r="G8" s="8">
        <f t="shared" si="1"/>
        <v>4411.82</v>
      </c>
      <c r="H8" s="7">
        <v>2</v>
      </c>
      <c r="I8" s="52"/>
      <c r="J8" s="8">
        <f t="shared" si="2"/>
        <v>0</v>
      </c>
    </row>
    <row r="9" spans="1:10" ht="22.5" x14ac:dyDescent="0.25">
      <c r="A9" s="5" t="s">
        <v>19</v>
      </c>
      <c r="B9" s="6" t="s">
        <v>9</v>
      </c>
      <c r="C9" s="6" t="s">
        <v>15</v>
      </c>
      <c r="D9" s="16" t="s">
        <v>20</v>
      </c>
      <c r="E9" s="7">
        <v>2</v>
      </c>
      <c r="F9" s="7">
        <v>273.55</v>
      </c>
      <c r="G9" s="8">
        <f t="shared" si="1"/>
        <v>547.1</v>
      </c>
      <c r="H9" s="7">
        <v>2</v>
      </c>
      <c r="I9" s="52"/>
      <c r="J9" s="8">
        <f t="shared" si="2"/>
        <v>0</v>
      </c>
    </row>
    <row r="10" spans="1:10" ht="22.5" x14ac:dyDescent="0.25">
      <c r="A10" s="5" t="s">
        <v>21</v>
      </c>
      <c r="B10" s="6" t="s">
        <v>9</v>
      </c>
      <c r="C10" s="6" t="s">
        <v>15</v>
      </c>
      <c r="D10" s="16" t="s">
        <v>22</v>
      </c>
      <c r="E10" s="7">
        <v>4</v>
      </c>
      <c r="F10" s="7">
        <v>573.55999999999995</v>
      </c>
      <c r="G10" s="8">
        <f t="shared" si="1"/>
        <v>2294.2399999999998</v>
      </c>
      <c r="H10" s="7">
        <v>4</v>
      </c>
      <c r="I10" s="52"/>
      <c r="J10" s="8">
        <f t="shared" si="2"/>
        <v>0</v>
      </c>
    </row>
    <row r="11" spans="1:10" ht="22.5" x14ac:dyDescent="0.25">
      <c r="A11" s="5" t="s">
        <v>23</v>
      </c>
      <c r="B11" s="6" t="s">
        <v>9</v>
      </c>
      <c r="C11" s="6" t="s">
        <v>15</v>
      </c>
      <c r="D11" s="16" t="s">
        <v>24</v>
      </c>
      <c r="E11" s="7">
        <v>4</v>
      </c>
      <c r="F11" s="7">
        <v>106.87</v>
      </c>
      <c r="G11" s="8">
        <f t="shared" si="1"/>
        <v>427.48</v>
      </c>
      <c r="H11" s="7">
        <v>4</v>
      </c>
      <c r="I11" s="52"/>
      <c r="J11" s="8">
        <f t="shared" si="2"/>
        <v>0</v>
      </c>
    </row>
    <row r="12" spans="1:10" ht="33.75" x14ac:dyDescent="0.25">
      <c r="A12" s="5" t="s">
        <v>25</v>
      </c>
      <c r="B12" s="6" t="s">
        <v>9</v>
      </c>
      <c r="C12" s="6" t="s">
        <v>15</v>
      </c>
      <c r="D12" s="16" t="s">
        <v>26</v>
      </c>
      <c r="E12" s="7">
        <v>322</v>
      </c>
      <c r="F12" s="7">
        <v>440.23</v>
      </c>
      <c r="G12" s="8">
        <f t="shared" si="1"/>
        <v>141754.06</v>
      </c>
      <c r="H12" s="7">
        <v>322</v>
      </c>
      <c r="I12" s="52"/>
      <c r="J12" s="8">
        <f t="shared" si="2"/>
        <v>0</v>
      </c>
    </row>
    <row r="13" spans="1:10" ht="22.5" x14ac:dyDescent="0.25">
      <c r="A13" s="5" t="s">
        <v>27</v>
      </c>
      <c r="B13" s="6" t="s">
        <v>9</v>
      </c>
      <c r="C13" s="6" t="s">
        <v>15</v>
      </c>
      <c r="D13" s="16" t="s">
        <v>28</v>
      </c>
      <c r="E13" s="7">
        <v>4</v>
      </c>
      <c r="F13" s="7">
        <v>225.11</v>
      </c>
      <c r="G13" s="8">
        <f t="shared" si="1"/>
        <v>900.44</v>
      </c>
      <c r="H13" s="7">
        <v>4</v>
      </c>
      <c r="I13" s="52"/>
      <c r="J13" s="8">
        <f t="shared" si="2"/>
        <v>0</v>
      </c>
    </row>
    <row r="14" spans="1:10" ht="22.5" x14ac:dyDescent="0.25">
      <c r="A14" s="5" t="s">
        <v>29</v>
      </c>
      <c r="B14" s="6" t="s">
        <v>9</v>
      </c>
      <c r="C14" s="6" t="s">
        <v>15</v>
      </c>
      <c r="D14" s="16" t="s">
        <v>30</v>
      </c>
      <c r="E14" s="7">
        <v>322</v>
      </c>
      <c r="F14" s="7">
        <v>98.53</v>
      </c>
      <c r="G14" s="8">
        <f t="shared" si="1"/>
        <v>31726.66</v>
      </c>
      <c r="H14" s="7">
        <v>322</v>
      </c>
      <c r="I14" s="52"/>
      <c r="J14" s="8">
        <f t="shared" si="2"/>
        <v>0</v>
      </c>
    </row>
    <row r="15" spans="1:10" ht="22.5" x14ac:dyDescent="0.25">
      <c r="A15" s="5" t="s">
        <v>31</v>
      </c>
      <c r="B15" s="6" t="s">
        <v>9</v>
      </c>
      <c r="C15" s="6" t="s">
        <v>10</v>
      </c>
      <c r="D15" s="16" t="s">
        <v>32</v>
      </c>
      <c r="E15" s="7">
        <v>100</v>
      </c>
      <c r="F15" s="7">
        <v>17.43</v>
      </c>
      <c r="G15" s="8">
        <f t="shared" si="1"/>
        <v>1743</v>
      </c>
      <c r="H15" s="7">
        <v>100</v>
      </c>
      <c r="I15" s="52"/>
      <c r="J15" s="8">
        <f t="shared" si="2"/>
        <v>0</v>
      </c>
    </row>
    <row r="16" spans="1:10" ht="33.75" x14ac:dyDescent="0.25">
      <c r="A16" s="5" t="s">
        <v>33</v>
      </c>
      <c r="B16" s="6" t="s">
        <v>9</v>
      </c>
      <c r="C16" s="6" t="s">
        <v>10</v>
      </c>
      <c r="D16" s="16" t="s">
        <v>34</v>
      </c>
      <c r="E16" s="7">
        <v>100</v>
      </c>
      <c r="F16" s="7">
        <v>20.82</v>
      </c>
      <c r="G16" s="8">
        <f t="shared" si="1"/>
        <v>2082</v>
      </c>
      <c r="H16" s="7">
        <v>100</v>
      </c>
      <c r="I16" s="52"/>
      <c r="J16" s="8">
        <f t="shared" si="2"/>
        <v>0</v>
      </c>
    </row>
    <row r="17" spans="1:10" ht="22.5" x14ac:dyDescent="0.25">
      <c r="A17" s="5" t="s">
        <v>35</v>
      </c>
      <c r="B17" s="6" t="s">
        <v>9</v>
      </c>
      <c r="C17" s="6" t="s">
        <v>15</v>
      </c>
      <c r="D17" s="16" t="s">
        <v>36</v>
      </c>
      <c r="E17" s="7">
        <v>100</v>
      </c>
      <c r="F17" s="7">
        <v>11.68</v>
      </c>
      <c r="G17" s="8">
        <f t="shared" si="1"/>
        <v>1168</v>
      </c>
      <c r="H17" s="7">
        <v>100</v>
      </c>
      <c r="I17" s="52"/>
      <c r="J17" s="8">
        <f t="shared" si="2"/>
        <v>0</v>
      </c>
    </row>
    <row r="18" spans="1:10" ht="22.5" x14ac:dyDescent="0.25">
      <c r="A18" s="5" t="s">
        <v>37</v>
      </c>
      <c r="B18" s="6" t="s">
        <v>9</v>
      </c>
      <c r="C18" s="6" t="s">
        <v>15</v>
      </c>
      <c r="D18" s="16" t="s">
        <v>38</v>
      </c>
      <c r="E18" s="7">
        <v>100</v>
      </c>
      <c r="F18" s="7">
        <v>10.36</v>
      </c>
      <c r="G18" s="8">
        <f t="shared" si="1"/>
        <v>1036</v>
      </c>
      <c r="H18" s="7">
        <v>100</v>
      </c>
      <c r="I18" s="52"/>
      <c r="J18" s="8">
        <f t="shared" si="2"/>
        <v>0</v>
      </c>
    </row>
    <row r="19" spans="1:10" ht="22.5" x14ac:dyDescent="0.25">
      <c r="A19" s="5" t="s">
        <v>39</v>
      </c>
      <c r="B19" s="6" t="s">
        <v>9</v>
      </c>
      <c r="C19" s="6" t="s">
        <v>15</v>
      </c>
      <c r="D19" s="16" t="s">
        <v>40</v>
      </c>
      <c r="E19" s="7">
        <v>100</v>
      </c>
      <c r="F19" s="7">
        <v>10.02</v>
      </c>
      <c r="G19" s="8">
        <f t="shared" si="1"/>
        <v>1002</v>
      </c>
      <c r="H19" s="7">
        <v>100</v>
      </c>
      <c r="I19" s="52"/>
      <c r="J19" s="8">
        <f t="shared" si="2"/>
        <v>0</v>
      </c>
    </row>
    <row r="20" spans="1:10" x14ac:dyDescent="0.25">
      <c r="A20" s="9"/>
      <c r="B20" s="9"/>
      <c r="C20" s="9"/>
      <c r="D20" s="17" t="s">
        <v>41</v>
      </c>
      <c r="E20" s="10">
        <v>1</v>
      </c>
      <c r="F20" s="11">
        <f>SUM(G5:G19)</f>
        <v>5498591.96</v>
      </c>
      <c r="G20" s="11">
        <f t="shared" si="1"/>
        <v>5498591.96</v>
      </c>
      <c r="H20" s="10">
        <v>1</v>
      </c>
      <c r="I20" s="11">
        <f>SUM(J5:J19)</f>
        <v>0</v>
      </c>
      <c r="J20" s="11">
        <f t="shared" si="2"/>
        <v>0</v>
      </c>
    </row>
    <row r="21" spans="1:10" ht="1.1499999999999999" customHeight="1" x14ac:dyDescent="0.25">
      <c r="A21" s="12"/>
      <c r="B21" s="12"/>
      <c r="C21" s="12"/>
      <c r="D21" s="18"/>
      <c r="E21" s="12"/>
      <c r="F21" s="12"/>
      <c r="G21" s="12"/>
      <c r="H21" s="12"/>
      <c r="I21" s="12"/>
      <c r="J21" s="12"/>
    </row>
    <row r="22" spans="1:10" x14ac:dyDescent="0.25">
      <c r="A22" s="2" t="s">
        <v>42</v>
      </c>
      <c r="B22" s="2" t="s">
        <v>5</v>
      </c>
      <c r="C22" s="2" t="s">
        <v>6</v>
      </c>
      <c r="D22" s="15" t="s">
        <v>43</v>
      </c>
      <c r="E22" s="3">
        <f t="shared" ref="E22:J22" si="3">E29</f>
        <v>1</v>
      </c>
      <c r="F22" s="4">
        <f t="shared" si="3"/>
        <v>335290.69</v>
      </c>
      <c r="G22" s="4">
        <f t="shared" si="3"/>
        <v>335290.69</v>
      </c>
      <c r="H22" s="3">
        <f t="shared" si="3"/>
        <v>1</v>
      </c>
      <c r="I22" s="4">
        <f t="shared" si="3"/>
        <v>0</v>
      </c>
      <c r="J22" s="4">
        <f t="shared" si="3"/>
        <v>0</v>
      </c>
    </row>
    <row r="23" spans="1:10" x14ac:dyDescent="0.25">
      <c r="A23" s="5" t="s">
        <v>44</v>
      </c>
      <c r="B23" s="6" t="s">
        <v>9</v>
      </c>
      <c r="C23" s="6" t="s">
        <v>10</v>
      </c>
      <c r="D23" s="16" t="s">
        <v>45</v>
      </c>
      <c r="E23" s="7">
        <v>500</v>
      </c>
      <c r="F23" s="7">
        <v>57.07</v>
      </c>
      <c r="G23" s="8">
        <f t="shared" ref="G23:G29" si="4">ROUND(E23*F23,2)</f>
        <v>28535</v>
      </c>
      <c r="H23" s="7">
        <v>500</v>
      </c>
      <c r="I23" s="52"/>
      <c r="J23" s="8">
        <f t="shared" ref="J23:J29" si="5">ROUND(H23*I23,2)</f>
        <v>0</v>
      </c>
    </row>
    <row r="24" spans="1:10" ht="22.5" x14ac:dyDescent="0.25">
      <c r="A24" s="5" t="s">
        <v>46</v>
      </c>
      <c r="B24" s="6" t="s">
        <v>9</v>
      </c>
      <c r="C24" s="6" t="s">
        <v>10</v>
      </c>
      <c r="D24" s="16" t="s">
        <v>47</v>
      </c>
      <c r="E24" s="7">
        <v>8850</v>
      </c>
      <c r="F24" s="7">
        <v>15.97</v>
      </c>
      <c r="G24" s="8">
        <f t="shared" si="4"/>
        <v>141334.5</v>
      </c>
      <c r="H24" s="7">
        <v>8850</v>
      </c>
      <c r="I24" s="52"/>
      <c r="J24" s="8">
        <f t="shared" si="5"/>
        <v>0</v>
      </c>
    </row>
    <row r="25" spans="1:10" ht="22.5" x14ac:dyDescent="0.25">
      <c r="A25" s="5" t="s">
        <v>48</v>
      </c>
      <c r="B25" s="6" t="s">
        <v>9</v>
      </c>
      <c r="C25" s="6" t="s">
        <v>10</v>
      </c>
      <c r="D25" s="16" t="s">
        <v>49</v>
      </c>
      <c r="E25" s="7">
        <v>8841.7999999999993</v>
      </c>
      <c r="F25" s="7">
        <v>18.66</v>
      </c>
      <c r="G25" s="8">
        <f t="shared" si="4"/>
        <v>164987.99</v>
      </c>
      <c r="H25" s="7">
        <v>8841.7999999999993</v>
      </c>
      <c r="I25" s="52"/>
      <c r="J25" s="8">
        <f t="shared" si="5"/>
        <v>0</v>
      </c>
    </row>
    <row r="26" spans="1:10" ht="22.5" x14ac:dyDescent="0.25">
      <c r="A26" s="5" t="s">
        <v>50</v>
      </c>
      <c r="B26" s="6" t="s">
        <v>9</v>
      </c>
      <c r="C26" s="6" t="s">
        <v>15</v>
      </c>
      <c r="D26" s="16" t="s">
        <v>51</v>
      </c>
      <c r="E26" s="7">
        <v>10</v>
      </c>
      <c r="F26" s="7">
        <v>8.68</v>
      </c>
      <c r="G26" s="8">
        <f t="shared" si="4"/>
        <v>86.8</v>
      </c>
      <c r="H26" s="7">
        <v>10</v>
      </c>
      <c r="I26" s="52"/>
      <c r="J26" s="8">
        <f t="shared" si="5"/>
        <v>0</v>
      </c>
    </row>
    <row r="27" spans="1:10" ht="22.5" x14ac:dyDescent="0.25">
      <c r="A27" s="5" t="s">
        <v>52</v>
      </c>
      <c r="B27" s="6" t="s">
        <v>9</v>
      </c>
      <c r="C27" s="6" t="s">
        <v>15</v>
      </c>
      <c r="D27" s="16" t="s">
        <v>53</v>
      </c>
      <c r="E27" s="7">
        <v>10</v>
      </c>
      <c r="F27" s="7">
        <v>5.64</v>
      </c>
      <c r="G27" s="8">
        <f t="shared" si="4"/>
        <v>56.4</v>
      </c>
      <c r="H27" s="7">
        <v>10</v>
      </c>
      <c r="I27" s="52"/>
      <c r="J27" s="8">
        <f t="shared" si="5"/>
        <v>0</v>
      </c>
    </row>
    <row r="28" spans="1:10" ht="33.75" x14ac:dyDescent="0.25">
      <c r="A28" s="5" t="s">
        <v>54</v>
      </c>
      <c r="B28" s="6" t="s">
        <v>9</v>
      </c>
      <c r="C28" s="6" t="s">
        <v>15</v>
      </c>
      <c r="D28" s="16" t="s">
        <v>55</v>
      </c>
      <c r="E28" s="7">
        <v>20</v>
      </c>
      <c r="F28" s="7">
        <v>14.5</v>
      </c>
      <c r="G28" s="8">
        <f t="shared" si="4"/>
        <v>290</v>
      </c>
      <c r="H28" s="7">
        <v>20</v>
      </c>
      <c r="I28" s="52"/>
      <c r="J28" s="8">
        <f t="shared" si="5"/>
        <v>0</v>
      </c>
    </row>
    <row r="29" spans="1:10" x14ac:dyDescent="0.25">
      <c r="A29" s="9"/>
      <c r="B29" s="9"/>
      <c r="C29" s="9"/>
      <c r="D29" s="17" t="s">
        <v>56</v>
      </c>
      <c r="E29" s="10">
        <v>1</v>
      </c>
      <c r="F29" s="11">
        <f>SUM(G23:G28)</f>
        <v>335290.69</v>
      </c>
      <c r="G29" s="11">
        <f t="shared" si="4"/>
        <v>335290.69</v>
      </c>
      <c r="H29" s="10">
        <v>1</v>
      </c>
      <c r="I29" s="11">
        <f>SUM(J23:J28)</f>
        <v>0</v>
      </c>
      <c r="J29" s="11">
        <f t="shared" si="5"/>
        <v>0</v>
      </c>
    </row>
    <row r="30" spans="1:10" ht="1.1499999999999999" customHeight="1" x14ac:dyDescent="0.25">
      <c r="A30" s="12"/>
      <c r="B30" s="12"/>
      <c r="C30" s="12"/>
      <c r="D30" s="18"/>
      <c r="E30" s="12"/>
      <c r="F30" s="12"/>
      <c r="G30" s="12"/>
      <c r="H30" s="12"/>
      <c r="I30" s="12"/>
      <c r="J30" s="12"/>
    </row>
    <row r="31" spans="1:10" x14ac:dyDescent="0.25">
      <c r="A31" s="2" t="s">
        <v>57</v>
      </c>
      <c r="B31" s="2" t="s">
        <v>5</v>
      </c>
      <c r="C31" s="2" t="s">
        <v>6</v>
      </c>
      <c r="D31" s="15" t="s">
        <v>58</v>
      </c>
      <c r="E31" s="3">
        <f t="shared" ref="E31:J31" si="6">E33</f>
        <v>1</v>
      </c>
      <c r="F31" s="4">
        <f t="shared" si="6"/>
        <v>727</v>
      </c>
      <c r="G31" s="4">
        <f t="shared" si="6"/>
        <v>727</v>
      </c>
      <c r="H31" s="3">
        <f t="shared" si="6"/>
        <v>1</v>
      </c>
      <c r="I31" s="4">
        <f t="shared" si="6"/>
        <v>0</v>
      </c>
      <c r="J31" s="4">
        <f t="shared" si="6"/>
        <v>0</v>
      </c>
    </row>
    <row r="32" spans="1:10" ht="22.5" x14ac:dyDescent="0.25">
      <c r="A32" s="5" t="s">
        <v>59</v>
      </c>
      <c r="B32" s="6" t="s">
        <v>9</v>
      </c>
      <c r="C32" s="6" t="s">
        <v>10</v>
      </c>
      <c r="D32" s="16" t="s">
        <v>60</v>
      </c>
      <c r="E32" s="7">
        <v>100</v>
      </c>
      <c r="F32" s="7">
        <v>7.27</v>
      </c>
      <c r="G32" s="8">
        <f>ROUND(E32*F32,2)</f>
        <v>727</v>
      </c>
      <c r="H32" s="7">
        <v>100</v>
      </c>
      <c r="I32" s="52"/>
      <c r="J32" s="8">
        <f>ROUND(H32*I32,2)</f>
        <v>0</v>
      </c>
    </row>
    <row r="33" spans="1:12" x14ac:dyDescent="0.25">
      <c r="A33" s="9"/>
      <c r="B33" s="9"/>
      <c r="C33" s="9"/>
      <c r="D33" s="17" t="s">
        <v>61</v>
      </c>
      <c r="E33" s="10">
        <v>1</v>
      </c>
      <c r="F33" s="11">
        <f>G32</f>
        <v>727</v>
      </c>
      <c r="G33" s="11">
        <f>ROUND(E33*F33,2)</f>
        <v>727</v>
      </c>
      <c r="H33" s="10">
        <v>1</v>
      </c>
      <c r="I33" s="11">
        <f>J32</f>
        <v>0</v>
      </c>
      <c r="J33" s="11">
        <f>ROUND(H33*I33,2)</f>
        <v>0</v>
      </c>
    </row>
    <row r="34" spans="1:12" ht="1.1499999999999999" customHeight="1" x14ac:dyDescent="0.25">
      <c r="A34" s="12"/>
      <c r="B34" s="12"/>
      <c r="C34" s="12"/>
      <c r="D34" s="18"/>
      <c r="E34" s="12"/>
      <c r="F34" s="12"/>
      <c r="G34" s="12"/>
      <c r="H34" s="12"/>
      <c r="I34" s="12"/>
      <c r="J34" s="12"/>
    </row>
    <row r="35" spans="1:12" x14ac:dyDescent="0.25">
      <c r="A35" s="2" t="s">
        <v>62</v>
      </c>
      <c r="B35" s="2" t="s">
        <v>5</v>
      </c>
      <c r="C35" s="2" t="s">
        <v>6</v>
      </c>
      <c r="D35" s="15" t="s">
        <v>63</v>
      </c>
      <c r="E35" s="3">
        <f t="shared" ref="E35:J35" si="7">E37</f>
        <v>1</v>
      </c>
      <c r="F35" s="4">
        <f t="shared" si="7"/>
        <v>5811</v>
      </c>
      <c r="G35" s="4">
        <f t="shared" si="7"/>
        <v>5811</v>
      </c>
      <c r="H35" s="3">
        <f t="shared" si="7"/>
        <v>1</v>
      </c>
      <c r="I35" s="4">
        <f t="shared" si="7"/>
        <v>0</v>
      </c>
      <c r="J35" s="4">
        <f t="shared" si="7"/>
        <v>0</v>
      </c>
    </row>
    <row r="36" spans="1:12" ht="22.5" x14ac:dyDescent="0.25">
      <c r="A36" s="5" t="s">
        <v>64</v>
      </c>
      <c r="B36" s="6" t="s">
        <v>9</v>
      </c>
      <c r="C36" s="6" t="s">
        <v>65</v>
      </c>
      <c r="D36" s="16" t="s">
        <v>66</v>
      </c>
      <c r="E36" s="7">
        <v>100</v>
      </c>
      <c r="F36" s="7">
        <v>58.11</v>
      </c>
      <c r="G36" s="8">
        <f>ROUND(E36*F36,2)</f>
        <v>5811</v>
      </c>
      <c r="H36" s="7">
        <v>100</v>
      </c>
      <c r="I36" s="52"/>
      <c r="J36" s="8">
        <f>ROUND(H36*I36,2)</f>
        <v>0</v>
      </c>
    </row>
    <row r="37" spans="1:12" x14ac:dyDescent="0.25">
      <c r="A37" s="9"/>
      <c r="B37" s="9"/>
      <c r="C37" s="9"/>
      <c r="D37" s="17" t="s">
        <v>67</v>
      </c>
      <c r="E37" s="10">
        <v>1</v>
      </c>
      <c r="F37" s="11">
        <f>G36</f>
        <v>5811</v>
      </c>
      <c r="G37" s="11">
        <f>ROUND(E37*F37,2)</f>
        <v>5811</v>
      </c>
      <c r="H37" s="10">
        <v>1</v>
      </c>
      <c r="I37" s="11">
        <f>J36</f>
        <v>0</v>
      </c>
      <c r="J37" s="11">
        <f>ROUND(H37*I37,2)</f>
        <v>0</v>
      </c>
    </row>
    <row r="38" spans="1:12" ht="1.1499999999999999" customHeight="1" x14ac:dyDescent="0.25">
      <c r="A38" s="12"/>
      <c r="B38" s="12"/>
      <c r="C38" s="12"/>
      <c r="D38" s="18"/>
      <c r="E38" s="12"/>
      <c r="F38" s="12"/>
      <c r="G38" s="12"/>
      <c r="H38" s="12"/>
      <c r="I38" s="12"/>
      <c r="J38" s="12"/>
    </row>
    <row r="39" spans="1:12" x14ac:dyDescent="0.25">
      <c r="A39" s="2" t="s">
        <v>68</v>
      </c>
      <c r="B39" s="2" t="s">
        <v>5</v>
      </c>
      <c r="C39" s="2" t="s">
        <v>6</v>
      </c>
      <c r="D39" s="15" t="s">
        <v>69</v>
      </c>
      <c r="E39" s="3">
        <f t="shared" ref="E39:J39" si="8">E43</f>
        <v>1</v>
      </c>
      <c r="F39" s="4">
        <f t="shared" si="8"/>
        <v>413848.68</v>
      </c>
      <c r="G39" s="4">
        <f t="shared" si="8"/>
        <v>413848.68</v>
      </c>
      <c r="H39" s="3">
        <f t="shared" si="8"/>
        <v>1</v>
      </c>
      <c r="I39" s="4">
        <f t="shared" si="8"/>
        <v>0</v>
      </c>
      <c r="J39" s="4">
        <f t="shared" si="8"/>
        <v>0</v>
      </c>
    </row>
    <row r="40" spans="1:12" ht="22.5" x14ac:dyDescent="0.25">
      <c r="A40" s="5" t="s">
        <v>70</v>
      </c>
      <c r="B40" s="6" t="s">
        <v>9</v>
      </c>
      <c r="C40" s="6" t="s">
        <v>10</v>
      </c>
      <c r="D40" s="16" t="s">
        <v>71</v>
      </c>
      <c r="E40" s="7">
        <v>44250</v>
      </c>
      <c r="F40" s="7">
        <v>9.42</v>
      </c>
      <c r="G40" s="8">
        <f>ROUND(E40*F40,2)</f>
        <v>416835</v>
      </c>
      <c r="H40" s="7">
        <v>44250</v>
      </c>
      <c r="I40" s="52"/>
      <c r="J40" s="8">
        <f>ROUND(H40*I40,2)</f>
        <v>0</v>
      </c>
    </row>
    <row r="41" spans="1:12" ht="22.5" x14ac:dyDescent="0.25">
      <c r="A41" s="5" t="s">
        <v>72</v>
      </c>
      <c r="B41" s="6" t="s">
        <v>9</v>
      </c>
      <c r="C41" s="6" t="s">
        <v>10</v>
      </c>
      <c r="D41" s="16" t="s">
        <v>73</v>
      </c>
      <c r="E41" s="7">
        <v>500</v>
      </c>
      <c r="F41" s="7">
        <v>3</v>
      </c>
      <c r="G41" s="8">
        <f>ROUND(E41*F41,2)</f>
        <v>1500</v>
      </c>
      <c r="H41" s="7">
        <v>500</v>
      </c>
      <c r="I41" s="52"/>
      <c r="J41" s="8">
        <f>ROUND(H41*I41,2)</f>
        <v>0</v>
      </c>
    </row>
    <row r="42" spans="1:12" x14ac:dyDescent="0.25">
      <c r="A42" s="5" t="s">
        <v>74</v>
      </c>
      <c r="B42" s="6" t="s">
        <v>9</v>
      </c>
      <c r="C42" s="6" t="s">
        <v>65</v>
      </c>
      <c r="D42" s="16" t="s">
        <v>75</v>
      </c>
      <c r="E42" s="7">
        <v>27</v>
      </c>
      <c r="F42" s="7">
        <v>-166.16</v>
      </c>
      <c r="G42" s="8">
        <f>ROUND(E42*F42,2)</f>
        <v>-4486.32</v>
      </c>
      <c r="H42" s="7">
        <v>27</v>
      </c>
      <c r="I42" s="52"/>
      <c r="J42" s="8">
        <f>ROUND(H42*I42,2)</f>
        <v>0</v>
      </c>
    </row>
    <row r="43" spans="1:12" x14ac:dyDescent="0.25">
      <c r="A43" s="9"/>
      <c r="B43" s="9"/>
      <c r="C43" s="9"/>
      <c r="D43" s="17" t="s">
        <v>76</v>
      </c>
      <c r="E43" s="10">
        <v>1</v>
      </c>
      <c r="F43" s="11">
        <f>SUM(G40:G42)</f>
        <v>413848.68</v>
      </c>
      <c r="G43" s="11">
        <f>ROUND(E43*F43,2)</f>
        <v>413848.68</v>
      </c>
      <c r="H43" s="10">
        <v>1</v>
      </c>
      <c r="I43" s="11">
        <f>SUM(J40:J42)</f>
        <v>0</v>
      </c>
      <c r="J43" s="11">
        <f>ROUND(H43*I43,2)</f>
        <v>0</v>
      </c>
    </row>
    <row r="44" spans="1:12" ht="1.1499999999999999" customHeight="1" x14ac:dyDescent="0.25">
      <c r="A44" s="12"/>
      <c r="B44" s="12"/>
      <c r="C44" s="12"/>
      <c r="D44" s="18"/>
      <c r="E44" s="12"/>
      <c r="F44" s="12"/>
      <c r="G44" s="12"/>
      <c r="H44" s="12"/>
      <c r="I44" s="12"/>
      <c r="J44" s="12"/>
    </row>
    <row r="45" spans="1:12" x14ac:dyDescent="0.25">
      <c r="A45" s="2" t="s">
        <v>77</v>
      </c>
      <c r="B45" s="2" t="s">
        <v>5</v>
      </c>
      <c r="C45" s="2" t="s">
        <v>6</v>
      </c>
      <c r="D45" s="15" t="s">
        <v>78</v>
      </c>
      <c r="E45" s="13">
        <v>1</v>
      </c>
      <c r="F45" s="14">
        <v>105369.62</v>
      </c>
      <c r="G45" s="4">
        <f>ROUND(E45*F45,2)</f>
        <v>105369.62</v>
      </c>
      <c r="H45" s="13">
        <v>1</v>
      </c>
      <c r="I45" s="14">
        <v>105369.62</v>
      </c>
      <c r="J45" s="4">
        <f>ROUND(H45*I45,2)</f>
        <v>105369.62</v>
      </c>
    </row>
    <row r="46" spans="1:12" x14ac:dyDescent="0.25">
      <c r="A46" s="9"/>
      <c r="B46" s="9"/>
      <c r="C46" s="9"/>
      <c r="D46" s="17" t="s">
        <v>100</v>
      </c>
      <c r="E46" s="10">
        <v>1</v>
      </c>
      <c r="F46" s="11">
        <f>G4+G22+G31+G35+G39+G45</f>
        <v>6359638.9500000002</v>
      </c>
      <c r="G46" s="11">
        <f>ROUND(E46*F46,2)</f>
        <v>6359638.9500000002</v>
      </c>
      <c r="H46" s="10">
        <v>1</v>
      </c>
      <c r="I46" s="11">
        <f>J4+J22+J31+J35+J39+J45</f>
        <v>105369.62</v>
      </c>
      <c r="J46" s="11">
        <f>ROUND(H46*I46,2)</f>
        <v>105369.62</v>
      </c>
    </row>
    <row r="47" spans="1:12" x14ac:dyDescent="0.25">
      <c r="A47" s="23"/>
      <c r="B47" s="23"/>
      <c r="C47" s="23"/>
      <c r="D47" s="24" t="s">
        <v>84</v>
      </c>
      <c r="E47" s="25">
        <v>1</v>
      </c>
      <c r="F47" s="26">
        <f>F46</f>
        <v>6359638.9500000002</v>
      </c>
      <c r="G47" s="26">
        <f>ROUND(E47*$F47,2)</f>
        <v>6359638.9500000002</v>
      </c>
      <c r="H47" s="25">
        <v>1</v>
      </c>
      <c r="I47" s="26">
        <f>I46</f>
        <v>105369.62</v>
      </c>
      <c r="J47" s="26">
        <f>ROUND(H47*I47,2)</f>
        <v>105369.62</v>
      </c>
      <c r="K47" s="27"/>
      <c r="L47" s="28"/>
    </row>
    <row r="48" spans="1:12" x14ac:dyDescent="0.25">
      <c r="A48" s="29"/>
      <c r="B48" s="29"/>
      <c r="C48" s="29"/>
      <c r="D48" s="30" t="s">
        <v>85</v>
      </c>
      <c r="E48" s="31"/>
      <c r="F48" s="32">
        <v>0.13</v>
      </c>
      <c r="G48" s="33">
        <f>ROUND(G47*0.13,2)</f>
        <v>826753.06</v>
      </c>
      <c r="H48" s="31"/>
      <c r="I48" s="53"/>
      <c r="J48" s="34">
        <f>ROUND(J47*I48,2)</f>
        <v>0</v>
      </c>
      <c r="L48" s="28"/>
    </row>
    <row r="49" spans="1:18" x14ac:dyDescent="0.25">
      <c r="A49" s="29"/>
      <c r="B49" s="29"/>
      <c r="C49" s="29"/>
      <c r="D49" s="30" t="s">
        <v>86</v>
      </c>
      <c r="E49" s="31"/>
      <c r="F49" s="32">
        <v>0.06</v>
      </c>
      <c r="G49" s="33">
        <f>ROUND(G47*0.06,2)</f>
        <v>381578.34</v>
      </c>
      <c r="H49" s="31"/>
      <c r="I49" s="53"/>
      <c r="J49" s="34">
        <f>ROUND(J47*I49,2)</f>
        <v>0</v>
      </c>
      <c r="L49" s="28"/>
      <c r="Q49" s="35"/>
      <c r="R49" s="35"/>
    </row>
    <row r="50" spans="1:18" x14ac:dyDescent="0.25">
      <c r="A50" s="29"/>
      <c r="B50" s="29"/>
      <c r="C50" s="29"/>
      <c r="D50" s="36" t="s">
        <v>87</v>
      </c>
      <c r="E50" s="37"/>
      <c r="F50" s="38"/>
      <c r="G50" s="39">
        <f>SUM(G47+G48+G49)</f>
        <v>7567970.3499999996</v>
      </c>
      <c r="H50" s="37"/>
      <c r="I50" s="38"/>
      <c r="J50" s="39">
        <f>SUM(J47+J48+J49)</f>
        <v>105369.62</v>
      </c>
      <c r="L50" s="28"/>
      <c r="Q50" s="35"/>
      <c r="R50" s="35"/>
    </row>
    <row r="51" spans="1:18" ht="17.25" x14ac:dyDescent="0.25">
      <c r="A51" s="40"/>
      <c r="B51" s="40"/>
      <c r="C51" s="40"/>
      <c r="D51" s="41" t="s">
        <v>88</v>
      </c>
      <c r="E51" s="42"/>
      <c r="F51" s="32">
        <v>0.21</v>
      </c>
      <c r="G51" s="33">
        <f>ROUND(G50*0.21,2)</f>
        <v>1589273.77</v>
      </c>
      <c r="H51" s="43"/>
      <c r="I51" s="32">
        <v>0.21</v>
      </c>
      <c r="J51" s="33">
        <f>ROUND(J50*0.21,2)</f>
        <v>22127.62</v>
      </c>
      <c r="L51" s="28"/>
      <c r="Q51" s="35"/>
      <c r="R51" s="35"/>
    </row>
    <row r="52" spans="1:18" ht="17.25" x14ac:dyDescent="0.25">
      <c r="A52" s="44"/>
      <c r="B52" s="44"/>
      <c r="C52" s="44"/>
      <c r="D52" s="36" t="s">
        <v>89</v>
      </c>
      <c r="E52" s="45"/>
      <c r="F52" s="46"/>
      <c r="G52" s="39">
        <f>G50+G51</f>
        <v>9157244.1199999992</v>
      </c>
      <c r="H52" s="47"/>
      <c r="I52" s="47"/>
      <c r="J52" s="39">
        <f>J50+J51</f>
        <v>127497.24</v>
      </c>
      <c r="L52" s="28"/>
      <c r="Q52" s="35"/>
      <c r="R52" s="35"/>
    </row>
    <row r="53" spans="1:18" ht="34.9" customHeight="1" x14ac:dyDescent="0.25">
      <c r="A53" s="56" t="s">
        <v>90</v>
      </c>
      <c r="B53" s="57"/>
      <c r="C53" s="58"/>
      <c r="D53" s="48"/>
      <c r="E53" s="49" t="s">
        <v>91</v>
      </c>
      <c r="F53" s="59"/>
      <c r="G53" s="60"/>
      <c r="H53" s="60"/>
      <c r="I53" s="60"/>
      <c r="J53" s="61"/>
      <c r="L53" s="28"/>
      <c r="Q53" s="35"/>
      <c r="R53" s="35"/>
    </row>
    <row r="54" spans="1:18" ht="18.75" x14ac:dyDescent="0.25">
      <c r="A54" s="56" t="s">
        <v>92</v>
      </c>
      <c r="B54" s="57"/>
      <c r="C54" s="58"/>
      <c r="D54" s="50"/>
      <c r="E54" s="49" t="s">
        <v>93</v>
      </c>
      <c r="F54" s="59"/>
      <c r="G54" s="60"/>
      <c r="H54" s="60"/>
      <c r="I54" s="60"/>
      <c r="J54" s="61"/>
      <c r="L54" s="28"/>
      <c r="Q54" s="35"/>
      <c r="R54" s="35"/>
    </row>
    <row r="55" spans="1:18" ht="18.75" x14ac:dyDescent="0.25">
      <c r="A55" s="56" t="s">
        <v>94</v>
      </c>
      <c r="B55" s="57"/>
      <c r="C55" s="58"/>
      <c r="D55" s="51"/>
      <c r="E55" s="49" t="s">
        <v>95</v>
      </c>
      <c r="F55" s="59"/>
      <c r="G55" s="60"/>
      <c r="H55" s="60"/>
      <c r="I55" s="60"/>
      <c r="J55" s="61"/>
      <c r="L55" s="28"/>
      <c r="Q55" s="35"/>
      <c r="R55" s="35"/>
    </row>
    <row r="56" spans="1:18" ht="57.6" customHeight="1" x14ac:dyDescent="0.25">
      <c r="A56" s="62" t="s">
        <v>96</v>
      </c>
      <c r="B56" s="63"/>
      <c r="C56" s="64"/>
      <c r="D56" s="71" t="s">
        <v>103</v>
      </c>
      <c r="E56" s="71"/>
      <c r="F56" s="71"/>
      <c r="G56" s="71"/>
      <c r="H56" s="71"/>
      <c r="I56" s="71"/>
      <c r="J56" s="71"/>
      <c r="L56" s="28"/>
    </row>
    <row r="57" spans="1:18" ht="46.15" customHeight="1" x14ac:dyDescent="0.25">
      <c r="A57" s="65"/>
      <c r="B57" s="66"/>
      <c r="C57" s="67"/>
      <c r="D57" s="71" t="s">
        <v>97</v>
      </c>
      <c r="E57" s="71"/>
      <c r="F57" s="71"/>
      <c r="G57" s="71"/>
      <c r="H57" s="71"/>
      <c r="I57" s="71"/>
      <c r="J57" s="71" t="s">
        <v>6</v>
      </c>
      <c r="L57" s="28"/>
    </row>
    <row r="58" spans="1:18" ht="34.9" customHeight="1" x14ac:dyDescent="0.25">
      <c r="A58" s="65"/>
      <c r="B58" s="66"/>
      <c r="C58" s="67"/>
      <c r="D58" s="71" t="s">
        <v>98</v>
      </c>
      <c r="E58" s="71"/>
      <c r="F58" s="71"/>
      <c r="G58" s="71"/>
      <c r="H58" s="71"/>
      <c r="I58" s="71"/>
      <c r="J58" s="71" t="s">
        <v>6</v>
      </c>
      <c r="L58" s="28"/>
    </row>
    <row r="59" spans="1:18" ht="51.6" customHeight="1" x14ac:dyDescent="0.25">
      <c r="A59" s="65"/>
      <c r="B59" s="66"/>
      <c r="C59" s="67"/>
      <c r="D59" s="71" t="s">
        <v>99</v>
      </c>
      <c r="E59" s="71"/>
      <c r="F59" s="71"/>
      <c r="G59" s="71"/>
      <c r="H59" s="71"/>
      <c r="I59" s="71"/>
      <c r="J59" s="71" t="s">
        <v>6</v>
      </c>
      <c r="L59" s="28"/>
    </row>
    <row r="60" spans="1:18" ht="34.15" customHeight="1" x14ac:dyDescent="0.25">
      <c r="A60" s="68"/>
      <c r="B60" s="69"/>
      <c r="C60" s="70"/>
      <c r="D60" s="71" t="s">
        <v>102</v>
      </c>
      <c r="E60" s="71"/>
      <c r="F60" s="71"/>
      <c r="G60" s="71"/>
      <c r="H60" s="71"/>
      <c r="I60" s="71"/>
      <c r="J60" s="71" t="s">
        <v>6</v>
      </c>
      <c r="L60" s="28"/>
    </row>
  </sheetData>
  <sheetProtection algorithmName="SHA-512" hashValue="fJwdZYG+JtSuh7iI3MJI3OrfpubCVypFmuzBTj3qW5Gwg41FxHztGucVbkxBGC6iPN6tBFfUOdhWwaQ33dbIUg==" saltValue="rKVViw3mE4syJxXwITmTfQ==" spinCount="100000" sheet="1" objects="1" scenarios="1"/>
  <mergeCells count="14">
    <mergeCell ref="A56:C60"/>
    <mergeCell ref="D56:J56"/>
    <mergeCell ref="D57:J57"/>
    <mergeCell ref="D58:J58"/>
    <mergeCell ref="D59:J59"/>
    <mergeCell ref="D60:J60"/>
    <mergeCell ref="E2:G2"/>
    <mergeCell ref="H2:J2"/>
    <mergeCell ref="A55:C55"/>
    <mergeCell ref="F55:J55"/>
    <mergeCell ref="A54:C54"/>
    <mergeCell ref="F54:J54"/>
    <mergeCell ref="A53:C53"/>
    <mergeCell ref="F53:J53"/>
  </mergeCells>
  <dataValidations count="3">
    <dataValidation type="list" allowBlank="1" showInputMessage="1" showErrorMessage="1" sqref="B4:B46" xr:uid="{5D60986E-B4C6-4553-BA75-03121C9CD544}">
      <formula1>"Capítulo,Partida,Mano de obra,Maquinaria,Material,Otros,Tarea,"</formula1>
    </dataValidation>
    <dataValidation type="decimal" operator="lessThanOrEqual" allowBlank="1" showErrorMessage="1" error="Valor superior al permitido." prompt="_x000a__x000a__x000a_" sqref="I5:I19 I23:I28 I32 I36 I40:I41" xr:uid="{1B51BD8A-7D13-4B77-B3A9-470F7E73A727}">
      <formula1>F5</formula1>
    </dataValidation>
    <dataValidation type="decimal" operator="lessThanOrEqual" allowBlank="1" showInputMessage="1" showErrorMessage="1" error="Valor superior al permitido." sqref="I42" xr:uid="{937600DF-A12E-48A3-8CA4-F2869848D957}">
      <formula1>-166.16</formula1>
    </dataValidation>
  </dataValidations>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2024-01-10T08:33:26Z</dcterms:created>
  <dcterms:modified xsi:type="dcterms:W3CDTF">2024-01-10T08:34:37Z</dcterms:modified>
</cp:coreProperties>
</file>