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885" activeTab="4"/>
  </bookViews>
  <sheets>
    <sheet name="Medic" sheetId="16" r:id="rId1"/>
    <sheet name="P.U.Extre" sheetId="26" r:id="rId2"/>
    <sheet name="P Descomp" sheetId="19" r:id="rId3"/>
    <sheet name="P.Parc" sheetId="22" r:id="rId4"/>
    <sheet name="P. General" sheetId="23" r:id="rId5"/>
  </sheets>
  <externalReferences>
    <externalReference r:id="rId6"/>
  </externalReferences>
  <definedNames>
    <definedName name="_xlnm._FilterDatabase" localSheetId="0" hidden="1">Medic!$A$7:$K$420</definedName>
    <definedName name="_xlnm._FilterDatabase" localSheetId="2" hidden="1">'P Descomp'!$A$5:$G$278</definedName>
    <definedName name="_xlnm._FilterDatabase" localSheetId="3" hidden="1">P.Parc!$C$9:$N$249</definedName>
    <definedName name="_xlnm._FilterDatabase" localSheetId="1" hidden="1">P.U.Extre!$A$5:$E$5</definedName>
    <definedName name="_xlnm.Print_Area" localSheetId="2">'P Descomp'!$A$1:$G$278</definedName>
    <definedName name="_xlnm.Print_Area" localSheetId="3">P.Parc!$D$1:$N$242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8" i="22" l="1"/>
  <c r="L110" i="22"/>
  <c r="L85" i="22"/>
  <c r="L83" i="22"/>
  <c r="L81" i="22"/>
  <c r="L75" i="22"/>
  <c r="F54" i="22"/>
  <c r="F52" i="22"/>
  <c r="F50" i="22"/>
  <c r="F46" i="22"/>
  <c r="F44" i="22"/>
  <c r="F42" i="22"/>
  <c r="F40" i="22"/>
  <c r="F38" i="22"/>
  <c r="F36" i="22"/>
  <c r="F34" i="22"/>
  <c r="F249" i="22" l="1"/>
  <c r="F247" i="22"/>
  <c r="F245" i="22"/>
  <c r="B48" i="19" l="1"/>
  <c r="B49" i="19" s="1"/>
  <c r="F32" i="22" l="1"/>
  <c r="N221" i="22" l="1"/>
  <c r="N222" i="22"/>
  <c r="N223" i="22"/>
  <c r="N224" i="22"/>
  <c r="N225" i="22"/>
  <c r="N226" i="22"/>
  <c r="N227" i="22"/>
  <c r="N232" i="22"/>
  <c r="N233" i="22"/>
  <c r="N236" i="22"/>
  <c r="F185" i="19" l="1"/>
  <c r="B210" i="19"/>
  <c r="F184" i="19"/>
  <c r="F348" i="19"/>
  <c r="F347" i="19"/>
  <c r="F346" i="19"/>
  <c r="F345" i="19"/>
  <c r="G344" i="19" l="1"/>
  <c r="F213" i="19"/>
  <c r="F212" i="19"/>
  <c r="F211" i="19"/>
  <c r="F210" i="19"/>
  <c r="F176" i="19"/>
  <c r="F170" i="19"/>
  <c r="F159" i="19"/>
  <c r="F158" i="19"/>
  <c r="F157" i="19"/>
  <c r="F154" i="19"/>
  <c r="F155" i="19"/>
  <c r="F151" i="19"/>
  <c r="F150" i="19"/>
  <c r="F152" i="19"/>
  <c r="F153" i="19"/>
  <c r="F149" i="19"/>
  <c r="F250" i="19"/>
  <c r="F251" i="19"/>
  <c r="F253" i="19"/>
  <c r="F22" i="19"/>
  <c r="F343" i="19"/>
  <c r="F342" i="19"/>
  <c r="F141" i="19"/>
  <c r="F130" i="19"/>
  <c r="F337" i="19"/>
  <c r="F336" i="19"/>
  <c r="F338" i="19"/>
  <c r="F339" i="19"/>
  <c r="F335" i="19"/>
  <c r="F334" i="19"/>
  <c r="F140" i="19"/>
  <c r="G332" i="19" l="1"/>
  <c r="G340" i="19"/>
  <c r="F129" i="19" l="1"/>
  <c r="F326" i="19"/>
  <c r="F325" i="19"/>
  <c r="F324" i="19"/>
  <c r="F323" i="19"/>
  <c r="F331" i="19"/>
  <c r="F330" i="19"/>
  <c r="F329" i="19"/>
  <c r="G321" i="19" l="1"/>
  <c r="G327" i="19"/>
  <c r="F139" i="19"/>
  <c r="F128" i="19"/>
  <c r="F320" i="19"/>
  <c r="F319" i="19"/>
  <c r="B138" i="19"/>
  <c r="F138" i="19" s="1"/>
  <c r="F136" i="19"/>
  <c r="F137" i="19"/>
  <c r="E126" i="19"/>
  <c r="F126" i="19" s="1"/>
  <c r="F127" i="19"/>
  <c r="F125" i="19"/>
  <c r="F316" i="19"/>
  <c r="G314" i="19" s="1"/>
  <c r="F313" i="19"/>
  <c r="F312" i="19"/>
  <c r="F311" i="19"/>
  <c r="F307" i="19"/>
  <c r="F308" i="19"/>
  <c r="F306" i="19"/>
  <c r="F303" i="19"/>
  <c r="G301" i="19" s="1"/>
  <c r="G304" i="19" l="1"/>
  <c r="G317" i="19"/>
  <c r="G123" i="19"/>
  <c r="G134" i="19"/>
  <c r="G309" i="19"/>
  <c r="F106" i="19"/>
  <c r="F102" i="19"/>
  <c r="B94" i="19"/>
  <c r="F86" i="19"/>
  <c r="F85" i="19"/>
  <c r="F84" i="19"/>
  <c r="F83" i="19"/>
  <c r="F82" i="19"/>
  <c r="F300" i="19" l="1"/>
  <c r="G298" i="19" s="1"/>
  <c r="F71" i="19"/>
  <c r="F68" i="19"/>
  <c r="F69" i="19"/>
  <c r="B219" i="19"/>
  <c r="B252" i="19"/>
  <c r="F252" i="19" s="1"/>
  <c r="B241" i="19"/>
  <c r="B230" i="19"/>
  <c r="F264" i="19" l="1"/>
  <c r="F265" i="19"/>
  <c r="F266" i="19"/>
  <c r="F267" i="19"/>
  <c r="F268" i="19"/>
  <c r="F269" i="19"/>
  <c r="F279" i="19"/>
  <c r="F280" i="19"/>
  <c r="F281" i="19"/>
  <c r="F282" i="19"/>
  <c r="B243" i="19"/>
  <c r="F243" i="19" s="1"/>
  <c r="F246" i="19"/>
  <c r="F245" i="19"/>
  <c r="F244" i="19"/>
  <c r="F242" i="19"/>
  <c r="F241" i="19"/>
  <c r="F240" i="19"/>
  <c r="F239" i="19"/>
  <c r="F238" i="19"/>
  <c r="F235" i="19"/>
  <c r="F234" i="19"/>
  <c r="F233" i="19"/>
  <c r="B232" i="19"/>
  <c r="F232" i="19" s="1"/>
  <c r="F231" i="19"/>
  <c r="F230" i="19"/>
  <c r="F204" i="19"/>
  <c r="F199" i="19"/>
  <c r="F200" i="19"/>
  <c r="F201" i="19"/>
  <c r="F202" i="19"/>
  <c r="F203" i="19"/>
  <c r="F195" i="19"/>
  <c r="F194" i="19"/>
  <c r="F190" i="19"/>
  <c r="F191" i="19"/>
  <c r="F89" i="19"/>
  <c r="G87" i="19" s="1"/>
  <c r="F64" i="19"/>
  <c r="F65" i="19"/>
  <c r="F63" i="19"/>
  <c r="F62" i="19"/>
  <c r="F61" i="19"/>
  <c r="F60" i="19"/>
  <c r="F59" i="19"/>
  <c r="A61" i="19"/>
  <c r="F295" i="19"/>
  <c r="G294" i="19" s="1"/>
  <c r="F49" i="19"/>
  <c r="F48" i="19"/>
  <c r="G46" i="19" s="1"/>
  <c r="A52" i="19"/>
  <c r="G57" i="19" l="1"/>
  <c r="F291" i="19"/>
  <c r="F292" i="19"/>
  <c r="F293" i="19"/>
  <c r="F290" i="19"/>
  <c r="F288" i="19"/>
  <c r="F287" i="19"/>
  <c r="F286" i="19"/>
  <c r="F285" i="19"/>
  <c r="F284" i="19"/>
  <c r="F297" i="19"/>
  <c r="G296" i="19" s="1"/>
  <c r="G289" i="19" l="1"/>
  <c r="G283" i="19"/>
  <c r="D30" i="19"/>
  <c r="D85" i="22" l="1"/>
  <c r="F85" i="22"/>
  <c r="F83" i="22"/>
  <c r="D83" i="22"/>
  <c r="F260" i="19"/>
  <c r="G258" i="19" s="1"/>
  <c r="F270" i="19"/>
  <c r="F271" i="19"/>
  <c r="F278" i="19"/>
  <c r="F277" i="19"/>
  <c r="F276" i="19"/>
  <c r="F275" i="19"/>
  <c r="F274" i="19"/>
  <c r="F263" i="19"/>
  <c r="M81" i="22" l="1"/>
  <c r="N81" i="22" s="1"/>
  <c r="G272" i="19"/>
  <c r="G261" i="19"/>
  <c r="M83" i="22" l="1"/>
  <c r="N83" i="22" s="1"/>
  <c r="M85" i="22"/>
  <c r="N85" i="22" s="1"/>
  <c r="N242" i="22"/>
  <c r="N241" i="22"/>
  <c r="N240" i="22"/>
  <c r="N239" i="22"/>
  <c r="N238" i="22"/>
  <c r="N237" i="22"/>
  <c r="N235" i="22"/>
  <c r="N234" i="22"/>
  <c r="N231" i="22"/>
  <c r="N230" i="22"/>
  <c r="N229" i="22"/>
  <c r="N228" i="22"/>
  <c r="N220" i="22"/>
  <c r="N219" i="22"/>
  <c r="N218" i="22"/>
  <c r="N217" i="22" l="1"/>
  <c r="I12" i="23" s="1"/>
  <c r="B22" i="23"/>
  <c r="B14" i="23"/>
  <c r="B6" i="23"/>
  <c r="F169" i="19"/>
  <c r="F168" i="19"/>
  <c r="F167" i="19"/>
  <c r="F166" i="19"/>
  <c r="F165" i="19"/>
  <c r="F164" i="19"/>
  <c r="F163" i="19"/>
  <c r="F162" i="19"/>
  <c r="E40" i="23" l="1"/>
  <c r="E41" i="23" s="1"/>
  <c r="E42" i="23" s="1"/>
  <c r="E30" i="23"/>
  <c r="G160" i="19"/>
  <c r="F156" i="19"/>
  <c r="F148" i="19"/>
  <c r="F147" i="19"/>
  <c r="F146" i="19"/>
  <c r="F145" i="19"/>
  <c r="F144" i="19"/>
  <c r="E43" i="23" l="1"/>
  <c r="E44" i="23" s="1"/>
  <c r="E45" i="23" s="1"/>
  <c r="E46" i="23" s="1"/>
  <c r="G142" i="19"/>
  <c r="L211" i="22"/>
  <c r="L31" i="22" l="1"/>
  <c r="F175" i="19"/>
  <c r="F174" i="19"/>
  <c r="F173" i="19"/>
  <c r="M196" i="22"/>
  <c r="G171" i="19" l="1"/>
  <c r="M134" i="22"/>
  <c r="M57" i="22"/>
  <c r="F257" i="19"/>
  <c r="F256" i="19"/>
  <c r="F255" i="19"/>
  <c r="F254" i="19"/>
  <c r="F249" i="19"/>
  <c r="F229" i="19"/>
  <c r="F228" i="19"/>
  <c r="F227" i="19"/>
  <c r="F224" i="19"/>
  <c r="F223" i="19"/>
  <c r="F222" i="19"/>
  <c r="F221" i="19"/>
  <c r="F220" i="19"/>
  <c r="F219" i="19"/>
  <c r="F218" i="19"/>
  <c r="F217" i="19"/>
  <c r="F216" i="19"/>
  <c r="F209" i="19"/>
  <c r="F208" i="19"/>
  <c r="F207" i="19"/>
  <c r="F198" i="19"/>
  <c r="G196" i="19" s="1"/>
  <c r="F193" i="19"/>
  <c r="F192" i="19"/>
  <c r="F189" i="19"/>
  <c r="F186" i="19"/>
  <c r="F180" i="19"/>
  <c r="F179" i="19"/>
  <c r="F133" i="19"/>
  <c r="G131" i="19" s="1"/>
  <c r="F122" i="19"/>
  <c r="F121" i="19"/>
  <c r="F118" i="19"/>
  <c r="F117" i="19"/>
  <c r="F116" i="19"/>
  <c r="F115" i="19"/>
  <c r="F112" i="19"/>
  <c r="F111" i="19"/>
  <c r="F110" i="19"/>
  <c r="F109" i="19"/>
  <c r="F105" i="19"/>
  <c r="F101" i="19"/>
  <c r="F97" i="19"/>
  <c r="F96" i="19"/>
  <c r="F95" i="19"/>
  <c r="F94" i="19"/>
  <c r="F93" i="19"/>
  <c r="F92" i="19"/>
  <c r="F79" i="19"/>
  <c r="F78" i="19"/>
  <c r="F77" i="19"/>
  <c r="F76" i="19"/>
  <c r="F75" i="19"/>
  <c r="F72" i="19"/>
  <c r="F70" i="19"/>
  <c r="F100" i="19"/>
  <c r="L215" i="22"/>
  <c r="L213" i="22"/>
  <c r="L209" i="22"/>
  <c r="L206" i="22"/>
  <c r="L204" i="22"/>
  <c r="L202" i="22"/>
  <c r="L199" i="22"/>
  <c r="L152" i="22"/>
  <c r="L150" i="22"/>
  <c r="L146" i="22"/>
  <c r="L143" i="22"/>
  <c r="L141" i="22"/>
  <c r="L139" i="22"/>
  <c r="L134" i="22"/>
  <c r="K92" i="22"/>
  <c r="F41" i="19"/>
  <c r="F40" i="19"/>
  <c r="F39" i="19"/>
  <c r="F38" i="19"/>
  <c r="F14" i="19"/>
  <c r="F13" i="19"/>
  <c r="F12" i="19"/>
  <c r="L12" i="22"/>
  <c r="M28" i="22"/>
  <c r="F56" i="19"/>
  <c r="F55" i="19"/>
  <c r="F54" i="19"/>
  <c r="F53" i="19"/>
  <c r="F52" i="19"/>
  <c r="F45" i="19"/>
  <c r="F44" i="19"/>
  <c r="F30" i="19"/>
  <c r="G28" i="19" s="1"/>
  <c r="F35" i="19"/>
  <c r="F34" i="19"/>
  <c r="F33" i="19"/>
  <c r="F27" i="19"/>
  <c r="F23" i="19"/>
  <c r="F19" i="19"/>
  <c r="F18" i="19"/>
  <c r="F17" i="19"/>
  <c r="F9" i="19"/>
  <c r="F8" i="19"/>
  <c r="M191" i="22" l="1"/>
  <c r="E183" i="19"/>
  <c r="F183" i="19" s="1"/>
  <c r="G181" i="19" s="1"/>
  <c r="G20" i="19"/>
  <c r="M159" i="22" s="1"/>
  <c r="G24" i="19"/>
  <c r="M18" i="22" s="1"/>
  <c r="G42" i="19"/>
  <c r="M105" i="22" s="1"/>
  <c r="G66" i="19"/>
  <c r="G50" i="19"/>
  <c r="G247" i="19"/>
  <c r="M59" i="22"/>
  <c r="M24" i="22"/>
  <c r="G236" i="19"/>
  <c r="G214" i="19"/>
  <c r="G225" i="19"/>
  <c r="G187" i="19"/>
  <c r="M52" i="22"/>
  <c r="M129" i="22"/>
  <c r="G205" i="19"/>
  <c r="G119" i="19"/>
  <c r="G177" i="19"/>
  <c r="G98" i="19"/>
  <c r="G103" i="19"/>
  <c r="G107" i="19"/>
  <c r="G113" i="19"/>
  <c r="G90" i="19"/>
  <c r="G73" i="19"/>
  <c r="G80" i="19"/>
  <c r="M107" i="22"/>
  <c r="G36" i="19"/>
  <c r="M103" i="22"/>
  <c r="M167" i="22"/>
  <c r="M171" i="22"/>
  <c r="G10" i="19"/>
  <c r="M95" i="22"/>
  <c r="M161" i="22"/>
  <c r="G6" i="19"/>
  <c r="M16" i="22"/>
  <c r="G31" i="19"/>
  <c r="G15" i="19"/>
  <c r="L79" i="22"/>
  <c r="L77" i="22"/>
  <c r="L73" i="22"/>
  <c r="L70" i="22"/>
  <c r="L68" i="22"/>
  <c r="L66" i="22"/>
  <c r="L63" i="22"/>
  <c r="L59" i="22"/>
  <c r="N134" i="22"/>
  <c r="L180" i="22"/>
  <c r="M97" i="22" l="1"/>
  <c r="M12" i="22"/>
  <c r="N12" i="22" s="1"/>
  <c r="M152" i="22"/>
  <c r="N152" i="22" s="1"/>
  <c r="M215" i="22"/>
  <c r="M79" i="22"/>
  <c r="N79" i="22" s="1"/>
  <c r="M33" i="22"/>
  <c r="N59" i="22"/>
  <c r="M136" i="22"/>
  <c r="M61" i="22"/>
  <c r="M139" i="22"/>
  <c r="N139" i="22" s="1"/>
  <c r="M66" i="22"/>
  <c r="N66" i="22" s="1"/>
  <c r="M202" i="22"/>
  <c r="N202" i="22" s="1"/>
  <c r="M148" i="22"/>
  <c r="M211" i="22"/>
  <c r="M75" i="22"/>
  <c r="N75" i="22" s="1"/>
  <c r="M143" i="22"/>
  <c r="N143" i="22" s="1"/>
  <c r="M70" i="22"/>
  <c r="N70" i="22" s="1"/>
  <c r="M206" i="22"/>
  <c r="N206" i="22" s="1"/>
  <c r="M209" i="22"/>
  <c r="M146" i="22"/>
  <c r="N146" i="22" s="1"/>
  <c r="M73" i="22"/>
  <c r="N73" i="22" s="1"/>
  <c r="M165" i="22"/>
  <c r="M204" i="22"/>
  <c r="N204" i="22" s="1"/>
  <c r="M141" i="22"/>
  <c r="N141" i="22" s="1"/>
  <c r="M68" i="22"/>
  <c r="N68" i="22" s="1"/>
  <c r="M213" i="22"/>
  <c r="M150" i="22"/>
  <c r="N150" i="22" s="1"/>
  <c r="M77" i="22"/>
  <c r="N77" i="22" s="1"/>
  <c r="L120" i="22"/>
  <c r="L116" i="22"/>
  <c r="L127" i="22"/>
  <c r="L171" i="22"/>
  <c r="N171" i="22" s="1"/>
  <c r="L118" i="22"/>
  <c r="L112" i="22"/>
  <c r="L125" i="22"/>
  <c r="L131" i="22"/>
  <c r="L174" i="22"/>
  <c r="L122" i="22"/>
  <c r="L129" i="22"/>
  <c r="N129" i="22" s="1"/>
  <c r="L176" i="22"/>
  <c r="L187" i="22"/>
  <c r="L184" i="22"/>
  <c r="L178" i="22"/>
  <c r="L189" i="22"/>
  <c r="L107" i="22"/>
  <c r="N107" i="22" s="1"/>
  <c r="L193" i="22"/>
  <c r="L196" i="22"/>
  <c r="N196" i="22" s="1"/>
  <c r="L114" i="22"/>
  <c r="L136" i="22"/>
  <c r="L182" i="22"/>
  <c r="L191" i="22"/>
  <c r="N191" i="22" s="1"/>
  <c r="M199" i="22"/>
  <c r="N199" i="22" s="1"/>
  <c r="M63" i="22"/>
  <c r="N63" i="22" s="1"/>
  <c r="M174" i="22"/>
  <c r="M112" i="22"/>
  <c r="M35" i="22"/>
  <c r="M193" i="22"/>
  <c r="M131" i="22"/>
  <c r="M54" i="22"/>
  <c r="M180" i="22"/>
  <c r="N180" i="22" s="1"/>
  <c r="M118" i="22"/>
  <c r="M41" i="22"/>
  <c r="M187" i="22"/>
  <c r="M125" i="22"/>
  <c r="M48" i="22"/>
  <c r="M50" i="22"/>
  <c r="M189" i="22"/>
  <c r="M127" i="22"/>
  <c r="M39" i="22"/>
  <c r="M116" i="22"/>
  <c r="M178" i="22"/>
  <c r="M244" i="22"/>
  <c r="M182" i="22"/>
  <c r="M120" i="22"/>
  <c r="M43" i="22"/>
  <c r="M248" i="22"/>
  <c r="M246" i="22"/>
  <c r="M176" i="22"/>
  <c r="M114" i="22"/>
  <c r="M37" i="22"/>
  <c r="M184" i="22"/>
  <c r="M122" i="22"/>
  <c r="M45" i="22"/>
  <c r="M169" i="22"/>
  <c r="M26" i="22"/>
  <c r="M101" i="22"/>
  <c r="M22" i="22"/>
  <c r="M110" i="22"/>
  <c r="N110" i="22" s="1"/>
  <c r="M31" i="22"/>
  <c r="M163" i="22"/>
  <c r="M99" i="22"/>
  <c r="M20" i="22"/>
  <c r="M90" i="22"/>
  <c r="M10" i="22"/>
  <c r="M14" i="22"/>
  <c r="M157" i="22"/>
  <c r="M93" i="22"/>
  <c r="L90" i="22"/>
  <c r="L99" i="22"/>
  <c r="L163" i="22"/>
  <c r="L97" i="22"/>
  <c r="N148" i="22" l="1"/>
  <c r="N145" i="22" s="1"/>
  <c r="E21" i="23" s="1"/>
  <c r="N72" i="22"/>
  <c r="E13" i="23" s="1"/>
  <c r="N97" i="22"/>
  <c r="N127" i="22"/>
  <c r="N215" i="22"/>
  <c r="N112" i="22"/>
  <c r="N136" i="22"/>
  <c r="N133" i="22" s="1"/>
  <c r="E19" i="23" s="1"/>
  <c r="N122" i="22"/>
  <c r="N120" i="22"/>
  <c r="N201" i="22"/>
  <c r="E28" i="23" s="1"/>
  <c r="N193" i="22"/>
  <c r="N184" i="22"/>
  <c r="N182" i="22"/>
  <c r="N189" i="22"/>
  <c r="N65" i="22"/>
  <c r="E12" i="23" s="1"/>
  <c r="N138" i="22"/>
  <c r="E20" i="23" s="1"/>
  <c r="N209" i="22"/>
  <c r="N211" i="22"/>
  <c r="N213" i="22"/>
  <c r="N131" i="22"/>
  <c r="N178" i="22"/>
  <c r="N116" i="22"/>
  <c r="N114" i="22"/>
  <c r="L165" i="22"/>
  <c r="N165" i="22" s="1"/>
  <c r="L167" i="22"/>
  <c r="N167" i="22" s="1"/>
  <c r="L161" i="22"/>
  <c r="N161" i="22" s="1"/>
  <c r="L157" i="22"/>
  <c r="N157" i="22" s="1"/>
  <c r="L159" i="22"/>
  <c r="N159" i="22" s="1"/>
  <c r="N163" i="22"/>
  <c r="N125" i="22"/>
  <c r="N174" i="22"/>
  <c r="L169" i="22"/>
  <c r="N169" i="22" s="1"/>
  <c r="N118" i="22"/>
  <c r="N187" i="22"/>
  <c r="N176" i="22"/>
  <c r="N195" i="22"/>
  <c r="E27" i="23" s="1"/>
  <c r="L105" i="22"/>
  <c r="N105" i="22" s="1"/>
  <c r="L103" i="22"/>
  <c r="N103" i="22" s="1"/>
  <c r="L101" i="22"/>
  <c r="N101" i="22" s="1"/>
  <c r="N99" i="22"/>
  <c r="N90" i="22"/>
  <c r="L95" i="22"/>
  <c r="N95" i="22" s="1"/>
  <c r="L93" i="22"/>
  <c r="N93" i="22" s="1"/>
  <c r="L43" i="22"/>
  <c r="N43" i="22" s="1"/>
  <c r="L37" i="22"/>
  <c r="N37" i="22" s="1"/>
  <c r="L35" i="22"/>
  <c r="N35" i="22" s="1"/>
  <c r="I10" i="23" l="1"/>
  <c r="N109" i="22"/>
  <c r="E17" i="23" s="1"/>
  <c r="N173" i="22"/>
  <c r="E25" i="23" s="1"/>
  <c r="N186" i="22"/>
  <c r="E26" i="23" s="1"/>
  <c r="N124" i="22"/>
  <c r="E18" i="23" s="1"/>
  <c r="N208" i="22"/>
  <c r="E29" i="23" s="1"/>
  <c r="N156" i="22"/>
  <c r="E24" i="23" s="1"/>
  <c r="N89" i="22"/>
  <c r="L61" i="22"/>
  <c r="N61" i="22" s="1"/>
  <c r="L41" i="22"/>
  <c r="N41" i="22" s="1"/>
  <c r="N246" i="22"/>
  <c r="L39" i="22"/>
  <c r="N39" i="22" s="1"/>
  <c r="N248" i="22"/>
  <c r="L57" i="22"/>
  <c r="N57" i="22" s="1"/>
  <c r="N244" i="22"/>
  <c r="L45" i="22"/>
  <c r="N45" i="22" s="1"/>
  <c r="L28" i="22"/>
  <c r="N28" i="22" s="1"/>
  <c r="L26" i="22"/>
  <c r="N26" i="22" s="1"/>
  <c r="N88" i="22" l="1"/>
  <c r="N155" i="22"/>
  <c r="N243" i="22"/>
  <c r="E31" i="23" s="1"/>
  <c r="E16" i="23"/>
  <c r="N56" i="22"/>
  <c r="E11" i="23" s="1"/>
  <c r="L33" i="22"/>
  <c r="N33" i="22" s="1"/>
  <c r="N31" i="22"/>
  <c r="L10" i="22"/>
  <c r="N10" i="22" s="1"/>
  <c r="I9" i="23" l="1"/>
  <c r="I13" i="23"/>
  <c r="N30" i="22"/>
  <c r="E9" i="23" s="1"/>
  <c r="L16" i="22"/>
  <c r="N16" i="22" s="1"/>
  <c r="L24" i="22"/>
  <c r="N24" i="22" s="1"/>
  <c r="L20" i="22"/>
  <c r="N20" i="22" s="1"/>
  <c r="L18" i="22"/>
  <c r="N18" i="22" s="1"/>
  <c r="L22" i="22"/>
  <c r="N22" i="22" s="1"/>
  <c r="I7" i="23" l="1"/>
  <c r="F53" i="22"/>
  <c r="L14" i="22"/>
  <c r="N14" i="22" s="1"/>
  <c r="N8" i="22" s="1"/>
  <c r="N7" i="22" l="1"/>
  <c r="F8" i="23"/>
  <c r="I6" i="23" s="1"/>
  <c r="L54" i="22"/>
  <c r="N54" i="22" s="1"/>
  <c r="L52" i="22" l="1"/>
  <c r="N52" i="22" s="1"/>
  <c r="L50" i="22"/>
  <c r="N50" i="22" s="1"/>
  <c r="L48" i="22"/>
  <c r="N48" i="22" s="1"/>
  <c r="N47" i="22" l="1"/>
  <c r="E10" i="23" l="1"/>
  <c r="I8" i="23" l="1"/>
  <c r="E7" i="23"/>
  <c r="I14" i="23" l="1"/>
  <c r="N6" i="22"/>
  <c r="I15" i="23" l="1"/>
  <c r="I16" i="23"/>
  <c r="E6" i="23"/>
  <c r="E15" i="23"/>
  <c r="I17" i="23" l="1"/>
  <c r="I18" i="23" s="1"/>
  <c r="I19" i="23" s="1"/>
  <c r="N87" i="22"/>
  <c r="E23" i="23"/>
  <c r="N154" i="22"/>
  <c r="E22" i="23" s="1"/>
  <c r="E14" i="23" l="1"/>
  <c r="N5" i="22"/>
  <c r="E32" i="23" l="1"/>
  <c r="E33" i="23" l="1"/>
  <c r="I23" i="23"/>
  <c r="N1" i="22" s="1"/>
  <c r="E34" i="23"/>
  <c r="E35" i="23" l="1"/>
  <c r="E36" i="23" s="1"/>
  <c r="I25" i="23"/>
  <c r="I24" i="23"/>
  <c r="I26" i="23" l="1"/>
  <c r="I27" i="23" s="1"/>
  <c r="E37" i="23"/>
  <c r="I28" i="23" s="1"/>
</calcChain>
</file>

<file path=xl/sharedStrings.xml><?xml version="1.0" encoding="utf-8"?>
<sst xmlns="http://schemas.openxmlformats.org/spreadsheetml/2006/main" count="3179" uniqueCount="575">
  <si>
    <t>Anchura</t>
  </si>
  <si>
    <t>03VC03a</t>
  </si>
  <si>
    <t>03VC03b</t>
  </si>
  <si>
    <t>03VC04a</t>
  </si>
  <si>
    <t>AR Manzanares</t>
  </si>
  <si>
    <t>03VC04c</t>
  </si>
  <si>
    <t>03VC05a</t>
  </si>
  <si>
    <t>03VC06</t>
  </si>
  <si>
    <t>05VC01a</t>
  </si>
  <si>
    <t>05VC07b</t>
  </si>
  <si>
    <t>05VC10a</t>
  </si>
  <si>
    <t>05VC10b/c/d</t>
  </si>
  <si>
    <t>05VC10e/f</t>
  </si>
  <si>
    <t>05VC13b</t>
  </si>
  <si>
    <t>05VC13h</t>
  </si>
  <si>
    <t>05VC14d</t>
  </si>
  <si>
    <t>05VC15d</t>
  </si>
  <si>
    <t>05VC16b</t>
  </si>
  <si>
    <t>AR Senda biosaludable</t>
  </si>
  <si>
    <t>06AOT01a</t>
  </si>
  <si>
    <t>06AOT01b</t>
  </si>
  <si>
    <t>06ACM01c</t>
  </si>
  <si>
    <t>06ACM01d</t>
  </si>
  <si>
    <t>06AVC02a</t>
  </si>
  <si>
    <t>06AOT02b</t>
  </si>
  <si>
    <t>06AOT06c</t>
  </si>
  <si>
    <t>06AOT09a</t>
  </si>
  <si>
    <t>06ACM09b</t>
  </si>
  <si>
    <t>06ACM09c</t>
  </si>
  <si>
    <t>06AOT09d</t>
  </si>
  <si>
    <t>06AOT09e</t>
  </si>
  <si>
    <t>06AOT09f</t>
  </si>
  <si>
    <t>m²</t>
  </si>
  <si>
    <t>m³</t>
  </si>
  <si>
    <t>Acondicionamiento senda con maquinaria ligera</t>
  </si>
  <si>
    <t>Escarificado superficial firmes granulares a&gt; 3 m, e&lt;= 20 cm</t>
  </si>
  <si>
    <t>Perfilado del plano de fundación o rasante, a&gt; 3 m.</t>
  </si>
  <si>
    <t>Construcción capa granular, material seleccionado 20 mm, 98% PM, 10&lt; e&lt;= 20 cm, a &gt; 3 m, D= 20 km</t>
  </si>
  <si>
    <t>Excavación cunetas, profundidad&lt;= 50 cm, a&gt; 3 m, terreno compacto</t>
  </si>
  <si>
    <t>Ud</t>
  </si>
  <si>
    <t>Descripción</t>
  </si>
  <si>
    <t>Acondicionamiento manual de senda</t>
  </si>
  <si>
    <t>Suplemento traslado maquinaria</t>
  </si>
  <si>
    <t>Km</t>
  </si>
  <si>
    <t>Otras actuaciones en viales</t>
  </si>
  <si>
    <t>ud</t>
  </si>
  <si>
    <t>Paso salvacunetas 4m para acceso a fincas</t>
  </si>
  <si>
    <t>Caño sencillo de tubo corrugado de PEAD para saneamiento de 0,40 m de diámetro exterior, sin embocaduras, colocado, según obra tipificada, en terreno tipo tránsito, distancia 38 km.</t>
  </si>
  <si>
    <t>Paso salvacuneta de 0,5 m de diámetro interior y 4 m de longitud, incluido paramento, imposta, solera y excavación, colocado según obra tipificada, en terreno tipo tránsito.</t>
  </si>
  <si>
    <t>BARMAD</t>
  </si>
  <si>
    <t>ml</t>
  </si>
  <si>
    <t>Montaje de barandilla de madera en pasarela</t>
  </si>
  <si>
    <t>Suministro y colocación de barrera metálica para cierre caminos de hasta 6 metros de longitud.</t>
  </si>
  <si>
    <t>Colocación barrera metálica hasta 6 m longitud</t>
  </si>
  <si>
    <t>Precio</t>
  </si>
  <si>
    <t>Subtotal</t>
  </si>
  <si>
    <t>Código</t>
  </si>
  <si>
    <t>Cantidad</t>
  </si>
  <si>
    <t>Plantación de planta 1-2 savias</t>
  </si>
  <si>
    <t>Poda de mantenimiento y saneamiento del arbolado</t>
  </si>
  <si>
    <t>Poda de mantenimiento de la copa y saneamiento del tronco. Estos trabajos solo incluyen aquellas zonas que sean accesibles por el peón desde el suelo. Incluye tronzado y apilado de los restos</t>
  </si>
  <si>
    <t>AST..026</t>
  </si>
  <si>
    <t>d</t>
  </si>
  <si>
    <t>Astillado residuos forestales apilados</t>
  </si>
  <si>
    <t>h</t>
  </si>
  <si>
    <t>Peón</t>
  </si>
  <si>
    <t>jor</t>
  </si>
  <si>
    <t>LIMESC1</t>
  </si>
  <si>
    <t>m3</t>
  </si>
  <si>
    <t>Limpieza y recogida de residuos sólidos urbanos</t>
  </si>
  <si>
    <t>Limpieza y recogida de residuos sólidos urbanos, transporte a vertedero, incluido canon.</t>
  </si>
  <si>
    <t>Capataz</t>
  </si>
  <si>
    <t>CANVER</t>
  </si>
  <si>
    <t>tm</t>
  </si>
  <si>
    <t>Canon de residuo RSU</t>
  </si>
  <si>
    <t>LIMRCD</t>
  </si>
  <si>
    <t>Adquisición de planta 1-2 savias</t>
  </si>
  <si>
    <t>Adquisición de planta 1,5 metros</t>
  </si>
  <si>
    <t>Plantación de planta 1,5 metros</t>
  </si>
  <si>
    <t>COSTE PLANTACIONES</t>
  </si>
  <si>
    <t>Canon RCD mezclado</t>
  </si>
  <si>
    <t>Limpieza y recogida de residuos de construcción y demolición, transporte a vertedero, incluido canon</t>
  </si>
  <si>
    <t>Limpieza y recogida de residuos de construcción y demolición</t>
  </si>
  <si>
    <t>Charca anfibios</t>
  </si>
  <si>
    <t>Construcción de charca para anfibios de 25 m2 con lamina polietileno 1,5 mm, geotextil, fibra de coco y piedra de rocalla</t>
  </si>
  <si>
    <t>precio</t>
  </si>
  <si>
    <t>Importe</t>
  </si>
  <si>
    <t>M06010</t>
  </si>
  <si>
    <t>Piedra rocalla</t>
  </si>
  <si>
    <t>u</t>
  </si>
  <si>
    <t>barrera metálica</t>
  </si>
  <si>
    <t>ZANDRE</t>
  </si>
  <si>
    <t>Excavación zanja de drenaje</t>
  </si>
  <si>
    <t>Excavación mecánica en zanja en terreno tránsito con retroexcavadora hasta 4 m de profundidad. Con la perfección que sea posible a máquina. Para drenar una superficie de embalsamiento de aguas hacia el río/arroyo o similar</t>
  </si>
  <si>
    <t>HERPETOS</t>
  </si>
  <si>
    <t>UD</t>
  </si>
  <si>
    <t>Acondicionamiento Fuentes, albercas y pasos canadienses</t>
  </si>
  <si>
    <t>5 actuaciones de acondicionamiento de fuentes, albercas y pasos canadienses en los TT.MM de Tres Cantos y Colmenar Viejo</t>
  </si>
  <si>
    <t>MUROHERPE</t>
  </si>
  <si>
    <t>Creación de un corredor verde con 15 muros para herpetofauna</t>
  </si>
  <si>
    <t>CANIDO</t>
  </si>
  <si>
    <t>Adquisición cajas nido para Quirópteros</t>
  </si>
  <si>
    <t>1FF</t>
  </si>
  <si>
    <t>2F</t>
  </si>
  <si>
    <t>m</t>
  </si>
  <si>
    <t>kg</t>
  </si>
  <si>
    <t>Suministro y colocación monolito piedra abujardada 100x15x15 cm</t>
  </si>
  <si>
    <t>P001005</t>
  </si>
  <si>
    <t>mojon pidra granito abujardado</t>
  </si>
  <si>
    <t>P001006</t>
  </si>
  <si>
    <t>vitóla arco verde para mojón piedra</t>
  </si>
  <si>
    <t>Base Imponible</t>
  </si>
  <si>
    <t>IVA</t>
  </si>
  <si>
    <t>Presupuesto Licitación</t>
  </si>
  <si>
    <t>Mejoras Biodiversidad</t>
  </si>
  <si>
    <t>RESPOLI</t>
  </si>
  <si>
    <t>Creación reservas de polinizadores</t>
  </si>
  <si>
    <t>Suministro y colocación de mesa picnic con bancos sin respaldo de listones de madera tratada en autoclave para clase de uso IV (según norma UNE-EN 335) de dimensiones 2000 mm de longitud, 1740 mm de anchura total y 780 mm de altura, tornillería de acero inoxidable de Ø 8 mm. Colocación una losa de hormigón de dimensiones 2200x2200x150 mm, armada con malla electrosoldada de 15x15 cm con ø 6 mm B500T y se recubre con 20 mm de gravilla. La mesa se ancla al hormigón mediante barras de acero corrugado de Ø 10 mm B500T y 550 mm de longitud. Según manual de señalización de Caminos Naturales.</t>
  </si>
  <si>
    <t>Oficial especialista</t>
  </si>
  <si>
    <t>Suministro y colocación de banco de listones de madera de pino tratada en autoclave para clase de uso IV (según norma UNE-EN 335) de 1900 mm de longitud, 533 mm de anchura y 784 mm de altura sobre el suelo (410 mm hasta la parte superior del asiento) y tornillería de acero Ø 8 mm. Colocación sobre dos losas de hormigón HM-20 de 900x470x300 mm y recubierta por 50 mm de gravilla. El banco se ancla al hormigón mediante 4 barras de acero corrugado de Ø 12mm B500S y 450 mm de longitud. Según manual de señalización de Caminos Naturales.</t>
  </si>
  <si>
    <t>Talanquera triple de madera instalada</t>
  </si>
  <si>
    <t>Mobiliario</t>
  </si>
  <si>
    <t>Señalética</t>
  </si>
  <si>
    <t>P001011</t>
  </si>
  <si>
    <t>Placa aluminio Vias Pecuarias 10x10cm en el 75% de los mojones</t>
  </si>
  <si>
    <t>Colocación y anclaje de dos señales direccionales formado por un poste de madera de pino tratada en autoclave para clase de uso IV (según norma UNE-EN 335) de sección circular de Ø 120 mm y 3000 mm de altura, al que irá clavada con clavos de acero galvanizado una placa corporativa -vitola- de aluminio serigrafiada, de diámetro interior 120 mm y 100 mm de altura, y atornillado de paneles de plancha de acero. La tornillería será de acero galvanizado. Incluye elaboración de contenido, maquetación, montaje, transporte, adecuación posterior del terreno, colocación y anclaje mediante puntas de acero en zapata de hormigón de 60x60x60 cm, situada 5 cm bajo la rasante. Según manual de vías pecuarias.</t>
  </si>
  <si>
    <t>Instalación de cartel Arco Verde tipo 1</t>
  </si>
  <si>
    <t>Instalación de carteles a una cara con poste de medidas 750x1.000 mm de cartel y 1.700 mm de poste,  con dibond de 3 mm de espesor decorados mediante vinilos poliméricos impresos en cuatricomia de alta definición con tintas látex más laminado protector antigrafiti. Incluida decoración de cantos y 20 mm en trasera. Estructura de poste de 40x40 mm. Incluido dibond blanco liso en trasera. No incluye diseño del contenido.</t>
  </si>
  <si>
    <t>Instalación de 15 majanos para herpetofauna, con ladrillo en el interior y rocas dde entre 3 y 6 dm3 en la parte exterior, y un volumen medio de 2m3, a distancias medias de 350-400m entre ellos</t>
  </si>
  <si>
    <t>Instalación de poste y dos señales direccionales</t>
  </si>
  <si>
    <t>Instalación de poste y tres señales direccionales</t>
  </si>
  <si>
    <t>Actuaciones de mejora del firme</t>
  </si>
  <si>
    <t>CAPÍTULO 01 SECTOR III</t>
  </si>
  <si>
    <t>SUBCAPÍTULO 1.1 Consolidación y construcción de viales</t>
  </si>
  <si>
    <t>uds</t>
  </si>
  <si>
    <t>longitud</t>
  </si>
  <si>
    <t>Altura</t>
  </si>
  <si>
    <t>Subtotales</t>
  </si>
  <si>
    <t>TOTALES</t>
  </si>
  <si>
    <t>Escarificado superficial de firmes granulares para su reparación o  conservación, hasta 20 cm de profundidad, para caminos con una  anchura superior a 3 m.</t>
  </si>
  <si>
    <t>Escarificado superficial firmes granulares a&gt; 3 m, e&lt;= 20cm</t>
  </si>
  <si>
    <t>Perfilado del plano de fundación o de la rasante del camino para  caminos con una anchura superior a 3 metros.</t>
  </si>
  <si>
    <t>Compactación y riego a humedad óptima del plano de fundación  en terrenos comprendidos entre A-4 y A-7 (H.R.B.) incluido el transporte del agua de riego a una distancia máxima de 3 km. Densidad exigida del 95% del Ensayo Proctor Normal con una dosificación indicativa de 100 l/m³ compactado.</t>
  </si>
  <si>
    <t>Construcción de capa granular de espesor mayor que 10 cm y menor o igual a 20 cm, con material seleccionado (PG-3) de tamaño máximo 20 mm, incluyendo mezcla, extendido, perfilado, riego a humedad óptima y compactación de las capas hasta una densidad
 del 98% del Ensayo Proctor Modificado, sin incluir el coste de la obtención, clasificación, carga, transporte y descarga del material, con distancia del agua de 20 km, para caminos de anchura superior a 3 m.</t>
  </si>
  <si>
    <t>Suministro de zahorra ZA 0-32 procedente de machaqueo p.o. Se estima el aporte en un 20% en caminos en buen estado general, 50% en caminos en estado medio general y 80% en caminos en mal estado general.</t>
  </si>
  <si>
    <t>Excavación de cunetas con motoniveladora, incluso perfilado de rasantes y refino de taludes, hasta 50 cm de profundidad en terreno compacto, para un camino de anchura superior a 3 m entre aristas interiores.</t>
  </si>
  <si>
    <t>Todos los tramos</t>
  </si>
  <si>
    <t>Badén mediante losa transitable compuesta por solera de 20 cm de HM 15 N/mm2, sobre encachado de grava 20/40 de 15 cm de espesor,  con tacón y rastrillo en el sentido del agua de sección 0,35x0,35m, armada la losa con malla electrosoldada 15x15.6mm.</t>
  </si>
  <si>
    <t>Varios tramos</t>
  </si>
  <si>
    <t>Jornada de astillado de residuos forestales procedentes de rozas,  podas y claras o clareos, in situ previa recogida y apilado de los mismos (estimación previa del residuo en verde). La actuación se realizará a borde de camino, calle, cargadero o en terrenos de pendiente inferior al 25% o accesibles para el equipo de astillado. El diámetro máximo de los residuos a astillar será de 12 cm</t>
  </si>
  <si>
    <t>SUBCAPÍTULO 1.2 Plantaciones</t>
  </si>
  <si>
    <t>APARTADO 1.1.1. Consolidación del firme y creación de cunetas</t>
  </si>
  <si>
    <t>Adquisición planta en bandeja 1-2savias</t>
  </si>
  <si>
    <t>Plantación de planta de 1-2 savias de 20-25 cm de altura, incluye apertura de hoyo, transporte de la planta, plantación, realización alcorque, colocación malla contra roedores y riego de implantación</t>
  </si>
  <si>
    <t>Plantación de planta de 1,5m de altura, incluye apertura de hoyo, transporte de la planta, plantación, realización alcorque, colocación tutor bambú 2,4 m altura, adquisición y colocación del tubo protector, y riego de implantación</t>
  </si>
  <si>
    <t>SUBCAPÍTULO 1.3 Mejoras de Biodiversidad</t>
  </si>
  <si>
    <t>varios tramos</t>
  </si>
  <si>
    <t>Adquisión de cajas nido de los modelos comerciales 1FF y 2F. No incluye instalación</t>
  </si>
  <si>
    <t>Creación de un espacio de 400m2 con siembra de especies autóctonas seleccionadas por su potencial como alimento de polinizadores, rodeado por cerramiento de malla ganadera, y con dos hoteles de insectos</t>
  </si>
  <si>
    <t>2F. Caja nido de doble pared para murciélagos</t>
  </si>
  <si>
    <r>
      <t>1FF. R</t>
    </r>
    <r>
      <rPr>
        <sz val="11"/>
        <color theme="1"/>
        <rFont val="Arial"/>
        <family val="2"/>
      </rPr>
      <t>efugio o caja nido plana para murciélagos</t>
    </r>
  </si>
  <si>
    <t>APARTADO 1.1.2. Otras actuaciones puntuales en viales</t>
  </si>
  <si>
    <t>SUBCAPÍTULO 1.4 Instalación de Mobiliario</t>
  </si>
  <si>
    <t>SUBCAPÍTULO 1.5 Señaletica y carteles</t>
  </si>
  <si>
    <t>Suministro y colocación de monolito de granito abujardado de 100x15x15 cm con vitola de arco verde e imagen de Vía Pecuaria</t>
  </si>
  <si>
    <t>CAPÍTULO 02 SECTOR V</t>
  </si>
  <si>
    <t>SUBCAPÍTULO 2.1 Consolidación y construcción de viales</t>
  </si>
  <si>
    <t>APARTADO 2.1.1. Consolidación del firme y creación de cunetas</t>
  </si>
  <si>
    <t>CAPÍTULO 03 SECTOR VI</t>
  </si>
  <si>
    <t>SUBCAPÍTULO 3.1 Consolidación y construcción de viales</t>
  </si>
  <si>
    <t>APARTADO 3.1.1. Consolidación del firme y creación de cunetas</t>
  </si>
  <si>
    <t>APARTADO 3.1.2. Otras actuaciones puntuales en viales</t>
  </si>
  <si>
    <t>SUBCAPÍTULO 3.2 Plantaciones</t>
  </si>
  <si>
    <t>SUBCAPÍTULO 3.3 Mejoras de Biodiversidad</t>
  </si>
  <si>
    <t>SUBCAPÍTULO 3.4 Instalación de Mobiliario</t>
  </si>
  <si>
    <t>SUBCAPÍTULO 3.5 Señaletica y carteles</t>
  </si>
  <si>
    <t>APARTADO 2.1.2. Otras actuaciones puntuales en viales</t>
  </si>
  <si>
    <t>SUBCAPÍTULO 2.2 Plantaciones</t>
  </si>
  <si>
    <t>SUBCAPÍTULO 2.3 Mejoras de Biodiversidad</t>
  </si>
  <si>
    <t>SUBCAPÍTULO 2.4 Instalación de Mobiliario</t>
  </si>
  <si>
    <t>Ord</t>
  </si>
  <si>
    <t>m2</t>
  </si>
  <si>
    <t>1FF. Refugio o caja nido plana para murciélagos</t>
  </si>
  <si>
    <t>Acondicionamiento manual de senda, incluyendo la  limpieza, regularización de la plataforma dando la pendiente necesaria, recolocación de piedras, movimiento de tierras, incluso refuerzo del talud con materiales de la zona y realización de sangraderas en tierra. Está incluido el acceso al tajo a pie en itinerario de ida y vuelta inferior a 30 minutos.</t>
  </si>
  <si>
    <t>Acondicionamiento de senda con maquinaria ligera, incluyendo el movimiento de tierras, regularización de la plataforma dando la pendiente necesaria, recolocación de piedras, refuerzo del talud con materiales de la zona y realización de sangraderas en tierra.</t>
  </si>
  <si>
    <t>Capítulo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</si>
  <si>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</si>
  <si>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</si>
  <si>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</si>
  <si>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</si>
  <si>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</si>
  <si>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</si>
  <si>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</si>
  <si>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</si>
  <si>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</si>
  <si>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</si>
  <si>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Construcción de capa granular de espesor mayor que 10 cm y menor o igual a 20 cm, con material seleccionado (PG-3) de tamaño máximo 20 mm, incluyendo mezcla, extendido, perfilado, riego a humedad óptima y compactación de las capas hasta una densidad del 98% del Ensayo Proctor Modificado, sin incluir el coste de la obtención, clasificación, carga, transporte y descarga del material, con distancia del agua de 20 km, para caminos de anchura superior a 3 m.</t>
  </si>
  <si>
    <t>Subcapítulo</t>
  </si>
  <si>
    <t>3.1</t>
  </si>
  <si>
    <t>3.2</t>
  </si>
  <si>
    <t>3.3</t>
  </si>
  <si>
    <t>3.4</t>
  </si>
  <si>
    <t>3.5</t>
  </si>
  <si>
    <t>SUBCAPÍTULO 2.5 Señalética y carteles</t>
  </si>
  <si>
    <t>Escarificado superficial de firmes granulares para su reparación o conservación, hasta 20 cm de profundidad, para caminos con una anchura superior a 3 m.</t>
  </si>
  <si>
    <t>Perfilado del plano de fundación o de la rasante del camino para caminos con una anchura superior a 3 metros.</t>
  </si>
  <si>
    <t>t</t>
  </si>
  <si>
    <t>Suplemento traslado maquinaria.</t>
  </si>
  <si>
    <t>km</t>
  </si>
  <si>
    <r>
      <t>m</t>
    </r>
    <r>
      <rPr>
        <b/>
        <vertAlign val="superscript"/>
        <sz val="11"/>
        <color rgb="FF000000"/>
        <rFont val="Calibri"/>
        <family val="2"/>
        <scheme val="minor"/>
      </rPr>
      <t>2</t>
    </r>
  </si>
  <si>
    <r>
      <t>m</t>
    </r>
    <r>
      <rPr>
        <b/>
        <vertAlign val="superscript"/>
        <sz val="11"/>
        <color rgb="FF000000"/>
        <rFont val="Calibri"/>
        <family val="2"/>
        <scheme val="minor"/>
      </rPr>
      <t>3</t>
    </r>
  </si>
  <si>
    <t>Apertura senda con maquinaria ligera</t>
  </si>
  <si>
    <t>Apertura de senda con maquinaria ligera, incluyendo el movimiento de tierras, regularización de la plataforma dando la pendiente necesaria, recolocación de piedras, refuerzo del talud con materiales de la zona y realización de sangraderas en tierra</t>
  </si>
  <si>
    <t>PROYECTO</t>
  </si>
  <si>
    <t>Ppte E M</t>
  </si>
  <si>
    <t>Colocación barrera metálica hasta 6 m longuitud</t>
  </si>
  <si>
    <t>Adquisición de cajas comerciales de los modelos 1FF y 2F. No incluye instalación.</t>
  </si>
  <si>
    <t>Piedra para mampostería, hasta 50 kg (p.o.)</t>
  </si>
  <si>
    <t>Apartado</t>
  </si>
  <si>
    <t>TOTAL EJECUCIÓN MATERIAL</t>
  </si>
  <si>
    <t>PEM</t>
  </si>
  <si>
    <t>PPTO LICIT</t>
  </si>
  <si>
    <t>Lámina fibra de coco</t>
  </si>
  <si>
    <t>Construcción de charca para anfibios de 25 m2 con lámina polietileno 1,5 mm, geotextil, fibra de coco y piedra de rocalla, con talanquera, puerta y rejilla perimetral cubriendo 100m2</t>
  </si>
  <si>
    <r>
      <t>m</t>
    </r>
    <r>
      <rPr>
        <b/>
        <vertAlign val="superscript"/>
        <sz val="9"/>
        <color rgb="FF000000"/>
        <rFont val="Calibri"/>
        <family val="2"/>
        <scheme val="minor"/>
      </rPr>
      <t>2</t>
    </r>
  </si>
  <si>
    <r>
      <t>m</t>
    </r>
    <r>
      <rPr>
        <b/>
        <vertAlign val="superscript"/>
        <sz val="9"/>
        <color rgb="FF000000"/>
        <rFont val="Calibri"/>
        <family val="2"/>
        <scheme val="minor"/>
      </rPr>
      <t>3</t>
    </r>
  </si>
  <si>
    <t>SUBCAPÍTULO 2.5 Señaletica y carteles</t>
  </si>
  <si>
    <t>Gastos Generales (13%)</t>
  </si>
  <si>
    <t>Beneficio Industrial (6%)</t>
  </si>
  <si>
    <t>Recipiente recogida basura.</t>
  </si>
  <si>
    <t>Banco de madera capacidad 5 personas.</t>
  </si>
  <si>
    <t>Recurso preventivo</t>
  </si>
  <si>
    <t>Gorra tipo béisbol con anagrama en siete colores.</t>
  </si>
  <si>
    <t>par</t>
  </si>
  <si>
    <t>Reconocimiento médico obligatorio efectuado a los trabajadores al comienzo de la obra o transcurrido un año del reconocimiento inicial</t>
  </si>
  <si>
    <t>Formación específica en materia de Seguridad y Salud en el Trabajo según riesgos previsibles en la ejecución de la obra.</t>
  </si>
  <si>
    <t>Polo de manga corta, abertura hasta el pecho cerrada por botones. Serigrafiado con el anagrama de la empresa (incluido en precio) en la parte delantera (zona pectoral izquierda).</t>
  </si>
  <si>
    <t>CAPÍTULO 04 SEGURIDAD Y SALUD</t>
  </si>
  <si>
    <t xml:space="preserve">CAPÍTULO 04 SEGURIDAD Y SALUD </t>
  </si>
  <si>
    <t>Seguridad y salud</t>
  </si>
  <si>
    <t>Instalación de banda óptico-sonora transversal</t>
  </si>
  <si>
    <t>Instalación de banda óptico-sonora transversal con  pastillas prefabricadas de 100x50x10 mm colocadas a tresbolillo, y pintado general con pintura de dos componentes en frío. La instalación de este elemento corre a cuenta de una empresa especializada.</t>
  </si>
  <si>
    <t>MODBTA</t>
  </si>
  <si>
    <t>Modulo banda optico/sonora en metro cuadrado zona BTA (instalado)</t>
  </si>
  <si>
    <t>Cartel indicación peatones cruce Arco Verde</t>
  </si>
  <si>
    <t>Señal prohibición, obligación o precaución reflectante 135 cm, colocada</t>
  </si>
  <si>
    <t>Señal de prohibición, restricción u obligación, reflectante, de forma circular y 90 cm de diámetro, o de forma triangular y 135 cm de lado, incluyendo el poste de sustentación, tornillería, excavación y hormigonado.</t>
  </si>
  <si>
    <t>Cartel reflexivo de 135x90cm de indicación de cruce de carretera con senda/camino Arco Verde  incluyendo el poste de sustentación, tornillería, excavación y hormigonado. Indicaciones destinadas a los vehículos</t>
  </si>
  <si>
    <t>Base Imponible TOTAL</t>
  </si>
  <si>
    <t>PRECIOS UNITARIOS TARIFAS EXTREMADURA</t>
  </si>
  <si>
    <t>MO.07</t>
  </si>
  <si>
    <t>MO.22</t>
  </si>
  <si>
    <t>AcoSen</t>
  </si>
  <si>
    <t>ApeSen</t>
  </si>
  <si>
    <t>AcoSenML</t>
  </si>
  <si>
    <t>EscSup</t>
  </si>
  <si>
    <t>PerPF</t>
  </si>
  <si>
    <t>ComPF</t>
  </si>
  <si>
    <t>Zaho</t>
  </si>
  <si>
    <t>CapGra</t>
  </si>
  <si>
    <t>ExcCune</t>
  </si>
  <si>
    <t>TrasMaq</t>
  </si>
  <si>
    <t>PasSalva</t>
  </si>
  <si>
    <t>barMet</t>
  </si>
  <si>
    <t>AST.Resi</t>
  </si>
  <si>
    <t>LIMResSol</t>
  </si>
  <si>
    <t>ADPLAN1</t>
  </si>
  <si>
    <t>ADPLAN2</t>
  </si>
  <si>
    <t>PLPLAN2</t>
  </si>
  <si>
    <t>Charca</t>
  </si>
  <si>
    <t>talanquera</t>
  </si>
  <si>
    <t>Monolito</t>
  </si>
  <si>
    <t>Señal2</t>
  </si>
  <si>
    <t>Señal3</t>
  </si>
  <si>
    <t>Cartel1</t>
  </si>
  <si>
    <t>banSono</t>
  </si>
  <si>
    <t>Cartel2</t>
  </si>
  <si>
    <t>Peón especializado con p.p. de capataz</t>
  </si>
  <si>
    <t>MO.3</t>
  </si>
  <si>
    <t>MA.31</t>
  </si>
  <si>
    <t>Miniretrocargo (31/70 cv) 0,6-0,16 m3</t>
  </si>
  <si>
    <t>Compactador vibro 101/130 CV</t>
  </si>
  <si>
    <t>MA.18</t>
  </si>
  <si>
    <t>Motoniveladora  131/160 CV</t>
  </si>
  <si>
    <t>MA.34</t>
  </si>
  <si>
    <t>SOGF24.D.6.32</t>
  </si>
  <si>
    <t>Riego a humedad optima  para compactacion pista &gt;3km</t>
  </si>
  <si>
    <t>Compactación y riego a humedad óptima del plano de fundación en terrenos comprendidos entre A-4 y A-7 (H.R.B.) incluido el transporte del agua de riego a una distancia mayor de 3 km. Densidad exigida del 95% del Ensayo Proctor Normal con una dosificación indicativa de 100 l/m³ compactado.</t>
  </si>
  <si>
    <t>BarMet</t>
  </si>
  <si>
    <t>ADPLA1</t>
  </si>
  <si>
    <t>PLPLA1</t>
  </si>
  <si>
    <t>Zahorra natural ZN-40/ZN-25/ZN-20</t>
  </si>
  <si>
    <t>MT.292</t>
  </si>
  <si>
    <t xml:space="preserve">Suministro de zahorra procedente de machaqueo p.o. </t>
  </si>
  <si>
    <t>SOGF24.D12114</t>
  </si>
  <si>
    <t>Baden encachado piedra despiece natural</t>
  </si>
  <si>
    <t>SOGF24.D.1.06</t>
  </si>
  <si>
    <t>Excavacion mecanica zanja</t>
  </si>
  <si>
    <t>MA.45</t>
  </si>
  <si>
    <t>Retroexcavadora orugas hidr. (160 cv) CAT-316</t>
  </si>
  <si>
    <t>SOGF24.D.9.01</t>
  </si>
  <si>
    <t>Encofrado y desencofrado de zapatas</t>
  </si>
  <si>
    <t>MO.8</t>
  </si>
  <si>
    <t>Peón con p.p. de capataz</t>
  </si>
  <si>
    <t>Oficial 1ª</t>
  </si>
  <si>
    <t>MT.13</t>
  </si>
  <si>
    <t>Alambre (pie de obra)</t>
  </si>
  <si>
    <t>MT.95</t>
  </si>
  <si>
    <t>Madera (pie de obra)</t>
  </si>
  <si>
    <t>MT.235</t>
  </si>
  <si>
    <t>Puntas (pie de obra)</t>
  </si>
  <si>
    <t>SOGF24.D.2.23</t>
  </si>
  <si>
    <t>Armado malla electrosoldada ME 150x150x6 mm, B500T</t>
  </si>
  <si>
    <t>MO.15</t>
  </si>
  <si>
    <t>Ayudante Ferrallista-encofrador</t>
  </si>
  <si>
    <t>MO.7</t>
  </si>
  <si>
    <t>MT.112</t>
  </si>
  <si>
    <t>Malla electrosoldada 150x150x6 B500T</t>
  </si>
  <si>
    <t>SOGF24.D.2.03</t>
  </si>
  <si>
    <t>Hormigon 25 N/mm2, en planta, arido 20</t>
  </si>
  <si>
    <t>SOGF24.D12115</t>
  </si>
  <si>
    <t>Encachado con piedras despiece natural en badenes</t>
  </si>
  <si>
    <t>MA.7</t>
  </si>
  <si>
    <t>MA.8</t>
  </si>
  <si>
    <t>Camión-góndola</t>
  </si>
  <si>
    <t>Vehículo piloto para acompañamiento de transportes</t>
  </si>
  <si>
    <t>SOGF24.D.1.10</t>
  </si>
  <si>
    <t>Excavacion manual zanja</t>
  </si>
  <si>
    <t>SOGF24.D.2.12</t>
  </si>
  <si>
    <t>Hormigon 20 N/mm2. in situ arido 40</t>
  </si>
  <si>
    <t>MT.145</t>
  </si>
  <si>
    <t>Módulo premontado de talanquera 200x150 cm, rollos 10 cm diám.</t>
  </si>
  <si>
    <t>MT.325</t>
  </si>
  <si>
    <t>Placa anclaje p/barrera segurid</t>
  </si>
  <si>
    <t>Excavación de zanja , con la perfección que sea posible a máquina, para cimentaciones y obras de fábrica.Acopio a pie de máquina.</t>
  </si>
  <si>
    <t>SOGF24.D10.06</t>
  </si>
  <si>
    <t>Mesa tipo PICNIC de madera con dos bancos laterales, 2m</t>
  </si>
  <si>
    <t>MO.13</t>
  </si>
  <si>
    <t>Maquinista 2ª u Oficial 2ª</t>
  </si>
  <si>
    <t>MT.151</t>
  </si>
  <si>
    <t>Pequeño material</t>
  </si>
  <si>
    <t>MT.135</t>
  </si>
  <si>
    <t>Mesa pic-nic madera c/bancos 2 m</t>
  </si>
  <si>
    <t>SOGF24.D.2.08</t>
  </si>
  <si>
    <t>Hormigon 12,5 N/mm2, in situ, arido 40</t>
  </si>
  <si>
    <t>SOGF24.D10.01</t>
  </si>
  <si>
    <t>Banco de madera de 2 m, colocado</t>
  </si>
  <si>
    <t>MT.21</t>
  </si>
  <si>
    <t>Banco de madera de 2 m</t>
  </si>
  <si>
    <t>MT.195</t>
  </si>
  <si>
    <t>Poste o tutor de madera tratada 8-10 cm</t>
  </si>
  <si>
    <t>MA.63</t>
  </si>
  <si>
    <t>Vehículo todoterreno 71-85 cv c/remolque</t>
  </si>
  <si>
    <t>Poste o tutor de madera tratada 12 cm</t>
  </si>
  <si>
    <t>MTAV.1</t>
  </si>
  <si>
    <t>MT.34</t>
  </si>
  <si>
    <t>Cartel de chapa de aluminio con serigrafiado</t>
  </si>
  <si>
    <t>2 Carteles de chapa de aluminio con serigrafiado</t>
  </si>
  <si>
    <t>Colocación y anclaje de dos señales direccionales formado por un poste de madera de pino tratada en autoclave para clase de uso IV (según norma UNE-EN 335) de sección circular de Ø 120 mm y 3000 mm de altura, al que irán clavada con clavos de acero galvanizado dos placas direccionales de aluminio serigrafiada, de 20cm de alto y 40 cm de largo, y atornillado de paneles de plancha de acero. La tornillería será de acero galvanizado. Incluye elaboración de contenido, maquetación, montaje, transporte, adecuación posterior del terreno, colocación y anclaje mediante puntas de acero en zapata de hormigón de 60x60x60 cm, situada 5 cm bajo la rasante. Según manual de vías pecuarias.</t>
  </si>
  <si>
    <t>Carteles de chapa de aluminio con serigrafiado</t>
  </si>
  <si>
    <t>Colocación y anclaje de dos señales direccionales formado por un poste de madera de pino tratada en autoclave para clase de uso IV (según norma UNE-EN 335) de sección circular de Ø 120 mm y 3000 mm de altura, al que irán clavada con clavos de acero galvanizado tres placas direccionales de aluminio serigrafiada, de 20cm de alto y 40 cm de largo, y atornillado de paneles de plancha de acero. La tornillería será de acero galvanizado. Incluye elaboración de contenido, maquetación, montaje, transporte, adecuación posterior del terreno, colocación y anclaje mediante puntas de acero en zapata de hormigón de 60x60x60 cm, situada 5 cm bajo la rasante. Según manual de vías pecuarias.</t>
  </si>
  <si>
    <t>3 Carteles de chapa de aluminio con serigrafiado</t>
  </si>
  <si>
    <t>Suministro y colocación de 1 unidad de cartel de prohibición de 2,00m de altura, formado por tablero rectangular de 500 mm x 500 mm (o superficie similar redonda o triangular) y 30mm de grosor con panel de chapa, sostenido por una estructura de 1 poste más larguero cuadrado de madera de al menos 8cm, altura total colocado 1,50 metros, i/ colocación en pozos de cimentacion de 50 cm de profundidad provisto de drenaje de piedras en el fondo y rellenos con hormigón. El cartel será de madera tratada en autoclave, siendo los paneles de chapa laminada y la rotulación serigrafiada y secada al horno.</t>
  </si>
  <si>
    <t>Señal prohibición, obligación o precaución reflectante 50x50cm o similar</t>
  </si>
  <si>
    <t>SOGF24.D10.04</t>
  </si>
  <si>
    <t xml:space="preserve">Cartel reflexivo de 50x50cm de indicación de cruce de carretera con senda/camino Arco Verde  incluyendo el poste de sustentación, tornillería, excavación y hormigonado. Indicaciones destinadas a los vehículos. </t>
  </si>
  <si>
    <t>Suministro y colocación de 1 unidad de cartel informativo vertical de 2,5m de altura, formado por tablero cuadrado de 1000 mm x 1000 mm y 30mm de grosor y panel de chapa, sostenido por una estructura de poste cuadrado de madera de al menos 8cm de lado, altura total colocado 2,00 metros i/ colocación en pozos de cimentacion de 80 cm de profundidad provisto de drenaje de piedras en el fondo y rellenos con hormigón. El cartel será de madera tratada en autoclave, siendo los paneles de chapa laminada y la rotulación serigrafiada y secada al horno.</t>
  </si>
  <si>
    <t>MT.189</t>
  </si>
  <si>
    <t>Poste metálico 1,7 m. perfil L60.7</t>
  </si>
  <si>
    <t>MTAV.2</t>
  </si>
  <si>
    <t>MTAV.3</t>
  </si>
  <si>
    <t>MTAV.4</t>
  </si>
  <si>
    <t>Suministro y colocación de monolito de granito abujardado de 100x15x15 cm con vitola de arco verde</t>
  </si>
  <si>
    <t>MT.279</t>
  </si>
  <si>
    <t>Tubo de hormigón machiembrado de 60 cm</t>
  </si>
  <si>
    <t>SOGF24.D.3.06</t>
  </si>
  <si>
    <t>Caño sencillo de tubo de hormigón machiembrado 0,6 m de diámetro interior, sin embocaduras, colocado , según obra tipificada</t>
  </si>
  <si>
    <t>Paso salvacunetas 4m para acceso a fincas de 0,6m diam</t>
  </si>
  <si>
    <t>SOGF24.D.1.16</t>
  </si>
  <si>
    <t>Extendido de tierras</t>
  </si>
  <si>
    <t>Extendido de tierras con retrocargadora hasta 10 m</t>
  </si>
  <si>
    <t>Retrocargo 71/100 CV,  cazo 0,9-0,18 m3</t>
  </si>
  <si>
    <t>MA.43</t>
  </si>
  <si>
    <t>Salvacu</t>
  </si>
  <si>
    <t>Caño sencillo hormigon 0,6 m</t>
  </si>
  <si>
    <t>SOGF24.D.5.05</t>
  </si>
  <si>
    <t>Embocadura hormigon caño sencillo 0,6 metros</t>
  </si>
  <si>
    <t>Embocadura de hormigón para caño sencillo de 0,6 m de diámetro interior, con dos aletas e imposta.</t>
  </si>
  <si>
    <t>Hormigon 20 N/mm2. in situ arido 20</t>
  </si>
  <si>
    <t>SOGF24.D.2.11</t>
  </si>
  <si>
    <t>MTAV.5</t>
  </si>
  <si>
    <t>MTAV.05</t>
  </si>
  <si>
    <t>Poda de formación de pies jóvenes (altura del arbolado de 2 a 3,5 metros)  realizada mediante herramientas manuales, motosierra, pértiga o con corbillo (sierra manual con pértiga) según se requiera, que incluye la corta de ramas bajas y la corta de ramas en altura para evitar formación de la cruz, incluido tronzado de restos.</t>
  </si>
  <si>
    <t>SOGF24.A.3.24</t>
  </si>
  <si>
    <t>Poda de formacion 2 - 3,5 metros altura inc. tronzado restos</t>
  </si>
  <si>
    <t>MO.21</t>
  </si>
  <si>
    <t>MA.35</t>
  </si>
  <si>
    <t>Motosierra sin mano de obra</t>
  </si>
  <si>
    <t>MO.2</t>
  </si>
  <si>
    <t>Peón especializado</t>
  </si>
  <si>
    <t>MA.39</t>
  </si>
  <si>
    <t>Podadora s/MO</t>
  </si>
  <si>
    <t>Astillado de restos forestales y/o arboles completos en cargadero , con potencia y prestaciones suficientes para el astillado de material de hasta 40 cm de diámetro</t>
  </si>
  <si>
    <t>MA.9</t>
  </si>
  <si>
    <t>Equipo de astillado/triturado remolcado 200-300 CV</t>
  </si>
  <si>
    <t>MA.76</t>
  </si>
  <si>
    <t>Camión 131/160 CV</t>
  </si>
  <si>
    <t>CANRCD</t>
  </si>
  <si>
    <t>MF.4</t>
  </si>
  <si>
    <t>Planta de pino de 1 savia en contenedor</t>
  </si>
  <si>
    <t>MF.5</t>
  </si>
  <si>
    <t>Planta de quercinea de 1 savia en contenedor</t>
  </si>
  <si>
    <t>árbol 1,5-2 m en maceta</t>
  </si>
  <si>
    <t>MFAV.1</t>
  </si>
  <si>
    <t>SOGF24.C.2.05</t>
  </si>
  <si>
    <t>SOGF24.C.1.10</t>
  </si>
  <si>
    <t>Apertura hoyo retrocargadora 40*40*40</t>
  </si>
  <si>
    <t>MA.44</t>
  </si>
  <si>
    <t>Apertura o remoción mecanizada de un hoyo aproximadamente de 40x40x40 cm con retrocargadora.</t>
  </si>
  <si>
    <t>Plantacion bandeja &lt;250 cc Pte&lt;50%  en hoyos inc. distribucion</t>
  </si>
  <si>
    <t>Plantación y tapado manual de un millar de plantas en bandeja  con capacidad &lt;= 250 cm³ en hoyos de 40x40 cm preparados en suelos sueltos o tránsito. Incluida la distribución de la planta en el tajo. No se incluye el precio de la planta. En terreno con pendiente inferior o igual al 50%.</t>
  </si>
  <si>
    <t>1000u</t>
  </si>
  <si>
    <t>MO.1</t>
  </si>
  <si>
    <t>MA.07</t>
  </si>
  <si>
    <t>MA.08</t>
  </si>
  <si>
    <t>MA.09</t>
  </si>
  <si>
    <t>MF.04</t>
  </si>
  <si>
    <t>MF.05</t>
  </si>
  <si>
    <t>MO.01</t>
  </si>
  <si>
    <t>MO.02</t>
  </si>
  <si>
    <t>MO.03</t>
  </si>
  <si>
    <t>MO.08</t>
  </si>
  <si>
    <t>MT.013</t>
  </si>
  <si>
    <t>MT.021</t>
  </si>
  <si>
    <t>MT.095</t>
  </si>
  <si>
    <t>MT.034</t>
  </si>
  <si>
    <t>SOGF24.C.2.99</t>
  </si>
  <si>
    <t>Plantacion árboles de 1,5 m de altura</t>
  </si>
  <si>
    <t>Plantación y tapado manual de árboles de 1,5 metros de altura, en hoyos de 40x40 cm preparados en suelos sueltos o tránsito. Incluida la distribución de la planta en el tajo. No se incluye el precio de la planta. En terreno con pendiente inferior o igual al 50%.</t>
  </si>
  <si>
    <t>SOGF24.D12.59</t>
  </si>
  <si>
    <t>Transporte materiales en obra 15-30 km</t>
  </si>
  <si>
    <t>MA.5</t>
  </si>
  <si>
    <t>Camión 241/310 CV</t>
  </si>
  <si>
    <t>Transporte de materiales en obra hasta una distancia de 15 a 30 km.</t>
  </si>
  <si>
    <t>SOGF24.C.3.05</t>
  </si>
  <si>
    <t>Cava de plantas en repoblaciones (alcorque)</t>
  </si>
  <si>
    <t>Cava alrededor de plantas en repoblaciones jóvenes.La superficie cavada será la resultante de un circulo de 1 metro de diámetro y como centro el eje de la planta, mullendo el terreno al menos 5 cm de profundidad</t>
  </si>
  <si>
    <t>SOGF24.C3.133</t>
  </si>
  <si>
    <t>Suministro y colocacion de tubo protector 0,6m Tutor madera 3 cm</t>
  </si>
  <si>
    <t>SOGF24.C.3.06</t>
  </si>
  <si>
    <t>Colocacion de tubo protector 0,6m</t>
  </si>
  <si>
    <t>MT.14</t>
  </si>
  <si>
    <t>Alambre atar 1,30 mm.</t>
  </si>
  <si>
    <t xml:space="preserve"> Colocación de tubo protector invernadero de 0,6 m de altura para la protección de semilla o planta de repoblación, incluido el aporcado del mismo</t>
  </si>
  <si>
    <t>Suministro y reparto dentro del tajo y colocación de tutor de 1m y tubo protector  de 0,6 m de altura para la protección de semilla o planta de repoblación, incluido el tubo protector y poste o tutor de madera tratada ( con tratamiento clase de uso IV ,norma UNE EN 335), de 4-6 cm de espesor.</t>
  </si>
  <si>
    <t>MT.192</t>
  </si>
  <si>
    <t>Poste o tutor de madera tratada 3 cm</t>
  </si>
  <si>
    <t>MT.282</t>
  </si>
  <si>
    <t>Tubo protector invernadero 0,6 m</t>
  </si>
  <si>
    <t>MT.71</t>
  </si>
  <si>
    <t>Grapas para atar</t>
  </si>
  <si>
    <t>SOGF24.C.3.56</t>
  </si>
  <si>
    <t>Suministro y colocacion de tubo protector 0,9m Tutor madera</t>
  </si>
  <si>
    <t>Suministro y reparto dentro del tajo y colocación de tutor de 1,1 m y tubo protector de 0,9 m de altura para la protección de semilla o planta de repoblación, incluido el tubo protector y poste o tutor de madera tratada ( con tratamiento clase de uso IV ,norma UNE EN 335), de 3 cm de espesor.</t>
  </si>
  <si>
    <t>MT.283</t>
  </si>
  <si>
    <t>Tubo protector invernadero 0,9 m</t>
  </si>
  <si>
    <t>SOGF24.C3.120</t>
  </si>
  <si>
    <t>Riego de planta forestal 150-250 plantas/ha d 15-30 km</t>
  </si>
  <si>
    <t>Riego estival para el mantenimiento de plantacaciones forestales con una densidad entre 150 - 250 plantas/ha, rrealizado mediante cisterna de agua acoplada a un tractor o camión cisterna, con una dosis de riego de 15 litros por planta,  incluido el tiempo de carga de depósito y desplazamiento a la zona de riego, localizada de 15 a 30 km de distancia</t>
  </si>
  <si>
    <t>MA.17</t>
  </si>
  <si>
    <t>Cisterna de agua 10000 l con tractor o camión</t>
  </si>
  <si>
    <t>MT.91</t>
  </si>
  <si>
    <t>Lámina de polietileno de alta densidad de 2 mm</t>
  </si>
  <si>
    <t>MTAV.6</t>
  </si>
  <si>
    <t>MT.107</t>
  </si>
  <si>
    <t>Malla electrosoldada galvanizada  2 metros altura, 50x50x3 mm</t>
  </si>
  <si>
    <t>MTAV.7</t>
  </si>
  <si>
    <t>MT.091</t>
  </si>
  <si>
    <t>MT.272</t>
  </si>
  <si>
    <t>Tubería de polietileno (PEAD) de 90 mm y 6 atm</t>
  </si>
  <si>
    <t>MT.142</t>
  </si>
  <si>
    <t>Mortero de cemento hidrófugo 1/3</t>
  </si>
  <si>
    <t>MTAV.8</t>
  </si>
  <si>
    <t>SOGF24.C.2.17</t>
  </si>
  <si>
    <t>Siembra de especies pratenses</t>
  </si>
  <si>
    <t>MA.1</t>
  </si>
  <si>
    <t>Apero abonador centrífugo de disco de 85 kg, remolcado por tract</t>
  </si>
  <si>
    <t>MA.60</t>
  </si>
  <si>
    <t>Tractor de gomas (&lt; 101 cv)</t>
  </si>
  <si>
    <t>MF.83</t>
  </si>
  <si>
    <t>Semilla de implantación (tripholium,bisserrula,ornythopus)</t>
  </si>
  <si>
    <t>ha</t>
  </si>
  <si>
    <t>Talanquera doble de madera instalada</t>
  </si>
  <si>
    <t>MTAV.9</t>
  </si>
  <si>
    <t>Construcción hotel insectos</t>
  </si>
  <si>
    <t>MT.316</t>
  </si>
  <si>
    <t>Malla gallinera triple torsión de 1,5 m de altura</t>
  </si>
  <si>
    <t>Hotelins</t>
  </si>
  <si>
    <t>Hotel de Insectos Oryx</t>
  </si>
  <si>
    <t>Refugio o caja nido plana para murciélagos Oryx</t>
  </si>
  <si>
    <t>Caja nido de doble pared para murciélagos Oryx</t>
  </si>
  <si>
    <t>Creación de un corredor verde con 15 muros para herpetofauna de 2m3</t>
  </si>
  <si>
    <t>CAPÍTULO 05 GESTIÓN DE RESIDUOS</t>
  </si>
  <si>
    <t>Gestión de Residuos</t>
  </si>
  <si>
    <t>SS.4.6</t>
  </si>
  <si>
    <t>Par botas monte puntera, resistente a perforación</t>
  </si>
  <si>
    <t>SS.4.4</t>
  </si>
  <si>
    <t>Par botas motoserrista Categoría S2+Clase 3</t>
  </si>
  <si>
    <t>SS.4.2</t>
  </si>
  <si>
    <t>Perneras delanteras con protección contra cortes</t>
  </si>
  <si>
    <t>SS.3.7</t>
  </si>
  <si>
    <t>Par guantes para motoserrista</t>
  </si>
  <si>
    <t>SS.3.5</t>
  </si>
  <si>
    <t>Par guantes uso general serraje</t>
  </si>
  <si>
    <t>SS.2.6</t>
  </si>
  <si>
    <t>Parka para frío</t>
  </si>
  <si>
    <t>SS.2.8</t>
  </si>
  <si>
    <t>Peto reflectante a/r.</t>
  </si>
  <si>
    <t>SS.1.3</t>
  </si>
  <si>
    <t>Gafas protectoras homologadas</t>
  </si>
  <si>
    <t>SS.1.1</t>
  </si>
  <si>
    <t>Casco seguridad homologado</t>
  </si>
  <si>
    <t>SS.1.8</t>
  </si>
  <si>
    <t>Cascos protectores auditivos</t>
  </si>
  <si>
    <t>SS.1.9</t>
  </si>
  <si>
    <t>Juego tapones antiruido silicona</t>
  </si>
  <si>
    <t>MTAV.10</t>
  </si>
  <si>
    <t>MTAV.11</t>
  </si>
  <si>
    <t>SS.6.10</t>
  </si>
  <si>
    <t>Botiquín portátil de obra</t>
  </si>
  <si>
    <t>SS.6.3</t>
  </si>
  <si>
    <t>Valla provisional obra. Montaje y desmontaje</t>
  </si>
  <si>
    <t>SS.6.4</t>
  </si>
  <si>
    <t>Cordón balizamiento, colocado</t>
  </si>
  <si>
    <t>SS.6.5</t>
  </si>
  <si>
    <t>Cono balizamiento de plástico, colocado</t>
  </si>
  <si>
    <t>SS.6.7</t>
  </si>
  <si>
    <t>Extintor polvo ABC 6 kg.</t>
  </si>
  <si>
    <t>SS.6.12</t>
  </si>
  <si>
    <t>Señal vertical peligro obras</t>
  </si>
  <si>
    <t>SS.6.15</t>
  </si>
  <si>
    <t>Señal salida de camiones</t>
  </si>
  <si>
    <t>MTAV.12</t>
  </si>
  <si>
    <t>MTAV.13</t>
  </si>
  <si>
    <t>MTAV.14</t>
  </si>
  <si>
    <t>MTAV.15</t>
  </si>
  <si>
    <t>MTAV.16</t>
  </si>
  <si>
    <t>Compactación plano fundación con riego D mayor de 3 km</t>
  </si>
  <si>
    <t>Construcción capa granular</t>
  </si>
  <si>
    <t>PLPLAN1</t>
  </si>
  <si>
    <t>Suministro de zahorra natural</t>
  </si>
  <si>
    <t xml:space="preserve">Suministro zahorra natural </t>
  </si>
  <si>
    <t>Paso salvacunetas mediante caño sencillo de tubo de hormigón machiembrado 0,6 m de diámetro interior, sin embocaduras, colocado y tierra extendida, 4m de longitud.</t>
  </si>
  <si>
    <t>Construcción de badén enchachado piedra despiece natural</t>
  </si>
  <si>
    <t>CAPÍTULO 05. GESTIÓN DE RESIDUOS</t>
  </si>
  <si>
    <t>Compactación plano fundación con riego D mayor de 3km</t>
  </si>
  <si>
    <t>Caño sencillo hormigón 0,6m</t>
  </si>
  <si>
    <t>ADPLA2</t>
  </si>
  <si>
    <t>PLPLA2</t>
  </si>
  <si>
    <t>Suministro y colocación de banco de listones de madera de pino tratada en autoclave para clase de uso IV (según norma UNE-EN 335) de 2000 mm de longitud, 533 mm de anchura y 784 mm de altura sobre el suelo (410 mm hasta la parte superior del asiento) y tornillería de acero Ø 8 mm. Colocación sobre dos losas de hormigón HM-20 de 900x470x300 mm y recubierta por 50 mm de gravilla. El banco se ancla al hormigón mediante 4 barras de acero corrugado de Ø 12mm B500S y 450 mm de longitud. Según manual de señalización de Caminos Naturales.</t>
  </si>
  <si>
    <t>Suministro y colocación de talanquera triple de madera de pino tratada en autoclave para clase de uso IV (según norma UNE-EN 335), compuesta por montantes verticales de 1500 mm de longitud y Ø 120 mm, colocados cada 2,00 m, y tres largueros horizontales de Ø 100 mm y 2000 mm de longitud, sujetos mediante  abrazaderas y tornillería de acero. La altura efectiva de la misma sobre el terreno será de 1,20 m e irá anclada al mismo mediante dados de hormigón de 40x40x40 cm. Según manual de señalización de Caminos Naturales</t>
  </si>
  <si>
    <t>Suministro y colocación de talanquera triple de madera de pino tratada en autoclave para clase de uso IV (según norma UNE-EN 335), compuesta por montantes verticales de 1500 mm de longitud y Ø 120 mm, colocados cada 2,02 m, y tres largueros horizontales de Ø 100 mm y 2000 mm de longitud, sujetos mediante  abrazaderas y tornillería de acero. La altura efectiva de la misma sobre el terreno será de 1,20 m e irá anclada al mismo mediante dados de hormigón de 40x40x40 cm.  Según manual de señalización de Caminos Naturales</t>
  </si>
  <si>
    <t>Suministro y colocación de talanquera triple de madera de pino tratada en autoclave para clase de uso IV (según norma UNE-EN 335), compuesta por montantes verticales de 1500 mm de longitud y Ø 120 mm, colocados cada 2,00 m, y tres largueros horizontales de Ø 100 mm y 2000 mm de longitud, sujetos mediante  abrazaderas y tornillería de acero. La altura efectiva de la misma sobre el terreno será de 1,20 m e irá anclada al mismo mediante dados de hormigón de 40x40x40 cm.  Según manual de señalización de Caminos Naturales</t>
  </si>
  <si>
    <t>Excavación mecánica zanja</t>
  </si>
  <si>
    <t>Embocadura hormigón caño sencillo 0,6 metros</t>
  </si>
  <si>
    <t>Excavación de zanja , con la perfección que sea posible a máquina, para cimentaciones y obras de fábrica.</t>
  </si>
  <si>
    <t>Ud. de módulo de 2 m de longitud de barandilla para cerramiento o defensa de rollizos de madera de pino tratada, con acabado natural, constituido por dos postes verticales de 1,5 m de longitud y 10 cm de diámetro, dos horizontales de 2 m de longitud y uno en diagonal de 2,5 m de longitud, todos ellos del mismo diámetro, incluida excavación y anclaje con hormigón HM- 20/P/20, herrajes y puntas, herramientas y medios auxiliares. Medido por ml</t>
  </si>
  <si>
    <t xml:space="preserve">IVA 21% </t>
  </si>
  <si>
    <t>Gastos generales 13%</t>
  </si>
  <si>
    <t>IVA 21%</t>
  </si>
  <si>
    <t xml:space="preserve">MEDICIONES </t>
  </si>
  <si>
    <t>PRECIOS DESCOMPUESTOS</t>
  </si>
  <si>
    <t>PRESUPUESTO GENERAL</t>
  </si>
  <si>
    <t>EJECUCIÓN DE LA FASE 2 DE ARCO VERDE EN TERRENOS DE LA COMUNIDAD DE MADRID, FINANCIADO POR EL «PLAN DE RECUPERACIÓN, TRANSFORMACIÓN Y RESILIENCIA - FINANCIADO POR LA UNIÓN EUROPEA – NEXT GENERATION EU</t>
  </si>
  <si>
    <t>PRESUPUESTOS PARCIALES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</si>
</sst>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"/>
    <numFmt numFmtId="167" formatCode="0.0000"/>
    <numFmt numFmtId="168" formatCode="0.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9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name val="Arial"/>
      <family val="2"/>
    </font>
    <font>
      <b/>
      <sz val="14"/>
      <color rgb="FF000000"/>
      <name val="Arial"/>
      <family val="2"/>
    </font>
    <font>
      <b/>
      <sz val="13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b/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vertAlign val="superscript"/>
      <sz val="9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7" tint="0.39997558519241921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1">
    <xf numFmtId="0" fontId="0" fillId="0" borderId="0" xfId="0"/>
    <xf numFmtId="0" fontId="0" fillId="8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164" fontId="21" fillId="4" borderId="0" xfId="1" applyNumberFormat="1" applyFont="1" applyFill="1" applyBorder="1" applyAlignment="1">
      <alignment vertical="center" wrapText="1"/>
    </xf>
    <xf numFmtId="164" fontId="11" fillId="4" borderId="0" xfId="1" applyNumberFormat="1" applyFont="1" applyFill="1" applyBorder="1" applyAlignment="1">
      <alignment vertical="center" wrapText="1"/>
    </xf>
    <xf numFmtId="164" fontId="13" fillId="2" borderId="0" xfId="1" applyNumberFormat="1" applyFont="1" applyFill="1" applyBorder="1" applyAlignment="1">
      <alignment vertical="center"/>
    </xf>
    <xf numFmtId="164" fontId="0" fillId="2" borderId="0" xfId="1" applyNumberFormat="1" applyFont="1" applyFill="1" applyAlignment="1">
      <alignment vertical="center"/>
    </xf>
    <xf numFmtId="43" fontId="0" fillId="2" borderId="0" xfId="1" applyFont="1" applyFill="1" applyAlignment="1">
      <alignment vertical="center"/>
    </xf>
    <xf numFmtId="0" fontId="0" fillId="0" borderId="0" xfId="0" applyAlignment="1">
      <alignment vertical="center"/>
    </xf>
    <xf numFmtId="0" fontId="10" fillId="2" borderId="0" xfId="0" applyFont="1" applyFill="1" applyAlignment="1">
      <alignment vertical="center"/>
    </xf>
    <xf numFmtId="0" fontId="0" fillId="6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1" fillId="9" borderId="0" xfId="0" applyFont="1" applyFill="1" applyAlignment="1">
      <alignment vertical="center"/>
    </xf>
    <xf numFmtId="3" fontId="0" fillId="2" borderId="0" xfId="0" applyNumberFormat="1" applyFill="1" applyAlignment="1">
      <alignment vertical="center"/>
    </xf>
    <xf numFmtId="1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9" fillId="6" borderId="0" xfId="0" applyFont="1" applyFill="1" applyAlignment="1">
      <alignment vertical="center"/>
    </xf>
    <xf numFmtId="0" fontId="0" fillId="7" borderId="0" xfId="0" applyFill="1" applyAlignment="1">
      <alignment vertical="center"/>
    </xf>
    <xf numFmtId="0" fontId="15" fillId="7" borderId="0" xfId="0" applyFont="1" applyFill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164" fontId="10" fillId="2" borderId="0" xfId="1" applyNumberFormat="1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21" fillId="2" borderId="0" xfId="0" applyFont="1" applyFill="1" applyBorder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0" fillId="2" borderId="0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5" fillId="2" borderId="0" xfId="0" applyFont="1" applyFill="1" applyBorder="1" applyAlignment="1">
      <alignment vertical="center"/>
    </xf>
    <xf numFmtId="0" fontId="26" fillId="2" borderId="0" xfId="0" applyFont="1" applyFill="1" applyAlignment="1">
      <alignment vertical="center"/>
    </xf>
    <xf numFmtId="164" fontId="24" fillId="2" borderId="0" xfId="1" applyNumberFormat="1" applyFont="1" applyFill="1" applyBorder="1" applyAlignment="1">
      <alignment vertical="center"/>
    </xf>
    <xf numFmtId="0" fontId="0" fillId="2" borderId="0" xfId="0" applyFill="1" applyAlignment="1">
      <alignment horizontal="left" vertical="center" wrapText="1"/>
    </xf>
    <xf numFmtId="164" fontId="24" fillId="2" borderId="0" xfId="1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8" fillId="8" borderId="0" xfId="0" applyFont="1" applyFill="1" applyAlignment="1">
      <alignment vertical="center"/>
    </xf>
    <xf numFmtId="44" fontId="3" fillId="0" borderId="0" xfId="2" applyFont="1" applyAlignment="1">
      <alignment vertical="center"/>
    </xf>
    <xf numFmtId="0" fontId="3" fillId="10" borderId="0" xfId="0" applyFont="1" applyFill="1" applyAlignment="1">
      <alignment vertical="center"/>
    </xf>
    <xf numFmtId="0" fontId="14" fillId="10" borderId="0" xfId="0" applyFont="1" applyFill="1" applyAlignment="1">
      <alignment vertical="center"/>
    </xf>
    <xf numFmtId="44" fontId="14" fillId="10" borderId="0" xfId="2" applyFont="1" applyFill="1" applyAlignment="1">
      <alignment vertical="center"/>
    </xf>
    <xf numFmtId="0" fontId="3" fillId="11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44" fontId="14" fillId="6" borderId="0" xfId="2" applyFont="1" applyFill="1" applyAlignment="1">
      <alignment vertical="center"/>
    </xf>
    <xf numFmtId="0" fontId="3" fillId="7" borderId="0" xfId="0" applyFont="1" applyFill="1" applyAlignment="1">
      <alignment vertical="center"/>
    </xf>
    <xf numFmtId="44" fontId="14" fillId="7" borderId="0" xfId="2" applyFont="1" applyFill="1" applyAlignment="1">
      <alignment vertical="center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164" fontId="5" fillId="4" borderId="0" xfId="1" applyNumberFormat="1" applyFont="1" applyFill="1" applyBorder="1" applyAlignment="1">
      <alignment vertical="center" wrapText="1"/>
    </xf>
    <xf numFmtId="44" fontId="5" fillId="4" borderId="0" xfId="2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44" fontId="3" fillId="2" borderId="0" xfId="2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44" fontId="5" fillId="2" borderId="0" xfId="2" applyFont="1" applyFill="1" applyBorder="1" applyAlignment="1">
      <alignment vertical="center"/>
    </xf>
    <xf numFmtId="0" fontId="5" fillId="4" borderId="0" xfId="0" applyFont="1" applyFill="1" applyBorder="1" applyAlignment="1">
      <alignment vertical="center" wrapText="1"/>
    </xf>
    <xf numFmtId="44" fontId="5" fillId="4" borderId="0" xfId="2" applyNumberFormat="1" applyFont="1" applyFill="1" applyBorder="1" applyAlignment="1">
      <alignment horizontal="center" vertical="center"/>
    </xf>
    <xf numFmtId="1" fontId="5" fillId="4" borderId="0" xfId="0" applyNumberFormat="1" applyFont="1" applyFill="1" applyBorder="1" applyAlignment="1">
      <alignment vertical="center" wrapText="1"/>
    </xf>
    <xf numFmtId="166" fontId="5" fillId="4" borderId="0" xfId="0" applyNumberFormat="1" applyFont="1" applyFill="1" applyBorder="1" applyAlignment="1">
      <alignment vertical="center" wrapText="1"/>
    </xf>
    <xf numFmtId="44" fontId="3" fillId="2" borderId="0" xfId="2" applyFont="1" applyFill="1" applyAlignment="1">
      <alignment horizontal="center" vertical="center"/>
    </xf>
    <xf numFmtId="164" fontId="8" fillId="2" borderId="0" xfId="1" applyNumberFormat="1" applyFont="1" applyFill="1" applyBorder="1" applyAlignment="1">
      <alignment vertical="center"/>
    </xf>
    <xf numFmtId="0" fontId="14" fillId="8" borderId="0" xfId="0" applyFont="1" applyFill="1" applyAlignment="1">
      <alignment vertical="center"/>
    </xf>
    <xf numFmtId="0" fontId="3" fillId="8" borderId="0" xfId="0" applyFont="1" applyFill="1" applyAlignment="1">
      <alignment vertical="center"/>
    </xf>
    <xf numFmtId="44" fontId="14" fillId="8" borderId="0" xfId="2" applyFont="1" applyFill="1" applyAlignment="1">
      <alignment vertical="center"/>
    </xf>
    <xf numFmtId="0" fontId="14" fillId="9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/>
    </xf>
    <xf numFmtId="0" fontId="10" fillId="0" borderId="0" xfId="0" applyFont="1"/>
    <xf numFmtId="0" fontId="28" fillId="11" borderId="0" xfId="0" applyFont="1" applyFill="1"/>
    <xf numFmtId="44" fontId="28" fillId="11" borderId="0" xfId="0" applyNumberFormat="1" applyFont="1" applyFill="1"/>
    <xf numFmtId="0" fontId="28" fillId="2" borderId="0" xfId="0" applyFont="1" applyFill="1"/>
    <xf numFmtId="0" fontId="28" fillId="7" borderId="0" xfId="0" applyFont="1" applyFill="1"/>
    <xf numFmtId="44" fontId="28" fillId="7" borderId="0" xfId="0" applyNumberFormat="1" applyFont="1" applyFill="1"/>
    <xf numFmtId="0" fontId="10" fillId="0" borderId="4" xfId="0" applyFont="1" applyBorder="1"/>
    <xf numFmtId="44" fontId="28" fillId="2" borderId="0" xfId="0" applyNumberFormat="1" applyFont="1" applyFill="1"/>
    <xf numFmtId="0" fontId="10" fillId="0" borderId="8" xfId="0" applyFont="1" applyBorder="1"/>
    <xf numFmtId="44" fontId="10" fillId="0" borderId="9" xfId="0" applyNumberFormat="1" applyFont="1" applyBorder="1"/>
    <xf numFmtId="0" fontId="10" fillId="0" borderId="7" xfId="0" applyFont="1" applyBorder="1"/>
    <xf numFmtId="44" fontId="12" fillId="3" borderId="2" xfId="2" applyFont="1" applyFill="1" applyBorder="1"/>
    <xf numFmtId="0" fontId="12" fillId="3" borderId="1" xfId="0" applyFont="1" applyFill="1" applyBorder="1" applyAlignment="1"/>
    <xf numFmtId="44" fontId="12" fillId="3" borderId="2" xfId="0" applyNumberFormat="1" applyFont="1" applyFill="1" applyBorder="1" applyAlignment="1"/>
    <xf numFmtId="44" fontId="12" fillId="3" borderId="0" xfId="2" applyFont="1" applyFill="1" applyBorder="1"/>
    <xf numFmtId="0" fontId="10" fillId="2" borderId="0" xfId="0" applyFont="1" applyFill="1" applyBorder="1" applyAlignment="1"/>
    <xf numFmtId="44" fontId="10" fillId="2" borderId="0" xfId="2" applyFont="1" applyFill="1" applyBorder="1"/>
    <xf numFmtId="0" fontId="29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vertical="center"/>
    </xf>
    <xf numFmtId="0" fontId="7" fillId="4" borderId="0" xfId="0" applyFont="1" applyFill="1" applyBorder="1" applyAlignment="1">
      <alignment horizontal="center" vertical="center"/>
    </xf>
    <xf numFmtId="164" fontId="7" fillId="4" borderId="0" xfId="1" applyNumberFormat="1" applyFont="1" applyFill="1" applyBorder="1" applyAlignment="1">
      <alignment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44" fontId="12" fillId="0" borderId="5" xfId="0" applyNumberFormat="1" applyFont="1" applyBorder="1"/>
    <xf numFmtId="44" fontId="12" fillId="0" borderId="9" xfId="0" applyNumberFormat="1" applyFont="1" applyBorder="1"/>
    <xf numFmtId="0" fontId="12" fillId="7" borderId="8" xfId="0" applyFont="1" applyFill="1" applyBorder="1"/>
    <xf numFmtId="44" fontId="12" fillId="7" borderId="9" xfId="0" applyNumberFormat="1" applyFont="1" applyFill="1" applyBorder="1"/>
    <xf numFmtId="0" fontId="10" fillId="0" borderId="8" xfId="0" applyFont="1" applyFill="1" applyBorder="1"/>
    <xf numFmtId="9" fontId="12" fillId="7" borderId="7" xfId="0" applyNumberFormat="1" applyFont="1" applyFill="1" applyBorder="1"/>
    <xf numFmtId="0" fontId="31" fillId="0" borderId="0" xfId="0" applyFont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165" fontId="21" fillId="2" borderId="0" xfId="1" applyNumberFormat="1" applyFont="1" applyFill="1" applyBorder="1" applyAlignment="1">
      <alignment vertical="center" wrapText="1"/>
    </xf>
    <xf numFmtId="164" fontId="21" fillId="2" borderId="0" xfId="1" applyNumberFormat="1" applyFont="1" applyFill="1" applyBorder="1" applyAlignment="1">
      <alignment vertical="center" wrapText="1"/>
    </xf>
    <xf numFmtId="164" fontId="0" fillId="2" borderId="0" xfId="0" applyNumberForma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center"/>
    </xf>
    <xf numFmtId="44" fontId="28" fillId="0" borderId="0" xfId="2" applyFont="1"/>
    <xf numFmtId="0" fontId="29" fillId="3" borderId="0" xfId="0" applyFont="1" applyFill="1" applyAlignment="1">
      <alignment horizontal="center" vertical="center"/>
    </xf>
    <xf numFmtId="44" fontId="29" fillId="3" borderId="0" xfId="2" applyFont="1" applyFill="1" applyAlignment="1">
      <alignment horizontal="center" vertical="center"/>
    </xf>
    <xf numFmtId="2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vertical="center"/>
    </xf>
    <xf numFmtId="44" fontId="28" fillId="2" borderId="0" xfId="2" applyFont="1" applyFill="1" applyAlignment="1">
      <alignment vertical="center"/>
    </xf>
    <xf numFmtId="0" fontId="28" fillId="2" borderId="0" xfId="0" applyFont="1" applyFill="1" applyAlignment="1">
      <alignment horizontal="center"/>
    </xf>
    <xf numFmtId="0" fontId="28" fillId="2" borderId="0" xfId="0" applyFont="1" applyFill="1" applyAlignment="1">
      <alignment horizontal="left" vertical="center"/>
    </xf>
    <xf numFmtId="2" fontId="28" fillId="2" borderId="0" xfId="0" applyNumberFormat="1" applyFont="1" applyFill="1" applyAlignment="1">
      <alignment horizontal="center"/>
    </xf>
    <xf numFmtId="44" fontId="28" fillId="2" borderId="0" xfId="2" applyFont="1" applyFill="1"/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4" fontId="9" fillId="2" borderId="0" xfId="2" applyFont="1" applyFill="1" applyAlignment="1">
      <alignment vertical="center"/>
    </xf>
    <xf numFmtId="0" fontId="28" fillId="2" borderId="0" xfId="0" applyFont="1" applyFill="1" applyAlignment="1">
      <alignment vertical="center" wrapText="1"/>
    </xf>
    <xf numFmtId="44" fontId="28" fillId="2" borderId="0" xfId="0" applyNumberFormat="1" applyFont="1" applyFill="1" applyAlignment="1">
      <alignment vertical="center"/>
    </xf>
    <xf numFmtId="0" fontId="9" fillId="8" borderId="0" xfId="0" applyFont="1" applyFill="1" applyAlignment="1">
      <alignment vertical="center"/>
    </xf>
    <xf numFmtId="44" fontId="17" fillId="8" borderId="0" xfId="2" applyFont="1" applyFill="1" applyAlignment="1">
      <alignment vertical="center"/>
    </xf>
    <xf numFmtId="0" fontId="7" fillId="2" borderId="0" xfId="0" applyFont="1" applyFill="1" applyAlignment="1">
      <alignment vertical="center"/>
    </xf>
    <xf numFmtId="44" fontId="7" fillId="4" borderId="0" xfId="2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2" borderId="0" xfId="0" applyFont="1" applyFill="1" applyAlignment="1">
      <alignment horizontal="center" vertical="center"/>
    </xf>
    <xf numFmtId="0" fontId="28" fillId="4" borderId="0" xfId="0" applyFont="1" applyFill="1" applyAlignment="1">
      <alignment vertical="center"/>
    </xf>
    <xf numFmtId="44" fontId="29" fillId="4" borderId="0" xfId="2" applyFont="1" applyFill="1" applyAlignment="1">
      <alignment vertical="center"/>
    </xf>
    <xf numFmtId="0" fontId="29" fillId="2" borderId="0" xfId="0" applyFont="1" applyFill="1" applyAlignment="1">
      <alignment vertical="center"/>
    </xf>
    <xf numFmtId="167" fontId="28" fillId="2" borderId="0" xfId="0" applyNumberFormat="1" applyFont="1" applyFill="1" applyAlignment="1">
      <alignment vertical="center"/>
    </xf>
    <xf numFmtId="44" fontId="29" fillId="4" borderId="0" xfId="0" applyNumberFormat="1" applyFont="1" applyFill="1" applyAlignment="1">
      <alignment vertical="center"/>
    </xf>
    <xf numFmtId="168" fontId="28" fillId="2" borderId="0" xfId="0" applyNumberFormat="1" applyFont="1" applyFill="1" applyAlignment="1">
      <alignment horizontal="center" vertical="center"/>
    </xf>
    <xf numFmtId="44" fontId="28" fillId="4" borderId="0" xfId="2" applyFont="1" applyFill="1" applyAlignment="1">
      <alignment vertical="center"/>
    </xf>
    <xf numFmtId="0" fontId="28" fillId="2" borderId="0" xfId="0" applyFont="1" applyFill="1" applyBorder="1" applyAlignment="1">
      <alignment vertical="center" wrapText="1"/>
    </xf>
    <xf numFmtId="44" fontId="29" fillId="2" borderId="0" xfId="2" applyFont="1" applyFill="1" applyAlignment="1">
      <alignment vertical="center"/>
    </xf>
    <xf numFmtId="0" fontId="28" fillId="2" borderId="0" xfId="0" applyFont="1" applyFill="1" applyBorder="1" applyAlignment="1">
      <alignment horizontal="center"/>
    </xf>
    <xf numFmtId="44" fontId="28" fillId="2" borderId="0" xfId="2" applyFont="1" applyFill="1" applyBorder="1" applyAlignment="1">
      <alignment vertical="center"/>
    </xf>
    <xf numFmtId="0" fontId="28" fillId="0" borderId="0" xfId="0" applyFont="1" applyAlignment="1">
      <alignment vertical="center" wrapText="1"/>
    </xf>
    <xf numFmtId="0" fontId="28" fillId="2" borderId="0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vertical="center"/>
    </xf>
    <xf numFmtId="44" fontId="2" fillId="3" borderId="2" xfId="2" applyFont="1" applyFill="1" applyBorder="1" applyAlignment="1">
      <alignment vertical="top"/>
    </xf>
    <xf numFmtId="0" fontId="4" fillId="2" borderId="0" xfId="0" applyFont="1" applyFill="1" applyAlignment="1">
      <alignment horizontal="left" vertical="center" wrapText="1"/>
    </xf>
    <xf numFmtId="0" fontId="21" fillId="4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21" fillId="2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29" fillId="4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left" vertical="center"/>
    </xf>
    <xf numFmtId="0" fontId="3" fillId="1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4" fillId="8" borderId="0" xfId="0" applyFont="1" applyFill="1" applyAlignment="1">
      <alignment horizontal="left" vertical="center"/>
    </xf>
    <xf numFmtId="0" fontId="17" fillId="8" borderId="0" xfId="0" applyFont="1" applyFill="1" applyAlignment="1">
      <alignment horizontal="left" vertical="center"/>
    </xf>
    <xf numFmtId="0" fontId="14" fillId="6" borderId="0" xfId="0" applyFont="1" applyFill="1" applyAlignment="1">
      <alignment horizontal="left" vertical="center"/>
    </xf>
    <xf numFmtId="0" fontId="14" fillId="7" borderId="0" xfId="0" applyFont="1" applyFill="1" applyAlignment="1">
      <alignment horizontal="left" vertical="center"/>
    </xf>
    <xf numFmtId="0" fontId="3" fillId="12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13" borderId="0" xfId="0" applyFont="1" applyFill="1" applyAlignment="1">
      <alignment horizontal="center" vertical="center"/>
    </xf>
    <xf numFmtId="0" fontId="30" fillId="5" borderId="0" xfId="0" applyFont="1" applyFill="1" applyAlignment="1">
      <alignment horizontal="center" vertical="center"/>
    </xf>
    <xf numFmtId="0" fontId="14" fillId="9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12" fillId="3" borderId="1" xfId="0" applyFont="1" applyFill="1" applyBorder="1" applyAlignment="1">
      <alignment horizontal="left"/>
    </xf>
    <xf numFmtId="0" fontId="12" fillId="3" borderId="3" xfId="0" applyFont="1" applyFill="1" applyBorder="1" applyAlignment="1">
      <alignment horizontal="left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1" fillId="2" borderId="0" xfId="0" applyFont="1" applyFill="1" applyAlignment="1">
      <alignment vertical="center"/>
    </xf>
    <xf numFmtId="44" fontId="32" fillId="2" borderId="0" xfId="0" applyNumberFormat="1" applyFont="1" applyFill="1"/>
    <xf numFmtId="0" fontId="33" fillId="2" borderId="0" xfId="0" applyFont="1" applyFill="1"/>
    <xf numFmtId="0" fontId="10" fillId="2" borderId="0" xfId="0" applyFont="1" applyFill="1"/>
    <xf numFmtId="9" fontId="10" fillId="2" borderId="0" xfId="0" applyNumberFormat="1" applyFont="1" applyFill="1"/>
    <xf numFmtId="0" fontId="12" fillId="2" borderId="0" xfId="0" applyFont="1" applyFill="1"/>
    <xf numFmtId="0" fontId="21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4" fontId="6" fillId="2" borderId="1" xfId="2" applyFont="1" applyFill="1" applyBorder="1" applyAlignment="1">
      <alignment vertical="center"/>
    </xf>
    <xf numFmtId="44" fontId="6" fillId="2" borderId="2" xfId="2" applyFont="1" applyFill="1" applyBorder="1" applyAlignment="1">
      <alignment vertical="center"/>
    </xf>
    <xf numFmtId="0" fontId="2" fillId="2" borderId="0" xfId="0" applyFont="1" applyFill="1"/>
    <xf numFmtId="0" fontId="34" fillId="2" borderId="0" xfId="0" applyFont="1" applyFill="1"/>
    <xf numFmtId="0" fontId="35" fillId="2" borderId="0" xfId="0" applyFont="1" applyFill="1"/>
    <xf numFmtId="44" fontId="6" fillId="2" borderId="0" xfId="2" applyFont="1" applyFill="1" applyBorder="1" applyAlignment="1">
      <alignment vertical="center"/>
    </xf>
    <xf numFmtId="0" fontId="20" fillId="2" borderId="0" xfId="0" applyFont="1" applyFill="1"/>
    <xf numFmtId="0" fontId="33" fillId="2" borderId="0" xfId="0" applyFont="1" applyFill="1" applyAlignment="1">
      <alignment horizontal="left" vertical="center"/>
    </xf>
  </cellXfs>
  <cellStyles count="5">
    <cellStyle name="Millares" xfId="1" builtinId="3"/>
    <cellStyle name="Millares 2" xfId="3"/>
    <cellStyle name="Moneda" xfId="2" builtinId="4"/>
    <cellStyle name="Moneda 2" xf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246529</xdr:colOff>
      <xdr:row>0</xdr:row>
      <xdr:rowOff>44823</xdr:rowOff>
    </xdr:from>
    <xdr:to>
      <xdr:col>1</xdr:col>
      <xdr:colOff>177912</xdr:colOff>
      <xdr:row>2</xdr:row>
      <xdr:rowOff>143211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9" y="44823"/>
          <a:ext cx="469265" cy="6362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57150</xdr:rowOff>
    </xdr:from>
    <xdr:to>
      <xdr:col>0</xdr:col>
      <xdr:colOff>707390</xdr:colOff>
      <xdr:row>3</xdr:row>
      <xdr:rowOff>131445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57150"/>
          <a:ext cx="469265" cy="6362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0</xdr:rowOff>
    </xdr:from>
    <xdr:to>
      <xdr:col>0</xdr:col>
      <xdr:colOff>497840</xdr:colOff>
      <xdr:row>4</xdr:row>
      <xdr:rowOff>36195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61925"/>
          <a:ext cx="469265" cy="6362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0</xdr:col>
      <xdr:colOff>574040</xdr:colOff>
      <xdr:row>4</xdr:row>
      <xdr:rowOff>17145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33350"/>
          <a:ext cx="469265" cy="6362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RQUES%20REGIONALES/GESTION%20EE.%20NATURALES%20PP/1.%20PPRR%20COMPARTIDO/4.%20ARCO%20VERDE/11%20OBRAS%20FASE%202/2.%20DOCS%20expediente%20elaboraci&#243;n/3.%20Seg%20env&#237;o/4.%20Seg%20Env%20Negociado/2401%20Excel%20Medi%20AVF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 en Tramos1"/>
      <sheetName val="tramos y AR"/>
      <sheetName val="Act tramos 2"/>
      <sheetName val="Mej Vial"/>
      <sheetName val="ActMej Vial"/>
      <sheetName val="med planta"/>
      <sheetName val="Partidas planta"/>
      <sheetName val="Biod"/>
      <sheetName val="Mobilia"/>
      <sheetName val="Seña"/>
      <sheetName val="GResi"/>
      <sheetName val="SyS"/>
      <sheetName val="%munic"/>
      <sheetName val="Med Ha"/>
      <sheetName val="Descomp"/>
      <sheetName val="Anualidades"/>
      <sheetName val="Cronogr"/>
      <sheetName val="Compara precios"/>
      <sheetName val="Medic"/>
      <sheetName val="P.U.Extre"/>
      <sheetName val="P Descomp"/>
      <sheetName val="P.Parc"/>
      <sheetName val="P. General"/>
      <sheetName val="Obra y su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H6" t="str">
            <v>Jornada de astillado de residuos forestales procedentes de rozas,  podas y claras o clareos, in situ previa recogida y apilado de los mismos (estimación previa del residuo en verde). La actuación se realizará a borde de camino, calle, cargadero o en terrenos de pendiente inferior al 25% o accesibles para el equipo de astillado. El diámetro máximo de los residuos a astillar será de 12 cm</v>
          </cell>
        </row>
        <row r="7">
          <cell r="H7" t="str">
            <v>Limpieza y recogida de residuos sólidos urbanos, transporte a vertedero, incluido canon.</v>
          </cell>
        </row>
        <row r="8">
          <cell r="H8" t="str">
            <v>Limpieza y recogida de residuos de construcción y demolición, transporte a vertedero, incluido canon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AA420"/>
  <sheetViews>
    <sheetView zoomScale="85" zoomScaleNormal="85" workbookViewId="0">
      <pane ySplit="7" topLeftCell="A80" activePane="bottomLeft" state="frozen"/>
      <selection pane="bottomLeft" activeCell="E18" sqref="E18:J18"/>
    </sheetView>
  </sheetViews>
  <sheetFormatPr baseColWidth="10" defaultColWidth="11.42578125" defaultRowHeight="15" x14ac:dyDescent="0.25"/>
  <cols>
    <col min="1" max="2" width="8.140625" style="8" customWidth="1"/>
    <col min="3" max="3" width="16.7109375" style="8" customWidth="1"/>
    <col min="4" max="4" width="9.5703125" style="8" customWidth="1"/>
    <col min="5" max="5" width="15.5703125" style="8" customWidth="1"/>
    <col min="6" max="11" width="11.42578125" style="8"/>
    <col min="12" max="27" width="11.42578125" style="11"/>
    <col min="28" max="16384" width="11.42578125" style="8"/>
  </cols>
  <sheetData>
    <row r="1" spans="1:27" s="11" customFormat="1" ht="21" x14ac:dyDescent="0.25">
      <c r="A1" s="191"/>
      <c r="B1" s="191"/>
      <c r="C1" s="191" t="s">
        <v>570</v>
      </c>
    </row>
    <row r="2" spans="1:27" s="11" customFormat="1" ht="21" x14ac:dyDescent="0.35">
      <c r="A2" s="191"/>
      <c r="B2" s="191"/>
      <c r="C2" s="199" t="s">
        <v>573</v>
      </c>
    </row>
    <row r="3" spans="1:27" s="11" customFormat="1" ht="12.75" customHeight="1" x14ac:dyDescent="0.25">
      <c r="A3" s="191"/>
      <c r="B3" s="191"/>
      <c r="C3" s="191"/>
    </row>
    <row r="4" spans="1:27" ht="18" x14ac:dyDescent="0.25">
      <c r="A4" s="1"/>
      <c r="B4" s="1"/>
      <c r="C4" s="40" t="s">
        <v>132</v>
      </c>
      <c r="D4" s="1"/>
      <c r="E4" s="1"/>
      <c r="F4" s="1"/>
      <c r="G4" s="1"/>
      <c r="H4" s="1"/>
      <c r="I4" s="1"/>
      <c r="J4" s="1"/>
      <c r="K4" s="1"/>
    </row>
    <row r="5" spans="1:27" ht="16.5" x14ac:dyDescent="0.25">
      <c r="A5" s="10"/>
      <c r="B5" s="10"/>
      <c r="C5" s="21" t="s">
        <v>133</v>
      </c>
      <c r="D5" s="10"/>
      <c r="E5" s="10"/>
      <c r="F5" s="10"/>
      <c r="G5" s="10"/>
      <c r="H5" s="10"/>
      <c r="I5" s="10"/>
      <c r="J5" s="10"/>
      <c r="K5" s="10"/>
    </row>
    <row r="6" spans="1:27" ht="15.75" x14ac:dyDescent="0.25">
      <c r="A6" s="22"/>
      <c r="B6" s="22"/>
      <c r="C6" s="23" t="s">
        <v>151</v>
      </c>
      <c r="D6" s="22"/>
      <c r="E6" s="22"/>
      <c r="F6" s="22"/>
      <c r="G6" s="22"/>
      <c r="H6" s="22"/>
      <c r="I6" s="22"/>
      <c r="J6" s="22"/>
      <c r="K6" s="22"/>
    </row>
    <row r="7" spans="1:27" s="14" customFormat="1" x14ac:dyDescent="0.25">
      <c r="A7" s="17" t="s">
        <v>185</v>
      </c>
      <c r="B7" s="17" t="s">
        <v>197</v>
      </c>
      <c r="C7" s="17" t="s">
        <v>56</v>
      </c>
      <c r="D7" s="17" t="s">
        <v>45</v>
      </c>
      <c r="E7" s="17" t="s">
        <v>40</v>
      </c>
      <c r="F7" s="17" t="s">
        <v>134</v>
      </c>
      <c r="G7" s="17" t="s">
        <v>135</v>
      </c>
      <c r="H7" s="17" t="s">
        <v>0</v>
      </c>
      <c r="I7" s="17" t="s">
        <v>136</v>
      </c>
      <c r="J7" s="17" t="s">
        <v>137</v>
      </c>
      <c r="K7" s="17" t="s">
        <v>138</v>
      </c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</row>
    <row r="8" spans="1:27" s="14" customFormat="1" ht="15.75" customHeight="1" x14ac:dyDescent="0.25">
      <c r="A8" s="16">
        <v>1</v>
      </c>
      <c r="B8" s="16" t="s">
        <v>186</v>
      </c>
      <c r="C8" s="16" t="s">
        <v>252</v>
      </c>
      <c r="D8" s="15" t="s">
        <v>209</v>
      </c>
      <c r="E8" s="151" t="s">
        <v>41</v>
      </c>
      <c r="F8" s="151"/>
      <c r="G8" s="151"/>
      <c r="H8" s="151"/>
      <c r="I8" s="151"/>
      <c r="J8" s="151"/>
      <c r="K8" s="3">
        <v>378</v>
      </c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</row>
    <row r="9" spans="1:27" s="14" customFormat="1" ht="72.75" customHeight="1" x14ac:dyDescent="0.25">
      <c r="A9" s="16">
        <v>1</v>
      </c>
      <c r="B9" s="16" t="s">
        <v>186</v>
      </c>
      <c r="C9" s="27"/>
      <c r="D9" s="27"/>
      <c r="E9" s="153" t="s">
        <v>183</v>
      </c>
      <c r="F9" s="153"/>
      <c r="G9" s="153"/>
      <c r="H9" s="153"/>
      <c r="I9" s="153"/>
      <c r="J9" s="153"/>
      <c r="K9" s="153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</row>
    <row r="10" spans="1:27" s="14" customFormat="1" x14ac:dyDescent="0.25">
      <c r="A10" s="16">
        <v>1</v>
      </c>
      <c r="B10" s="16" t="s">
        <v>186</v>
      </c>
      <c r="C10" s="28"/>
      <c r="D10" s="29"/>
      <c r="E10" s="27" t="s">
        <v>1</v>
      </c>
      <c r="F10" s="30"/>
      <c r="G10" s="27">
        <v>189</v>
      </c>
      <c r="H10" s="27">
        <v>2</v>
      </c>
      <c r="I10" s="27"/>
      <c r="J10" s="27">
        <v>378</v>
      </c>
      <c r="K10" s="27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</row>
    <row r="11" spans="1:27" s="14" customFormat="1" x14ac:dyDescent="0.25">
      <c r="A11" s="16"/>
      <c r="B11" s="16"/>
      <c r="C11" s="16" t="s">
        <v>253</v>
      </c>
      <c r="D11" s="15" t="s">
        <v>32</v>
      </c>
      <c r="E11" s="151" t="s">
        <v>211</v>
      </c>
      <c r="F11" s="151"/>
      <c r="G11" s="151"/>
      <c r="H11" s="151"/>
      <c r="I11" s="151"/>
      <c r="J11" s="151"/>
      <c r="K11" s="3">
        <v>2000</v>
      </c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</row>
    <row r="12" spans="1:27" s="14" customFormat="1" ht="48.75" customHeight="1" x14ac:dyDescent="0.25">
      <c r="A12" s="16"/>
      <c r="B12" s="16"/>
      <c r="C12" s="28"/>
      <c r="D12" s="28"/>
      <c r="E12" s="153" t="s">
        <v>212</v>
      </c>
      <c r="F12" s="153"/>
      <c r="G12" s="153"/>
      <c r="H12" s="153"/>
      <c r="I12" s="153"/>
      <c r="J12" s="153"/>
      <c r="K12" s="153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</row>
    <row r="13" spans="1:27" s="14" customFormat="1" x14ac:dyDescent="0.25">
      <c r="A13" s="16"/>
      <c r="B13" s="16"/>
      <c r="C13" s="28"/>
      <c r="D13" s="28"/>
      <c r="E13" s="27" t="s">
        <v>5</v>
      </c>
      <c r="F13" s="31"/>
      <c r="G13" s="31">
        <v>500</v>
      </c>
      <c r="H13" s="27">
        <v>4</v>
      </c>
      <c r="I13" s="28"/>
      <c r="J13" s="27">
        <v>2000</v>
      </c>
      <c r="K13" s="28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</row>
    <row r="14" spans="1:27" s="32" customFormat="1" ht="17.25" customHeight="1" x14ac:dyDescent="0.25">
      <c r="A14" s="16">
        <v>1</v>
      </c>
      <c r="B14" s="16" t="s">
        <v>186</v>
      </c>
      <c r="C14" s="16" t="s">
        <v>254</v>
      </c>
      <c r="D14" s="15" t="s">
        <v>209</v>
      </c>
      <c r="E14" s="151" t="s">
        <v>34</v>
      </c>
      <c r="F14" s="151"/>
      <c r="G14" s="151"/>
      <c r="H14" s="151"/>
      <c r="I14" s="151"/>
      <c r="J14" s="151"/>
      <c r="K14" s="3">
        <v>11206</v>
      </c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</row>
    <row r="15" spans="1:27" s="32" customFormat="1" ht="47.1" customHeight="1" x14ac:dyDescent="0.25">
      <c r="A15" s="16">
        <v>1</v>
      </c>
      <c r="B15" s="16" t="s">
        <v>186</v>
      </c>
      <c r="C15" s="27"/>
      <c r="D15" s="27"/>
      <c r="E15" s="153" t="s">
        <v>184</v>
      </c>
      <c r="F15" s="153"/>
      <c r="G15" s="153"/>
      <c r="H15" s="153"/>
      <c r="I15" s="153"/>
      <c r="J15" s="153"/>
      <c r="K15" s="153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</row>
    <row r="16" spans="1:27" s="32" customFormat="1" x14ac:dyDescent="0.25">
      <c r="A16" s="16">
        <v>1</v>
      </c>
      <c r="B16" s="16" t="s">
        <v>186</v>
      </c>
      <c r="C16" s="33"/>
      <c r="D16" s="29"/>
      <c r="E16" s="27" t="s">
        <v>5</v>
      </c>
      <c r="F16" s="27"/>
      <c r="G16" s="27">
        <v>1830.5</v>
      </c>
      <c r="H16" s="27">
        <v>4</v>
      </c>
      <c r="I16" s="27"/>
      <c r="J16" s="6">
        <v>7322</v>
      </c>
      <c r="K16" s="27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</row>
    <row r="17" spans="1:27" s="32" customFormat="1" x14ac:dyDescent="0.25">
      <c r="A17" s="16">
        <v>1</v>
      </c>
      <c r="B17" s="16" t="s">
        <v>186</v>
      </c>
      <c r="C17" s="33"/>
      <c r="D17" s="29"/>
      <c r="E17" s="27" t="s">
        <v>6</v>
      </c>
      <c r="F17" s="27"/>
      <c r="G17" s="27">
        <v>971</v>
      </c>
      <c r="H17" s="27">
        <v>4</v>
      </c>
      <c r="I17" s="27"/>
      <c r="J17" s="6">
        <v>3884</v>
      </c>
      <c r="K17" s="27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</row>
    <row r="18" spans="1:27" s="32" customFormat="1" ht="17.25" customHeight="1" x14ac:dyDescent="0.25">
      <c r="A18" s="16">
        <v>1</v>
      </c>
      <c r="B18" s="16" t="s">
        <v>186</v>
      </c>
      <c r="C18" s="16" t="s">
        <v>255</v>
      </c>
      <c r="D18" s="15" t="s">
        <v>32</v>
      </c>
      <c r="E18" s="151" t="s">
        <v>140</v>
      </c>
      <c r="F18" s="151"/>
      <c r="G18" s="151"/>
      <c r="H18" s="151"/>
      <c r="I18" s="151"/>
      <c r="J18" s="151"/>
      <c r="K18" s="3">
        <v>1170</v>
      </c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0"/>
    </row>
    <row r="19" spans="1:27" s="30" customFormat="1" ht="29.25" customHeight="1" x14ac:dyDescent="0.25">
      <c r="A19" s="16">
        <v>1</v>
      </c>
      <c r="B19" s="16" t="s">
        <v>186</v>
      </c>
      <c r="C19" s="27"/>
      <c r="D19" s="27"/>
      <c r="E19" s="154" t="s">
        <v>139</v>
      </c>
      <c r="F19" s="154"/>
      <c r="G19" s="154"/>
      <c r="H19" s="154"/>
      <c r="I19" s="154"/>
      <c r="J19" s="154"/>
      <c r="K19" s="154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</row>
    <row r="20" spans="1:27" s="30" customFormat="1" x14ac:dyDescent="0.25">
      <c r="A20" s="16">
        <v>1</v>
      </c>
      <c r="B20" s="16" t="s">
        <v>186</v>
      </c>
      <c r="C20" s="27"/>
      <c r="D20" s="27"/>
      <c r="E20" s="27" t="s">
        <v>3</v>
      </c>
      <c r="F20" s="27"/>
      <c r="G20" s="27">
        <v>260</v>
      </c>
      <c r="H20" s="27">
        <v>4.5</v>
      </c>
      <c r="I20" s="27"/>
      <c r="J20" s="6">
        <v>1170</v>
      </c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</row>
    <row r="21" spans="1:27" s="32" customFormat="1" ht="17.25" customHeight="1" x14ac:dyDescent="0.25">
      <c r="A21" s="16">
        <v>1</v>
      </c>
      <c r="B21" s="16" t="s">
        <v>186</v>
      </c>
      <c r="C21" s="16" t="s">
        <v>256</v>
      </c>
      <c r="D21" s="15" t="s">
        <v>32</v>
      </c>
      <c r="E21" s="151" t="s">
        <v>36</v>
      </c>
      <c r="F21" s="151"/>
      <c r="G21" s="151"/>
      <c r="H21" s="151"/>
      <c r="I21" s="151"/>
      <c r="J21" s="151"/>
      <c r="K21" s="3">
        <v>1170</v>
      </c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</row>
    <row r="22" spans="1:27" s="30" customFormat="1" ht="30.75" customHeight="1" x14ac:dyDescent="0.25">
      <c r="A22" s="16">
        <v>1</v>
      </c>
      <c r="B22" s="16" t="s">
        <v>186</v>
      </c>
      <c r="C22" s="27"/>
      <c r="D22" s="27"/>
      <c r="E22" s="153" t="s">
        <v>141</v>
      </c>
      <c r="F22" s="153"/>
      <c r="G22" s="153"/>
      <c r="H22" s="153"/>
      <c r="I22" s="153"/>
      <c r="J22" s="153"/>
      <c r="K22" s="153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</row>
    <row r="23" spans="1:27" s="30" customFormat="1" x14ac:dyDescent="0.25">
      <c r="A23" s="16">
        <v>1</v>
      </c>
      <c r="B23" s="16" t="s">
        <v>186</v>
      </c>
      <c r="C23" s="27"/>
      <c r="D23" s="27"/>
      <c r="E23" s="27" t="s">
        <v>3</v>
      </c>
      <c r="F23" s="27"/>
      <c r="G23" s="27">
        <v>260</v>
      </c>
      <c r="H23" s="27">
        <v>4.5</v>
      </c>
      <c r="I23" s="27"/>
      <c r="J23" s="6">
        <v>1170</v>
      </c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</row>
    <row r="24" spans="1:27" s="32" customFormat="1" ht="17.25" customHeight="1" x14ac:dyDescent="0.25">
      <c r="A24" s="16">
        <v>1</v>
      </c>
      <c r="B24" s="16" t="s">
        <v>186</v>
      </c>
      <c r="C24" s="16" t="s">
        <v>257</v>
      </c>
      <c r="D24" s="15" t="s">
        <v>32</v>
      </c>
      <c r="E24" s="151" t="s">
        <v>555</v>
      </c>
      <c r="F24" s="151"/>
      <c r="G24" s="151"/>
      <c r="H24" s="151"/>
      <c r="I24" s="151"/>
      <c r="J24" s="151"/>
      <c r="K24" s="3">
        <v>1170</v>
      </c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</row>
    <row r="25" spans="1:27" s="30" customFormat="1" ht="58.5" customHeight="1" x14ac:dyDescent="0.25">
      <c r="A25" s="16">
        <v>1</v>
      </c>
      <c r="B25" s="16" t="s">
        <v>186</v>
      </c>
      <c r="C25" s="27"/>
      <c r="D25" s="27"/>
      <c r="E25" s="153" t="s">
        <v>287</v>
      </c>
      <c r="F25" s="153"/>
      <c r="G25" s="153"/>
      <c r="H25" s="153"/>
      <c r="I25" s="153"/>
      <c r="J25" s="153"/>
      <c r="K25" s="153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</row>
    <row r="26" spans="1:27" s="30" customFormat="1" x14ac:dyDescent="0.25">
      <c r="A26" s="16">
        <v>1</v>
      </c>
      <c r="B26" s="16" t="s">
        <v>186</v>
      </c>
      <c r="C26" s="27"/>
      <c r="D26" s="27"/>
      <c r="E26" s="27" t="s">
        <v>3</v>
      </c>
      <c r="F26" s="27"/>
      <c r="G26" s="27">
        <v>260</v>
      </c>
      <c r="H26" s="27">
        <v>4.5</v>
      </c>
      <c r="I26" s="27"/>
      <c r="J26" s="6">
        <v>1170</v>
      </c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</row>
    <row r="27" spans="1:27" s="32" customFormat="1" ht="29.25" customHeight="1" x14ac:dyDescent="0.25">
      <c r="A27" s="16">
        <v>1</v>
      </c>
      <c r="B27" s="16" t="s">
        <v>186</v>
      </c>
      <c r="C27" s="16" t="s">
        <v>259</v>
      </c>
      <c r="D27" s="15" t="s">
        <v>210</v>
      </c>
      <c r="E27" s="151" t="s">
        <v>548</v>
      </c>
      <c r="F27" s="151"/>
      <c r="G27" s="151"/>
      <c r="H27" s="151"/>
      <c r="I27" s="151"/>
      <c r="J27" s="151"/>
      <c r="K27" s="3">
        <v>234</v>
      </c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</row>
    <row r="28" spans="1:27" s="30" customFormat="1" ht="97.5" customHeight="1" x14ac:dyDescent="0.25">
      <c r="A28" s="16">
        <v>1</v>
      </c>
      <c r="B28" s="16" t="s">
        <v>186</v>
      </c>
      <c r="C28" s="27"/>
      <c r="D28" s="27"/>
      <c r="E28" s="153" t="s">
        <v>196</v>
      </c>
      <c r="F28" s="153"/>
      <c r="G28" s="153"/>
      <c r="H28" s="153"/>
      <c r="I28" s="153"/>
      <c r="J28" s="153"/>
      <c r="K28" s="153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</row>
    <row r="29" spans="1:27" s="30" customFormat="1" x14ac:dyDescent="0.25">
      <c r="A29" s="16">
        <v>1</v>
      </c>
      <c r="B29" s="16" t="s">
        <v>186</v>
      </c>
      <c r="C29" s="27"/>
      <c r="D29" s="27"/>
      <c r="E29" s="27" t="s">
        <v>3</v>
      </c>
      <c r="F29" s="27"/>
      <c r="G29" s="27">
        <v>260</v>
      </c>
      <c r="H29" s="27">
        <v>4.5</v>
      </c>
      <c r="I29" s="27">
        <v>0.2</v>
      </c>
      <c r="J29" s="6">
        <v>234</v>
      </c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</row>
    <row r="30" spans="1:27" s="32" customFormat="1" ht="21" customHeight="1" x14ac:dyDescent="0.25">
      <c r="A30" s="16">
        <v>1</v>
      </c>
      <c r="B30" s="16" t="s">
        <v>186</v>
      </c>
      <c r="C30" s="16" t="s">
        <v>258</v>
      </c>
      <c r="D30" s="15" t="s">
        <v>33</v>
      </c>
      <c r="E30" s="151" t="s">
        <v>551</v>
      </c>
      <c r="F30" s="151"/>
      <c r="G30" s="151"/>
      <c r="H30" s="151"/>
      <c r="I30" s="151"/>
      <c r="J30" s="151"/>
      <c r="K30" s="3">
        <v>292.5</v>
      </c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</row>
    <row r="31" spans="1:27" s="30" customFormat="1" x14ac:dyDescent="0.25">
      <c r="A31" s="16">
        <v>1</v>
      </c>
      <c r="B31" s="16" t="s">
        <v>186</v>
      </c>
      <c r="C31" s="27"/>
      <c r="D31" s="27"/>
      <c r="E31" s="153" t="s">
        <v>293</v>
      </c>
      <c r="F31" s="153"/>
      <c r="G31" s="153"/>
      <c r="H31" s="153"/>
      <c r="I31" s="153"/>
      <c r="J31" s="153"/>
      <c r="K31" s="153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</row>
    <row r="32" spans="1:27" s="30" customFormat="1" x14ac:dyDescent="0.25">
      <c r="A32" s="16">
        <v>1</v>
      </c>
      <c r="B32" s="16" t="s">
        <v>186</v>
      </c>
      <c r="E32" s="27" t="s">
        <v>3</v>
      </c>
      <c r="F32" s="27"/>
      <c r="G32" s="27">
        <v>260</v>
      </c>
      <c r="H32" s="27">
        <v>4.5</v>
      </c>
      <c r="I32" s="27">
        <v>0.25</v>
      </c>
      <c r="J32" s="6">
        <v>292.5</v>
      </c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</row>
    <row r="33" spans="1:27" s="32" customFormat="1" ht="21" customHeight="1" x14ac:dyDescent="0.25">
      <c r="A33" s="16">
        <v>1</v>
      </c>
      <c r="B33" s="16" t="s">
        <v>186</v>
      </c>
      <c r="C33" s="16" t="s">
        <v>260</v>
      </c>
      <c r="D33" s="15" t="s">
        <v>210</v>
      </c>
      <c r="E33" s="151" t="s">
        <v>38</v>
      </c>
      <c r="F33" s="151"/>
      <c r="G33" s="151"/>
      <c r="H33" s="151"/>
      <c r="I33" s="151"/>
      <c r="J33" s="151"/>
      <c r="K33" s="3">
        <v>65</v>
      </c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</row>
    <row r="34" spans="1:27" s="30" customFormat="1" ht="44.25" customHeight="1" x14ac:dyDescent="0.25">
      <c r="A34" s="16">
        <v>1</v>
      </c>
      <c r="B34" s="16" t="s">
        <v>186</v>
      </c>
      <c r="C34" s="27"/>
      <c r="D34" s="27"/>
      <c r="E34" s="153" t="s">
        <v>145</v>
      </c>
      <c r="F34" s="153"/>
      <c r="G34" s="153"/>
      <c r="H34" s="153"/>
      <c r="I34" s="153"/>
      <c r="J34" s="153"/>
      <c r="K34" s="153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</row>
    <row r="35" spans="1:27" s="30" customFormat="1" x14ac:dyDescent="0.25">
      <c r="A35" s="16">
        <v>1</v>
      </c>
      <c r="B35" s="16" t="s">
        <v>186</v>
      </c>
      <c r="E35" s="34" t="s">
        <v>3</v>
      </c>
      <c r="F35" s="27">
        <v>2</v>
      </c>
      <c r="G35" s="27">
        <v>260</v>
      </c>
      <c r="H35" s="27">
        <v>0.5</v>
      </c>
      <c r="I35" s="27">
        <v>0.25</v>
      </c>
      <c r="J35" s="35">
        <v>65</v>
      </c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</row>
    <row r="36" spans="1:27" s="32" customFormat="1" ht="21" customHeight="1" x14ac:dyDescent="0.25">
      <c r="A36" s="16">
        <v>1</v>
      </c>
      <c r="B36" s="16" t="s">
        <v>186</v>
      </c>
      <c r="C36" s="16" t="s">
        <v>261</v>
      </c>
      <c r="D36" s="15" t="s">
        <v>43</v>
      </c>
      <c r="E36" s="151" t="s">
        <v>42</v>
      </c>
      <c r="F36" s="151"/>
      <c r="G36" s="151"/>
      <c r="H36" s="151"/>
      <c r="I36" s="151"/>
      <c r="J36" s="151"/>
      <c r="K36" s="3">
        <v>30</v>
      </c>
      <c r="L36" s="190"/>
      <c r="M36" s="190"/>
      <c r="N36" s="190"/>
      <c r="O36" s="190"/>
      <c r="P36" s="190"/>
      <c r="Q36" s="190"/>
      <c r="R36" s="190"/>
      <c r="S36" s="190"/>
      <c r="T36" s="190"/>
      <c r="U36" s="190"/>
      <c r="V36" s="190"/>
      <c r="W36" s="190"/>
      <c r="X36" s="190"/>
      <c r="Y36" s="190"/>
      <c r="Z36" s="190"/>
      <c r="AA36" s="190"/>
    </row>
    <row r="37" spans="1:27" s="30" customFormat="1" x14ac:dyDescent="0.25">
      <c r="A37" s="16">
        <v>1</v>
      </c>
      <c r="B37" s="16" t="s">
        <v>186</v>
      </c>
      <c r="C37" s="27"/>
      <c r="D37" s="27"/>
      <c r="E37" s="27" t="s">
        <v>42</v>
      </c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</row>
    <row r="38" spans="1:27" s="30" customFormat="1" x14ac:dyDescent="0.25">
      <c r="A38" s="16">
        <v>1</v>
      </c>
      <c r="B38" s="16" t="s">
        <v>186</v>
      </c>
      <c r="C38" s="27"/>
      <c r="D38" s="27"/>
      <c r="E38" s="27" t="s">
        <v>146</v>
      </c>
      <c r="F38" s="27"/>
      <c r="G38" s="27"/>
      <c r="H38" s="27"/>
      <c r="I38" s="27"/>
      <c r="J38" s="27">
        <v>10</v>
      </c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</row>
    <row r="39" spans="1:27" s="11" customFormat="1" ht="9" customHeight="1" x14ac:dyDescent="0.25">
      <c r="A39" s="24">
        <v>1</v>
      </c>
      <c r="B39" s="24" t="s">
        <v>186</v>
      </c>
      <c r="C39" s="9"/>
      <c r="D39" s="9"/>
      <c r="E39" s="9"/>
      <c r="F39" s="9"/>
      <c r="G39" s="9"/>
      <c r="H39" s="9"/>
      <c r="I39" s="9"/>
      <c r="J39" s="9"/>
      <c r="K39" s="9"/>
    </row>
    <row r="40" spans="1:27" s="11" customFormat="1" ht="15.75" x14ac:dyDescent="0.25">
      <c r="A40" s="24">
        <v>1</v>
      </c>
      <c r="B40" s="24" t="s">
        <v>186</v>
      </c>
      <c r="C40" s="23" t="s">
        <v>161</v>
      </c>
      <c r="D40" s="23"/>
      <c r="E40" s="22"/>
      <c r="F40" s="22"/>
      <c r="G40" s="22"/>
      <c r="H40" s="22"/>
      <c r="I40" s="22"/>
      <c r="J40" s="22"/>
      <c r="K40" s="22"/>
    </row>
    <row r="41" spans="1:27" ht="15" customHeight="1" x14ac:dyDescent="0.25">
      <c r="A41" s="24">
        <v>1</v>
      </c>
      <c r="B41" s="24" t="s">
        <v>186</v>
      </c>
      <c r="C41" s="17" t="s">
        <v>56</v>
      </c>
      <c r="D41" s="17" t="s">
        <v>45</v>
      </c>
      <c r="E41" s="17" t="s">
        <v>40</v>
      </c>
      <c r="F41" s="17" t="s">
        <v>134</v>
      </c>
      <c r="G41" s="17" t="s">
        <v>135</v>
      </c>
      <c r="H41" s="17" t="s">
        <v>0</v>
      </c>
      <c r="I41" s="17" t="s">
        <v>136</v>
      </c>
      <c r="J41" s="17" t="s">
        <v>137</v>
      </c>
      <c r="K41" s="17" t="s">
        <v>138</v>
      </c>
    </row>
    <row r="42" spans="1:27" s="13" customFormat="1" ht="21" customHeight="1" x14ac:dyDescent="0.25">
      <c r="A42" s="24">
        <v>1</v>
      </c>
      <c r="B42" s="24" t="s">
        <v>186</v>
      </c>
      <c r="C42" s="16" t="s">
        <v>294</v>
      </c>
      <c r="D42" s="15" t="s">
        <v>181</v>
      </c>
      <c r="E42" s="151" t="s">
        <v>295</v>
      </c>
      <c r="F42" s="151"/>
      <c r="G42" s="151"/>
      <c r="H42" s="151"/>
      <c r="I42" s="151"/>
      <c r="J42" s="151"/>
      <c r="K42" s="4">
        <v>60</v>
      </c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</row>
    <row r="43" spans="1:27" ht="22.5" customHeight="1" x14ac:dyDescent="0.25">
      <c r="A43" s="24">
        <v>1</v>
      </c>
      <c r="B43" s="24" t="s">
        <v>186</v>
      </c>
      <c r="C43" s="11"/>
      <c r="D43" s="11"/>
      <c r="E43" s="152" t="s">
        <v>553</v>
      </c>
      <c r="F43" s="152"/>
      <c r="G43" s="152"/>
      <c r="H43" s="152"/>
      <c r="I43" s="152"/>
      <c r="J43" s="152"/>
      <c r="K43" s="152"/>
    </row>
    <row r="44" spans="1:27" x14ac:dyDescent="0.25">
      <c r="A44" s="24">
        <v>1</v>
      </c>
      <c r="B44" s="24" t="s">
        <v>186</v>
      </c>
      <c r="C44" s="11"/>
      <c r="D44" s="11"/>
      <c r="E44" s="9" t="s">
        <v>6</v>
      </c>
      <c r="F44" s="9"/>
      <c r="G44" s="9"/>
      <c r="H44" s="9"/>
      <c r="I44" s="9"/>
      <c r="J44" s="26">
        <v>60</v>
      </c>
      <c r="K44" s="9"/>
    </row>
    <row r="45" spans="1:27" s="13" customFormat="1" ht="21" customHeight="1" x14ac:dyDescent="0.25">
      <c r="A45" s="24">
        <v>1</v>
      </c>
      <c r="B45" s="24" t="s">
        <v>186</v>
      </c>
      <c r="C45" s="16" t="s">
        <v>49</v>
      </c>
      <c r="D45" s="15" t="s">
        <v>50</v>
      </c>
      <c r="E45" s="151" t="s">
        <v>51</v>
      </c>
      <c r="F45" s="151"/>
      <c r="G45" s="151"/>
      <c r="H45" s="151"/>
      <c r="I45" s="151"/>
      <c r="J45" s="151"/>
      <c r="K45" s="3">
        <v>48</v>
      </c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</row>
    <row r="46" spans="1:27" ht="77.25" customHeight="1" x14ac:dyDescent="0.25">
      <c r="A46" s="24">
        <v>1</v>
      </c>
      <c r="B46" s="24" t="s">
        <v>186</v>
      </c>
      <c r="C46" s="11"/>
      <c r="D46" s="11"/>
      <c r="E46" s="152" t="s">
        <v>566</v>
      </c>
      <c r="F46" s="152"/>
      <c r="G46" s="152"/>
      <c r="H46" s="152"/>
      <c r="I46" s="152"/>
      <c r="J46" s="152"/>
      <c r="K46" s="152"/>
    </row>
    <row r="47" spans="1:27" x14ac:dyDescent="0.25">
      <c r="A47" s="24">
        <v>1</v>
      </c>
      <c r="B47" s="24" t="s">
        <v>186</v>
      </c>
      <c r="C47" s="11"/>
      <c r="D47" s="11"/>
      <c r="E47" s="9" t="s">
        <v>2</v>
      </c>
      <c r="F47" s="9"/>
      <c r="G47" s="9"/>
      <c r="H47" s="9"/>
      <c r="I47" s="9"/>
      <c r="J47" s="26">
        <v>48</v>
      </c>
      <c r="K47" s="9"/>
    </row>
    <row r="48" spans="1:27" s="13" customFormat="1" ht="21" customHeight="1" x14ac:dyDescent="0.25">
      <c r="A48" s="24">
        <v>1</v>
      </c>
      <c r="B48" s="24" t="s">
        <v>186</v>
      </c>
      <c r="C48" s="16" t="s">
        <v>383</v>
      </c>
      <c r="D48" s="15" t="s">
        <v>39</v>
      </c>
      <c r="E48" s="151" t="s">
        <v>46</v>
      </c>
      <c r="F48" s="151"/>
      <c r="G48" s="151"/>
      <c r="H48" s="151"/>
      <c r="I48" s="151"/>
      <c r="J48" s="151"/>
      <c r="K48" s="3">
        <v>4</v>
      </c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</row>
    <row r="49" spans="1:27" ht="30" customHeight="1" x14ac:dyDescent="0.25">
      <c r="A49" s="24">
        <v>1</v>
      </c>
      <c r="B49" s="24" t="s">
        <v>186</v>
      </c>
      <c r="C49" s="11"/>
      <c r="D49" s="11"/>
      <c r="E49" s="152" t="s">
        <v>552</v>
      </c>
      <c r="F49" s="152"/>
      <c r="G49" s="152"/>
      <c r="H49" s="152"/>
      <c r="I49" s="152"/>
      <c r="J49" s="152"/>
      <c r="K49" s="152"/>
    </row>
    <row r="50" spans="1:27" x14ac:dyDescent="0.25">
      <c r="A50" s="24">
        <v>1</v>
      </c>
      <c r="B50" s="24" t="s">
        <v>186</v>
      </c>
      <c r="C50" s="11"/>
      <c r="D50" s="11"/>
      <c r="E50" s="11" t="s">
        <v>148</v>
      </c>
      <c r="F50" s="11"/>
      <c r="G50" s="11"/>
      <c r="H50" s="11"/>
      <c r="I50" s="11"/>
      <c r="J50" s="11">
        <v>4</v>
      </c>
      <c r="K50" s="11"/>
    </row>
    <row r="51" spans="1:27" s="13" customFormat="1" ht="21" customHeight="1" x14ac:dyDescent="0.25">
      <c r="A51" s="24">
        <v>1</v>
      </c>
      <c r="B51" s="24" t="s">
        <v>186</v>
      </c>
      <c r="C51" s="16" t="s">
        <v>375</v>
      </c>
      <c r="D51" s="15" t="s">
        <v>50</v>
      </c>
      <c r="E51" s="151" t="s">
        <v>556</v>
      </c>
      <c r="F51" s="151"/>
      <c r="G51" s="151"/>
      <c r="H51" s="151"/>
      <c r="I51" s="151"/>
      <c r="J51" s="151"/>
      <c r="K51" s="3">
        <v>12</v>
      </c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</row>
    <row r="52" spans="1:27" ht="39" customHeight="1" x14ac:dyDescent="0.25">
      <c r="A52" s="24">
        <v>1</v>
      </c>
      <c r="B52" s="24" t="s">
        <v>186</v>
      </c>
      <c r="C52" s="11"/>
      <c r="D52" s="11"/>
      <c r="E52" s="152" t="s">
        <v>376</v>
      </c>
      <c r="F52" s="152"/>
      <c r="G52" s="152"/>
      <c r="H52" s="152"/>
      <c r="I52" s="152"/>
      <c r="J52" s="152"/>
      <c r="K52" s="152"/>
    </row>
    <row r="53" spans="1:27" x14ac:dyDescent="0.25">
      <c r="A53" s="24">
        <v>1</v>
      </c>
      <c r="B53" s="24" t="s">
        <v>186</v>
      </c>
      <c r="C53" s="11"/>
      <c r="D53" s="11"/>
      <c r="E53" s="11" t="s">
        <v>148</v>
      </c>
      <c r="F53" s="11"/>
      <c r="G53" s="11"/>
      <c r="H53" s="11"/>
      <c r="I53" s="11"/>
      <c r="J53" s="104">
        <v>12</v>
      </c>
      <c r="K53" s="11"/>
    </row>
    <row r="54" spans="1:27" s="13" customFormat="1" ht="21" customHeight="1" x14ac:dyDescent="0.25">
      <c r="A54" s="24">
        <v>1</v>
      </c>
      <c r="B54" s="24" t="s">
        <v>186</v>
      </c>
      <c r="C54" s="16" t="s">
        <v>385</v>
      </c>
      <c r="D54" s="15" t="s">
        <v>45</v>
      </c>
      <c r="E54" s="151" t="s">
        <v>564</v>
      </c>
      <c r="F54" s="151"/>
      <c r="G54" s="151"/>
      <c r="H54" s="151"/>
      <c r="I54" s="151"/>
      <c r="J54" s="151"/>
      <c r="K54" s="3">
        <v>4</v>
      </c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</row>
    <row r="55" spans="1:27" ht="30.75" customHeight="1" x14ac:dyDescent="0.25">
      <c r="A55" s="24">
        <v>1</v>
      </c>
      <c r="B55" s="24" t="s">
        <v>186</v>
      </c>
      <c r="C55" s="11"/>
      <c r="D55" s="11"/>
      <c r="E55" s="152" t="s">
        <v>376</v>
      </c>
      <c r="F55" s="152"/>
      <c r="G55" s="152"/>
      <c r="H55" s="152"/>
      <c r="I55" s="152"/>
      <c r="J55" s="152"/>
      <c r="K55" s="152"/>
    </row>
    <row r="56" spans="1:27" x14ac:dyDescent="0.25">
      <c r="A56" s="24">
        <v>1</v>
      </c>
      <c r="B56" s="24" t="s">
        <v>186</v>
      </c>
      <c r="C56" s="11"/>
      <c r="D56" s="20" t="s">
        <v>39</v>
      </c>
      <c r="E56" s="11" t="s">
        <v>148</v>
      </c>
      <c r="G56" s="11"/>
      <c r="H56" s="11"/>
      <c r="I56" s="11"/>
      <c r="J56" s="104">
        <v>4</v>
      </c>
      <c r="K56" s="11"/>
    </row>
    <row r="57" spans="1:27" s="13" customFormat="1" ht="21" customHeight="1" x14ac:dyDescent="0.25">
      <c r="A57" s="24">
        <v>1</v>
      </c>
      <c r="B57" s="24" t="s">
        <v>186</v>
      </c>
      <c r="C57" s="16" t="s">
        <v>296</v>
      </c>
      <c r="D57" s="15" t="s">
        <v>50</v>
      </c>
      <c r="E57" s="151" t="s">
        <v>563</v>
      </c>
      <c r="F57" s="151"/>
      <c r="G57" s="151"/>
      <c r="H57" s="151"/>
      <c r="I57" s="151"/>
      <c r="J57" s="151"/>
      <c r="K57" s="3">
        <v>6</v>
      </c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</row>
    <row r="58" spans="1:27" ht="47.25" customHeight="1" x14ac:dyDescent="0.25">
      <c r="A58" s="24">
        <v>1</v>
      </c>
      <c r="B58" s="24" t="s">
        <v>186</v>
      </c>
      <c r="C58" s="11"/>
      <c r="D58" s="11"/>
      <c r="E58" s="152" t="s">
        <v>334</v>
      </c>
      <c r="F58" s="152"/>
      <c r="G58" s="152"/>
      <c r="H58" s="152"/>
      <c r="I58" s="152"/>
      <c r="J58" s="152"/>
      <c r="K58" s="152"/>
    </row>
    <row r="59" spans="1:27" x14ac:dyDescent="0.25">
      <c r="A59" s="24">
        <v>1</v>
      </c>
      <c r="B59" s="24" t="s">
        <v>186</v>
      </c>
      <c r="C59" s="11"/>
      <c r="D59" s="20" t="s">
        <v>50</v>
      </c>
      <c r="E59" s="11" t="s">
        <v>148</v>
      </c>
      <c r="G59" s="11"/>
      <c r="H59" s="11"/>
      <c r="I59" s="11"/>
      <c r="J59" s="11">
        <v>6</v>
      </c>
      <c r="K59" s="11"/>
    </row>
    <row r="60" spans="1:27" s="13" customFormat="1" ht="21" customHeight="1" x14ac:dyDescent="0.25">
      <c r="A60" s="24">
        <v>1</v>
      </c>
      <c r="B60" s="24" t="s">
        <v>186</v>
      </c>
      <c r="C60" s="16" t="s">
        <v>263</v>
      </c>
      <c r="D60" s="15" t="s">
        <v>45</v>
      </c>
      <c r="E60" s="151" t="s">
        <v>53</v>
      </c>
      <c r="F60" s="151"/>
      <c r="G60" s="151"/>
      <c r="H60" s="151"/>
      <c r="I60" s="151"/>
      <c r="J60" s="151"/>
      <c r="K60" s="3">
        <v>2</v>
      </c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</row>
    <row r="61" spans="1:27" ht="39.75" customHeight="1" x14ac:dyDescent="0.25">
      <c r="A61" s="24">
        <v>1</v>
      </c>
      <c r="B61" s="24" t="s">
        <v>186</v>
      </c>
      <c r="C61" s="11"/>
      <c r="D61" s="11"/>
      <c r="E61" s="152" t="s">
        <v>52</v>
      </c>
      <c r="F61" s="152"/>
      <c r="G61" s="152"/>
      <c r="H61" s="152"/>
      <c r="I61" s="152"/>
      <c r="J61" s="152"/>
      <c r="K61" s="152"/>
    </row>
    <row r="62" spans="1:27" x14ac:dyDescent="0.25">
      <c r="A62" s="24">
        <v>1</v>
      </c>
      <c r="B62" s="24" t="s">
        <v>186</v>
      </c>
      <c r="C62" s="11"/>
      <c r="D62" s="20" t="s">
        <v>45</v>
      </c>
      <c r="E62" s="11" t="s">
        <v>3</v>
      </c>
      <c r="G62" s="11"/>
      <c r="H62" s="11"/>
      <c r="I62" s="11"/>
      <c r="J62" s="11">
        <v>2</v>
      </c>
      <c r="K62" s="11"/>
    </row>
    <row r="63" spans="1:27" s="13" customFormat="1" ht="21" customHeight="1" x14ac:dyDescent="0.25">
      <c r="A63" s="24">
        <v>1</v>
      </c>
      <c r="B63" s="24" t="s">
        <v>186</v>
      </c>
      <c r="C63" s="16" t="s">
        <v>393</v>
      </c>
      <c r="D63" s="15" t="s">
        <v>39</v>
      </c>
      <c r="E63" s="151" t="s">
        <v>59</v>
      </c>
      <c r="F63" s="151"/>
      <c r="G63" s="151"/>
      <c r="H63" s="151"/>
      <c r="I63" s="151"/>
      <c r="J63" s="151"/>
      <c r="K63" s="3">
        <v>200</v>
      </c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</row>
    <row r="64" spans="1:27" ht="57" customHeight="1" x14ac:dyDescent="0.25">
      <c r="A64" s="24">
        <v>1</v>
      </c>
      <c r="B64" s="24" t="s">
        <v>186</v>
      </c>
      <c r="C64" s="11"/>
      <c r="D64" s="11"/>
      <c r="E64" s="152" t="s">
        <v>392</v>
      </c>
      <c r="F64" s="152"/>
      <c r="G64" s="152"/>
      <c r="H64" s="152"/>
      <c r="I64" s="152"/>
      <c r="J64" s="152"/>
      <c r="K64" s="152"/>
    </row>
    <row r="65" spans="1:27" s="11" customFormat="1" x14ac:dyDescent="0.25">
      <c r="A65" s="24">
        <v>1</v>
      </c>
      <c r="B65" s="24" t="s">
        <v>186</v>
      </c>
      <c r="D65" s="20" t="s">
        <v>62</v>
      </c>
      <c r="E65" s="11" t="s">
        <v>148</v>
      </c>
      <c r="J65" s="104">
        <v>200</v>
      </c>
    </row>
    <row r="66" spans="1:27" s="11" customFormat="1" ht="16.5" x14ac:dyDescent="0.25">
      <c r="A66" s="24">
        <v>1</v>
      </c>
      <c r="B66" s="24" t="s">
        <v>187</v>
      </c>
      <c r="C66" s="21" t="s">
        <v>150</v>
      </c>
      <c r="D66" s="21"/>
      <c r="E66" s="10"/>
      <c r="F66" s="10"/>
      <c r="G66" s="10"/>
      <c r="H66" s="10"/>
      <c r="I66" s="10"/>
      <c r="J66" s="10"/>
      <c r="K66" s="10"/>
    </row>
    <row r="67" spans="1:27" ht="15" customHeight="1" x14ac:dyDescent="0.25">
      <c r="A67" s="24">
        <v>1</v>
      </c>
      <c r="B67" s="24" t="s">
        <v>187</v>
      </c>
      <c r="C67" s="17" t="s">
        <v>56</v>
      </c>
      <c r="D67" s="17" t="s">
        <v>45</v>
      </c>
      <c r="E67" s="17" t="s">
        <v>40</v>
      </c>
      <c r="F67" s="17" t="s">
        <v>134</v>
      </c>
      <c r="G67" s="17" t="s">
        <v>135</v>
      </c>
      <c r="H67" s="17" t="s">
        <v>0</v>
      </c>
      <c r="I67" s="17" t="s">
        <v>136</v>
      </c>
      <c r="J67" s="17" t="s">
        <v>137</v>
      </c>
      <c r="K67" s="17" t="s">
        <v>138</v>
      </c>
    </row>
    <row r="68" spans="1:27" s="13" customFormat="1" ht="21" customHeight="1" x14ac:dyDescent="0.25">
      <c r="A68" s="24">
        <v>1</v>
      </c>
      <c r="B68" s="24" t="s">
        <v>187</v>
      </c>
      <c r="C68" s="16" t="s">
        <v>289</v>
      </c>
      <c r="D68" s="15" t="s">
        <v>39</v>
      </c>
      <c r="E68" s="151" t="s">
        <v>152</v>
      </c>
      <c r="F68" s="151"/>
      <c r="G68" s="151"/>
      <c r="H68" s="151"/>
      <c r="I68" s="151"/>
      <c r="J68" s="151"/>
      <c r="K68" s="3">
        <v>45.4</v>
      </c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</row>
    <row r="69" spans="1:27" ht="20.25" customHeight="1" x14ac:dyDescent="0.25">
      <c r="A69" s="24">
        <v>1</v>
      </c>
      <c r="B69" s="24" t="s">
        <v>187</v>
      </c>
      <c r="C69" s="11"/>
      <c r="D69" s="11"/>
      <c r="E69" s="152" t="s">
        <v>152</v>
      </c>
      <c r="F69" s="152"/>
      <c r="G69" s="152"/>
      <c r="H69" s="152"/>
      <c r="I69" s="152"/>
      <c r="J69" s="152"/>
      <c r="K69" s="152"/>
    </row>
    <row r="70" spans="1:27" s="11" customFormat="1" x14ac:dyDescent="0.25">
      <c r="A70" s="24">
        <v>1</v>
      </c>
      <c r="B70" s="24" t="s">
        <v>187</v>
      </c>
      <c r="D70" s="39" t="s">
        <v>39</v>
      </c>
      <c r="E70" s="11" t="s">
        <v>3</v>
      </c>
      <c r="J70" s="11">
        <v>13</v>
      </c>
    </row>
    <row r="71" spans="1:27" s="11" customFormat="1" x14ac:dyDescent="0.25">
      <c r="A71" s="24">
        <v>1</v>
      </c>
      <c r="B71" s="24" t="s">
        <v>187</v>
      </c>
      <c r="D71" s="39" t="s">
        <v>39</v>
      </c>
      <c r="E71" s="11" t="s">
        <v>4</v>
      </c>
      <c r="J71" s="19">
        <v>32.4</v>
      </c>
    </row>
    <row r="72" spans="1:27" x14ac:dyDescent="0.25">
      <c r="A72" s="24">
        <v>1</v>
      </c>
      <c r="B72" s="24" t="s">
        <v>187</v>
      </c>
      <c r="C72" s="16" t="s">
        <v>549</v>
      </c>
      <c r="D72" s="15" t="s">
        <v>39</v>
      </c>
      <c r="E72" s="151" t="s">
        <v>58</v>
      </c>
      <c r="F72" s="151"/>
      <c r="G72" s="151"/>
      <c r="H72" s="151"/>
      <c r="I72" s="151"/>
      <c r="J72" s="151"/>
      <c r="K72" s="3">
        <v>302.66666666666669</v>
      </c>
    </row>
    <row r="73" spans="1:27" s="11" customFormat="1" ht="45.75" customHeight="1" x14ac:dyDescent="0.25">
      <c r="A73" s="24">
        <v>1</v>
      </c>
      <c r="B73" s="24" t="s">
        <v>187</v>
      </c>
      <c r="E73" s="152" t="s">
        <v>153</v>
      </c>
      <c r="F73" s="152"/>
      <c r="G73" s="152"/>
      <c r="H73" s="152"/>
      <c r="I73" s="152"/>
      <c r="J73" s="152"/>
      <c r="K73" s="152"/>
    </row>
    <row r="74" spans="1:27" s="11" customFormat="1" x14ac:dyDescent="0.25">
      <c r="A74" s="24">
        <v>1</v>
      </c>
      <c r="B74" s="24" t="s">
        <v>187</v>
      </c>
      <c r="D74" s="39" t="s">
        <v>39</v>
      </c>
      <c r="E74" s="11" t="s">
        <v>3</v>
      </c>
      <c r="J74" s="18">
        <v>86.666666666666671</v>
      </c>
    </row>
    <row r="75" spans="1:27" s="11" customFormat="1" x14ac:dyDescent="0.25">
      <c r="A75" s="24">
        <v>1</v>
      </c>
      <c r="B75" s="24" t="s">
        <v>187</v>
      </c>
      <c r="D75" s="39" t="s">
        <v>39</v>
      </c>
      <c r="E75" s="11" t="s">
        <v>4</v>
      </c>
      <c r="J75" s="18">
        <v>216</v>
      </c>
    </row>
    <row r="76" spans="1:27" x14ac:dyDescent="0.25">
      <c r="A76" s="24">
        <v>1</v>
      </c>
      <c r="B76" s="24" t="s">
        <v>187</v>
      </c>
      <c r="C76" s="16" t="s">
        <v>557</v>
      </c>
      <c r="D76" s="15" t="s">
        <v>39</v>
      </c>
      <c r="E76" s="151" t="s">
        <v>77</v>
      </c>
      <c r="F76" s="151"/>
      <c r="G76" s="151"/>
      <c r="H76" s="151"/>
      <c r="I76" s="151"/>
      <c r="J76" s="151"/>
      <c r="K76" s="3">
        <v>1185.45</v>
      </c>
    </row>
    <row r="77" spans="1:27" s="11" customFormat="1" x14ac:dyDescent="0.25">
      <c r="A77" s="24">
        <v>1</v>
      </c>
      <c r="B77" s="24" t="s">
        <v>187</v>
      </c>
      <c r="E77" s="152" t="s">
        <v>77</v>
      </c>
      <c r="F77" s="152"/>
      <c r="G77" s="152"/>
      <c r="H77" s="152"/>
      <c r="I77" s="152"/>
      <c r="J77" s="152"/>
      <c r="K77" s="152"/>
    </row>
    <row r="78" spans="1:27" s="11" customFormat="1" x14ac:dyDescent="0.25">
      <c r="A78" s="24">
        <v>1</v>
      </c>
      <c r="B78" s="24" t="s">
        <v>187</v>
      </c>
      <c r="D78" s="39" t="s">
        <v>39</v>
      </c>
      <c r="E78" s="11" t="s">
        <v>3</v>
      </c>
      <c r="J78" s="11">
        <v>78</v>
      </c>
    </row>
    <row r="79" spans="1:27" s="11" customFormat="1" x14ac:dyDescent="0.25">
      <c r="A79" s="24"/>
      <c r="B79" s="24"/>
      <c r="D79" s="39" t="s">
        <v>39</v>
      </c>
      <c r="E79" s="11" t="s">
        <v>5</v>
      </c>
      <c r="J79" s="19">
        <v>549.15</v>
      </c>
    </row>
    <row r="80" spans="1:27" s="11" customFormat="1" x14ac:dyDescent="0.25">
      <c r="A80" s="24">
        <v>1</v>
      </c>
      <c r="B80" s="24" t="s">
        <v>187</v>
      </c>
      <c r="D80" s="39" t="s">
        <v>39</v>
      </c>
      <c r="E80" s="11" t="s">
        <v>6</v>
      </c>
      <c r="J80" s="19">
        <v>291.3</v>
      </c>
    </row>
    <row r="81" spans="1:11" s="11" customFormat="1" x14ac:dyDescent="0.25">
      <c r="A81" s="24"/>
      <c r="B81" s="24"/>
      <c r="D81" s="39" t="s">
        <v>39</v>
      </c>
      <c r="E81" s="11" t="s">
        <v>7</v>
      </c>
      <c r="J81" s="19">
        <v>267</v>
      </c>
    </row>
    <row r="82" spans="1:11" x14ac:dyDescent="0.25">
      <c r="A82" s="24">
        <v>1</v>
      </c>
      <c r="B82" s="24" t="s">
        <v>187</v>
      </c>
      <c r="C82" s="16" t="s">
        <v>558</v>
      </c>
      <c r="D82" s="15" t="s">
        <v>39</v>
      </c>
      <c r="E82" s="151" t="s">
        <v>78</v>
      </c>
      <c r="F82" s="151"/>
      <c r="G82" s="151"/>
      <c r="H82" s="151"/>
      <c r="I82" s="151"/>
      <c r="J82" s="151"/>
      <c r="K82" s="3">
        <v>1317.1666666666667</v>
      </c>
    </row>
    <row r="83" spans="1:11" ht="45.75" customHeight="1" x14ac:dyDescent="0.25">
      <c r="A83" s="24">
        <v>1</v>
      </c>
      <c r="B83" s="24" t="s">
        <v>187</v>
      </c>
      <c r="C83" s="11"/>
      <c r="D83" s="11"/>
      <c r="E83" s="152" t="s">
        <v>154</v>
      </c>
      <c r="F83" s="152"/>
      <c r="G83" s="152"/>
      <c r="H83" s="152"/>
      <c r="I83" s="152"/>
      <c r="J83" s="152"/>
      <c r="K83" s="152"/>
    </row>
    <row r="84" spans="1:11" s="11" customFormat="1" x14ac:dyDescent="0.25">
      <c r="A84" s="24">
        <v>1</v>
      </c>
      <c r="B84" s="24" t="s">
        <v>187</v>
      </c>
      <c r="D84" s="39" t="s">
        <v>39</v>
      </c>
      <c r="E84" s="11" t="s">
        <v>3</v>
      </c>
      <c r="J84" s="18">
        <v>86.666666666666671</v>
      </c>
    </row>
    <row r="85" spans="1:11" s="11" customFormat="1" x14ac:dyDescent="0.25">
      <c r="A85" s="24"/>
      <c r="B85" s="24"/>
      <c r="D85" s="39" t="s">
        <v>39</v>
      </c>
      <c r="E85" s="11" t="s">
        <v>5</v>
      </c>
      <c r="J85" s="18">
        <v>610.16666666666663</v>
      </c>
    </row>
    <row r="86" spans="1:11" s="11" customFormat="1" x14ac:dyDescent="0.25">
      <c r="A86" s="24">
        <v>1</v>
      </c>
      <c r="B86" s="24" t="s">
        <v>187</v>
      </c>
      <c r="D86" s="39" t="s">
        <v>39</v>
      </c>
      <c r="E86" s="11" t="s">
        <v>6</v>
      </c>
      <c r="J86" s="18">
        <v>323.66666666666669</v>
      </c>
    </row>
    <row r="87" spans="1:11" s="11" customFormat="1" x14ac:dyDescent="0.25">
      <c r="A87" s="24">
        <v>1</v>
      </c>
      <c r="B87" s="24" t="s">
        <v>187</v>
      </c>
      <c r="D87" s="39" t="s">
        <v>39</v>
      </c>
      <c r="E87" s="11" t="s">
        <v>7</v>
      </c>
      <c r="J87" s="18">
        <v>296.66666666666669</v>
      </c>
    </row>
    <row r="88" spans="1:11" s="11" customFormat="1" ht="16.5" x14ac:dyDescent="0.25">
      <c r="A88" s="24">
        <v>1</v>
      </c>
      <c r="B88" s="24" t="s">
        <v>188</v>
      </c>
      <c r="C88" s="21" t="s">
        <v>155</v>
      </c>
      <c r="D88" s="21"/>
      <c r="E88" s="10"/>
      <c r="F88" s="10"/>
      <c r="G88" s="10"/>
      <c r="H88" s="10"/>
      <c r="I88" s="10"/>
      <c r="J88" s="10"/>
      <c r="K88" s="10"/>
    </row>
    <row r="89" spans="1:11" ht="15" customHeight="1" x14ac:dyDescent="0.25">
      <c r="A89" s="24">
        <v>1</v>
      </c>
      <c r="B89" s="24" t="s">
        <v>188</v>
      </c>
      <c r="C89" s="17" t="s">
        <v>56</v>
      </c>
      <c r="D89" s="17" t="s">
        <v>45</v>
      </c>
      <c r="E89" s="17" t="s">
        <v>40</v>
      </c>
      <c r="F89" s="17" t="s">
        <v>134</v>
      </c>
      <c r="G89" s="17" t="s">
        <v>135</v>
      </c>
      <c r="H89" s="17" t="s">
        <v>0</v>
      </c>
      <c r="I89" s="17" t="s">
        <v>136</v>
      </c>
      <c r="J89" s="17" t="s">
        <v>137</v>
      </c>
      <c r="K89" s="17" t="s">
        <v>138</v>
      </c>
    </row>
    <row r="90" spans="1:11" x14ac:dyDescent="0.25">
      <c r="A90" s="24">
        <v>1</v>
      </c>
      <c r="B90" s="24" t="s">
        <v>188</v>
      </c>
      <c r="C90" s="16" t="s">
        <v>269</v>
      </c>
      <c r="D90" s="15" t="s">
        <v>39</v>
      </c>
      <c r="E90" s="151" t="s">
        <v>83</v>
      </c>
      <c r="F90" s="151"/>
      <c r="G90" s="151"/>
      <c r="H90" s="151"/>
      <c r="I90" s="151"/>
      <c r="J90" s="151"/>
      <c r="K90" s="3">
        <v>1</v>
      </c>
    </row>
    <row r="91" spans="1:11" ht="41.25" customHeight="1" x14ac:dyDescent="0.25">
      <c r="A91" s="24">
        <v>1</v>
      </c>
      <c r="B91" s="24" t="s">
        <v>188</v>
      </c>
      <c r="C91" s="11"/>
      <c r="D91" s="11"/>
      <c r="E91" s="152" t="s">
        <v>223</v>
      </c>
      <c r="F91" s="152"/>
      <c r="G91" s="152"/>
      <c r="H91" s="152"/>
      <c r="I91" s="152"/>
      <c r="J91" s="152"/>
      <c r="K91" s="152"/>
    </row>
    <row r="92" spans="1:11" s="11" customFormat="1" x14ac:dyDescent="0.25">
      <c r="A92" s="24">
        <v>1</v>
      </c>
      <c r="B92" s="24" t="s">
        <v>188</v>
      </c>
      <c r="D92" s="39" t="s">
        <v>39</v>
      </c>
      <c r="E92" s="11" t="s">
        <v>6</v>
      </c>
      <c r="J92" s="18">
        <v>1</v>
      </c>
    </row>
    <row r="93" spans="1:11" x14ac:dyDescent="0.25">
      <c r="A93" s="24">
        <v>1</v>
      </c>
      <c r="B93" s="24" t="s">
        <v>188</v>
      </c>
      <c r="C93" s="16" t="s">
        <v>98</v>
      </c>
      <c r="D93" s="15" t="s">
        <v>39</v>
      </c>
      <c r="E93" s="151" t="s">
        <v>99</v>
      </c>
      <c r="F93" s="151"/>
      <c r="G93" s="151"/>
      <c r="H93" s="151"/>
      <c r="I93" s="151"/>
      <c r="J93" s="151"/>
      <c r="K93" s="3">
        <v>15</v>
      </c>
    </row>
    <row r="94" spans="1:11" ht="49.5" customHeight="1" x14ac:dyDescent="0.25">
      <c r="A94" s="24">
        <v>1</v>
      </c>
      <c r="B94" s="24" t="s">
        <v>188</v>
      </c>
      <c r="C94" s="11"/>
      <c r="D94" s="11"/>
      <c r="E94" s="152" t="s">
        <v>128</v>
      </c>
      <c r="F94" s="152"/>
      <c r="G94" s="152"/>
      <c r="H94" s="152"/>
      <c r="I94" s="152"/>
      <c r="J94" s="152"/>
      <c r="K94" s="152"/>
    </row>
    <row r="95" spans="1:11" x14ac:dyDescent="0.25">
      <c r="A95" s="24">
        <v>1</v>
      </c>
      <c r="B95" s="24" t="s">
        <v>188</v>
      </c>
      <c r="C95" s="11"/>
      <c r="D95" s="20" t="s">
        <v>39</v>
      </c>
      <c r="E95" s="11" t="s">
        <v>6</v>
      </c>
      <c r="F95" s="11"/>
      <c r="G95" s="11"/>
      <c r="H95" s="11"/>
      <c r="I95" s="11"/>
      <c r="J95" s="37">
        <v>15</v>
      </c>
      <c r="K95" s="11"/>
    </row>
    <row r="96" spans="1:11" x14ac:dyDescent="0.25">
      <c r="A96" s="24">
        <v>1</v>
      </c>
      <c r="B96" s="24" t="s">
        <v>188</v>
      </c>
      <c r="C96" s="16" t="s">
        <v>100</v>
      </c>
      <c r="D96" s="15" t="s">
        <v>39</v>
      </c>
      <c r="E96" s="151" t="s">
        <v>101</v>
      </c>
      <c r="F96" s="151"/>
      <c r="G96" s="151"/>
      <c r="H96" s="151"/>
      <c r="I96" s="151"/>
      <c r="J96" s="151"/>
      <c r="K96" s="3">
        <v>6</v>
      </c>
    </row>
    <row r="97" spans="1:11" x14ac:dyDescent="0.25">
      <c r="A97" s="24">
        <v>1</v>
      </c>
      <c r="B97" s="24" t="s">
        <v>188</v>
      </c>
      <c r="C97" s="11"/>
      <c r="D97" s="11"/>
      <c r="E97" s="152" t="s">
        <v>157</v>
      </c>
      <c r="F97" s="152"/>
      <c r="G97" s="152"/>
      <c r="H97" s="152"/>
      <c r="I97" s="152"/>
      <c r="J97" s="152"/>
      <c r="K97" s="152"/>
    </row>
    <row r="98" spans="1:11" x14ac:dyDescent="0.25">
      <c r="A98" s="24">
        <v>1</v>
      </c>
      <c r="B98" s="24" t="s">
        <v>188</v>
      </c>
      <c r="C98" s="11"/>
      <c r="D98" s="20" t="s">
        <v>39</v>
      </c>
      <c r="E98" s="153" t="s">
        <v>160</v>
      </c>
      <c r="F98" s="153"/>
      <c r="G98" s="153"/>
      <c r="H98" s="153"/>
      <c r="I98" s="153"/>
      <c r="J98" s="153">
        <v>3</v>
      </c>
      <c r="K98" s="153"/>
    </row>
    <row r="99" spans="1:11" x14ac:dyDescent="0.25">
      <c r="A99" s="24">
        <v>1</v>
      </c>
      <c r="B99" s="24" t="s">
        <v>188</v>
      </c>
      <c r="C99" s="11"/>
      <c r="D99" s="20" t="s">
        <v>39</v>
      </c>
      <c r="E99" s="153" t="s">
        <v>159</v>
      </c>
      <c r="F99" s="153"/>
      <c r="G99" s="153"/>
      <c r="H99" s="153"/>
      <c r="I99" s="153"/>
      <c r="J99" s="153">
        <v>3</v>
      </c>
      <c r="K99" s="153"/>
    </row>
    <row r="100" spans="1:11" x14ac:dyDescent="0.25">
      <c r="A100" s="24">
        <v>1</v>
      </c>
      <c r="B100" s="24" t="s">
        <v>188</v>
      </c>
      <c r="C100" s="16" t="s">
        <v>115</v>
      </c>
      <c r="D100" s="15" t="s">
        <v>39</v>
      </c>
      <c r="E100" s="151" t="s">
        <v>116</v>
      </c>
      <c r="F100" s="151"/>
      <c r="G100" s="151"/>
      <c r="H100" s="151"/>
      <c r="I100" s="151"/>
      <c r="J100" s="151"/>
      <c r="K100" s="3">
        <v>1</v>
      </c>
    </row>
    <row r="101" spans="1:11" ht="48.75" customHeight="1" x14ac:dyDescent="0.25">
      <c r="A101" s="24">
        <v>1</v>
      </c>
      <c r="B101" s="24" t="s">
        <v>188</v>
      </c>
      <c r="C101" s="11"/>
      <c r="D101" s="11"/>
      <c r="E101" s="152" t="s">
        <v>158</v>
      </c>
      <c r="F101" s="152"/>
      <c r="G101" s="152"/>
      <c r="H101" s="152"/>
      <c r="I101" s="152"/>
      <c r="J101" s="152"/>
      <c r="K101" s="152"/>
    </row>
    <row r="102" spans="1:11" s="11" customFormat="1" ht="16.5" x14ac:dyDescent="0.25">
      <c r="A102" s="24">
        <v>1</v>
      </c>
      <c r="B102" s="24" t="s">
        <v>189</v>
      </c>
      <c r="C102" s="21" t="s">
        <v>162</v>
      </c>
      <c r="D102" s="21"/>
      <c r="E102" s="10"/>
      <c r="F102" s="10"/>
      <c r="G102" s="10"/>
      <c r="H102" s="10"/>
      <c r="I102" s="10"/>
      <c r="J102" s="10"/>
      <c r="K102" s="10"/>
    </row>
    <row r="103" spans="1:11" ht="15" customHeight="1" x14ac:dyDescent="0.25">
      <c r="A103" s="24">
        <v>1</v>
      </c>
      <c r="B103" s="24" t="s">
        <v>189</v>
      </c>
      <c r="C103" s="17" t="s">
        <v>56</v>
      </c>
      <c r="D103" s="17" t="s">
        <v>45</v>
      </c>
      <c r="E103" s="17" t="s">
        <v>40</v>
      </c>
      <c r="F103" s="17" t="s">
        <v>134</v>
      </c>
      <c r="G103" s="17" t="s">
        <v>135</v>
      </c>
      <c r="H103" s="17" t="s">
        <v>0</v>
      </c>
      <c r="I103" s="17" t="s">
        <v>136</v>
      </c>
      <c r="J103" s="17" t="s">
        <v>137</v>
      </c>
      <c r="K103" s="17" t="s">
        <v>138</v>
      </c>
    </row>
    <row r="104" spans="1:11" x14ac:dyDescent="0.25">
      <c r="A104" s="24">
        <v>1</v>
      </c>
      <c r="B104" s="24" t="s">
        <v>189</v>
      </c>
      <c r="C104" s="16" t="s">
        <v>335</v>
      </c>
      <c r="D104" s="15" t="s">
        <v>45</v>
      </c>
      <c r="E104" s="151" t="s">
        <v>336</v>
      </c>
      <c r="F104" s="151">
        <v>0</v>
      </c>
      <c r="G104" s="151"/>
      <c r="H104" s="151"/>
      <c r="I104" s="151"/>
      <c r="J104" s="151"/>
      <c r="K104" s="3">
        <v>2</v>
      </c>
    </row>
    <row r="105" spans="1:11" ht="107.25" customHeight="1" x14ac:dyDescent="0.25">
      <c r="A105" s="24">
        <v>1</v>
      </c>
      <c r="B105" s="24" t="s">
        <v>189</v>
      </c>
      <c r="C105" s="11"/>
      <c r="D105" s="11"/>
      <c r="E105" s="152" t="s">
        <v>117</v>
      </c>
      <c r="F105" s="152"/>
      <c r="G105" s="152"/>
      <c r="H105" s="152"/>
      <c r="I105" s="152"/>
      <c r="J105" s="152"/>
      <c r="K105" s="152"/>
    </row>
    <row r="106" spans="1:11" ht="15" customHeight="1" x14ac:dyDescent="0.25">
      <c r="A106" s="24">
        <v>1</v>
      </c>
      <c r="B106" s="24" t="s">
        <v>189</v>
      </c>
      <c r="C106" s="16" t="s">
        <v>345</v>
      </c>
      <c r="D106" s="15" t="s">
        <v>45</v>
      </c>
      <c r="E106" s="151" t="s">
        <v>346</v>
      </c>
      <c r="F106" s="151"/>
      <c r="G106" s="151"/>
      <c r="H106" s="151"/>
      <c r="I106" s="151"/>
      <c r="J106" s="151"/>
      <c r="K106" s="3">
        <v>4</v>
      </c>
    </row>
    <row r="107" spans="1:11" ht="113.25" customHeight="1" x14ac:dyDescent="0.25">
      <c r="A107" s="24">
        <v>1</v>
      </c>
      <c r="B107" s="24" t="s">
        <v>189</v>
      </c>
      <c r="C107" s="11"/>
      <c r="D107" s="11"/>
      <c r="E107" s="152" t="s">
        <v>559</v>
      </c>
      <c r="F107" s="152"/>
      <c r="G107" s="152"/>
      <c r="H107" s="152"/>
      <c r="I107" s="152"/>
      <c r="J107" s="152"/>
      <c r="K107" s="152"/>
    </row>
    <row r="108" spans="1:11" x14ac:dyDescent="0.25">
      <c r="A108" s="24">
        <v>1</v>
      </c>
      <c r="B108" s="24" t="s">
        <v>189</v>
      </c>
      <c r="C108" s="16" t="s">
        <v>270</v>
      </c>
      <c r="D108" s="15" t="s">
        <v>50</v>
      </c>
      <c r="E108" s="151" t="s">
        <v>120</v>
      </c>
      <c r="F108" s="151"/>
      <c r="G108" s="151"/>
      <c r="H108" s="151"/>
      <c r="I108" s="151"/>
      <c r="J108" s="151"/>
      <c r="K108" s="3">
        <v>100</v>
      </c>
    </row>
    <row r="109" spans="1:11" ht="102" customHeight="1" x14ac:dyDescent="0.25">
      <c r="A109" s="24">
        <v>1</v>
      </c>
      <c r="B109" s="24" t="s">
        <v>189</v>
      </c>
      <c r="C109" s="11"/>
      <c r="D109" s="11"/>
      <c r="E109" s="152" t="s">
        <v>560</v>
      </c>
      <c r="F109" s="152"/>
      <c r="G109" s="152"/>
      <c r="H109" s="152"/>
      <c r="I109" s="152"/>
      <c r="J109" s="152"/>
      <c r="K109" s="152"/>
    </row>
    <row r="110" spans="1:11" ht="16.5" x14ac:dyDescent="0.25">
      <c r="A110" s="24">
        <v>1</v>
      </c>
      <c r="B110" s="24" t="s">
        <v>190</v>
      </c>
      <c r="C110" s="21" t="s">
        <v>163</v>
      </c>
      <c r="D110" s="21"/>
      <c r="E110" s="10"/>
      <c r="F110" s="10"/>
      <c r="G110" s="10"/>
      <c r="H110" s="10"/>
      <c r="I110" s="10"/>
      <c r="J110" s="10"/>
      <c r="K110" s="10"/>
    </row>
    <row r="111" spans="1:11" x14ac:dyDescent="0.25">
      <c r="A111" s="24">
        <v>1</v>
      </c>
      <c r="B111" s="24" t="s">
        <v>190</v>
      </c>
      <c r="C111" s="17" t="s">
        <v>56</v>
      </c>
      <c r="D111" s="17" t="s">
        <v>45</v>
      </c>
      <c r="E111" s="17" t="s">
        <v>40</v>
      </c>
      <c r="F111" s="17" t="s">
        <v>134</v>
      </c>
      <c r="G111" s="17" t="s">
        <v>135</v>
      </c>
      <c r="H111" s="17" t="s">
        <v>0</v>
      </c>
      <c r="I111" s="17" t="s">
        <v>136</v>
      </c>
      <c r="J111" s="17" t="s">
        <v>137</v>
      </c>
      <c r="K111" s="17" t="s">
        <v>138</v>
      </c>
    </row>
    <row r="112" spans="1:11" x14ac:dyDescent="0.25">
      <c r="A112" s="24">
        <v>1</v>
      </c>
      <c r="B112" s="24" t="s">
        <v>190</v>
      </c>
      <c r="C112" s="16" t="s">
        <v>271</v>
      </c>
      <c r="D112" s="15" t="s">
        <v>45</v>
      </c>
      <c r="E112" s="151" t="s">
        <v>106</v>
      </c>
      <c r="F112" s="151"/>
      <c r="G112" s="151"/>
      <c r="H112" s="151"/>
      <c r="I112" s="151"/>
      <c r="J112" s="151"/>
      <c r="K112" s="3">
        <v>30</v>
      </c>
    </row>
    <row r="113" spans="1:11" ht="30.75" customHeight="1" x14ac:dyDescent="0.25">
      <c r="A113" s="24">
        <v>1</v>
      </c>
      <c r="B113" s="24" t="s">
        <v>190</v>
      </c>
      <c r="C113" s="11"/>
      <c r="D113" s="11"/>
      <c r="E113" s="152" t="s">
        <v>164</v>
      </c>
      <c r="F113" s="152"/>
      <c r="G113" s="152"/>
      <c r="H113" s="152"/>
      <c r="I113" s="152"/>
      <c r="J113" s="152"/>
      <c r="K113" s="152"/>
    </row>
    <row r="114" spans="1:11" x14ac:dyDescent="0.25">
      <c r="A114" s="24">
        <v>1</v>
      </c>
      <c r="B114" s="24" t="s">
        <v>190</v>
      </c>
      <c r="C114" s="16" t="s">
        <v>272</v>
      </c>
      <c r="D114" s="15" t="s">
        <v>45</v>
      </c>
      <c r="E114" s="151" t="s">
        <v>129</v>
      </c>
      <c r="F114" s="151"/>
      <c r="G114" s="151"/>
      <c r="H114" s="151"/>
      <c r="I114" s="151"/>
      <c r="J114" s="151"/>
      <c r="K114" s="3">
        <v>5</v>
      </c>
    </row>
    <row r="115" spans="1:11" ht="139.5" customHeight="1" x14ac:dyDescent="0.25">
      <c r="A115" s="24">
        <v>1</v>
      </c>
      <c r="B115" s="24" t="s">
        <v>190</v>
      </c>
      <c r="C115" s="11"/>
      <c r="D115" s="11"/>
      <c r="E115" s="152" t="s">
        <v>125</v>
      </c>
      <c r="F115" s="152"/>
      <c r="G115" s="152"/>
      <c r="H115" s="152"/>
      <c r="I115" s="152"/>
      <c r="J115" s="152"/>
      <c r="K115" s="152"/>
    </row>
    <row r="116" spans="1:11" x14ac:dyDescent="0.25">
      <c r="A116" s="24">
        <v>1</v>
      </c>
      <c r="B116" s="24" t="s">
        <v>190</v>
      </c>
      <c r="C116" s="16" t="s">
        <v>273</v>
      </c>
      <c r="D116" s="15" t="s">
        <v>45</v>
      </c>
      <c r="E116" s="151" t="s">
        <v>130</v>
      </c>
      <c r="F116" s="151"/>
      <c r="G116" s="151"/>
      <c r="H116" s="151"/>
      <c r="I116" s="151"/>
      <c r="J116" s="151"/>
      <c r="K116" s="3">
        <v>2</v>
      </c>
    </row>
    <row r="117" spans="1:11" ht="138" customHeight="1" x14ac:dyDescent="0.25">
      <c r="A117" s="24">
        <v>1</v>
      </c>
      <c r="B117" s="24" t="s">
        <v>190</v>
      </c>
      <c r="C117" s="11"/>
      <c r="D117" s="11"/>
      <c r="E117" s="152" t="s">
        <v>125</v>
      </c>
      <c r="F117" s="152"/>
      <c r="G117" s="152"/>
      <c r="H117" s="152"/>
      <c r="I117" s="152"/>
      <c r="J117" s="152"/>
      <c r="K117" s="152"/>
    </row>
    <row r="118" spans="1:11" x14ac:dyDescent="0.25">
      <c r="A118" s="24">
        <v>1</v>
      </c>
      <c r="B118" s="24" t="s">
        <v>190</v>
      </c>
      <c r="C118" s="16" t="s">
        <v>274</v>
      </c>
      <c r="D118" s="15"/>
      <c r="E118" s="151" t="s">
        <v>126</v>
      </c>
      <c r="F118" s="151"/>
      <c r="G118" s="151"/>
      <c r="H118" s="151"/>
      <c r="I118" s="151"/>
      <c r="J118" s="151"/>
      <c r="K118" s="3">
        <v>3</v>
      </c>
    </row>
    <row r="119" spans="1:11" ht="75" customHeight="1" x14ac:dyDescent="0.25">
      <c r="A119" s="24">
        <v>1</v>
      </c>
      <c r="B119" s="24" t="s">
        <v>190</v>
      </c>
      <c r="D119" s="11"/>
      <c r="E119" s="152" t="s">
        <v>127</v>
      </c>
      <c r="F119" s="152"/>
      <c r="G119" s="152"/>
      <c r="H119" s="152"/>
      <c r="I119" s="152"/>
      <c r="J119" s="152"/>
      <c r="K119" s="152"/>
    </row>
    <row r="120" spans="1:11" s="11" customFormat="1" x14ac:dyDescent="0.25">
      <c r="A120" s="24">
        <v>1</v>
      </c>
      <c r="B120" s="24" t="s">
        <v>190</v>
      </c>
      <c r="C120" s="50" t="s">
        <v>275</v>
      </c>
      <c r="D120" s="51" t="s">
        <v>181</v>
      </c>
      <c r="E120" s="156" t="s">
        <v>240</v>
      </c>
      <c r="F120" s="156"/>
      <c r="G120" s="156"/>
      <c r="H120" s="156"/>
      <c r="I120" s="156"/>
      <c r="J120" s="156"/>
      <c r="K120" s="60">
        <v>3</v>
      </c>
    </row>
    <row r="121" spans="1:11" s="11" customFormat="1" ht="46.5" customHeight="1" x14ac:dyDescent="0.25">
      <c r="A121" s="24"/>
      <c r="B121" s="24"/>
      <c r="C121" s="12"/>
      <c r="D121" s="2"/>
      <c r="E121" s="157" t="s">
        <v>241</v>
      </c>
      <c r="F121" s="157"/>
      <c r="G121" s="157"/>
      <c r="H121" s="157"/>
      <c r="I121" s="157"/>
      <c r="J121" s="157"/>
      <c r="K121" s="157"/>
    </row>
    <row r="122" spans="1:11" s="11" customFormat="1" x14ac:dyDescent="0.25">
      <c r="A122" s="24"/>
      <c r="B122" s="24"/>
      <c r="C122" s="50" t="s">
        <v>276</v>
      </c>
      <c r="D122" s="51" t="s">
        <v>39</v>
      </c>
      <c r="E122" s="156" t="s">
        <v>244</v>
      </c>
      <c r="F122" s="156"/>
      <c r="G122" s="156"/>
      <c r="H122" s="156"/>
      <c r="I122" s="156"/>
      <c r="J122" s="156"/>
      <c r="K122" s="60">
        <v>2</v>
      </c>
    </row>
    <row r="123" spans="1:11" s="11" customFormat="1" ht="35.25" customHeight="1" x14ac:dyDescent="0.25">
      <c r="A123" s="24"/>
      <c r="B123" s="24"/>
      <c r="C123" s="12"/>
      <c r="D123" s="2"/>
      <c r="E123" s="157" t="s">
        <v>247</v>
      </c>
      <c r="F123" s="157"/>
      <c r="G123" s="157"/>
      <c r="H123" s="157"/>
      <c r="I123" s="157"/>
      <c r="J123" s="157"/>
      <c r="K123" s="157"/>
    </row>
    <row r="124" spans="1:11" s="11" customFormat="1" x14ac:dyDescent="0.25">
      <c r="A124" s="24"/>
      <c r="B124" s="24"/>
      <c r="C124" s="50" t="s">
        <v>364</v>
      </c>
      <c r="D124" s="50" t="s">
        <v>39</v>
      </c>
      <c r="E124" s="156" t="s">
        <v>245</v>
      </c>
      <c r="F124" s="156"/>
      <c r="G124" s="156"/>
      <c r="H124" s="156"/>
      <c r="I124" s="156"/>
      <c r="J124" s="156"/>
      <c r="K124" s="60">
        <v>2</v>
      </c>
    </row>
    <row r="125" spans="1:11" s="11" customFormat="1" ht="43.5" customHeight="1" x14ac:dyDescent="0.25">
      <c r="A125" s="24"/>
      <c r="B125" s="24"/>
      <c r="C125" s="12"/>
      <c r="D125" s="2"/>
      <c r="E125" s="157" t="s">
        <v>246</v>
      </c>
      <c r="F125" s="157"/>
      <c r="G125" s="157"/>
      <c r="H125" s="157"/>
      <c r="I125" s="157"/>
      <c r="J125" s="157"/>
      <c r="K125" s="157"/>
    </row>
    <row r="126" spans="1:11" ht="18" x14ac:dyDescent="0.25">
      <c r="A126" s="24">
        <v>2</v>
      </c>
      <c r="B126" s="24" t="s">
        <v>191</v>
      </c>
      <c r="C126" s="40" t="s">
        <v>165</v>
      </c>
      <c r="D126" s="40"/>
      <c r="E126" s="1"/>
      <c r="F126" s="1"/>
      <c r="G126" s="1"/>
      <c r="H126" s="1"/>
      <c r="I126" s="1"/>
      <c r="J126" s="1"/>
      <c r="K126" s="1"/>
    </row>
    <row r="127" spans="1:11" ht="16.5" x14ac:dyDescent="0.25">
      <c r="A127" s="24">
        <v>2</v>
      </c>
      <c r="B127" s="24" t="s">
        <v>191</v>
      </c>
      <c r="C127" s="21" t="s">
        <v>166</v>
      </c>
      <c r="D127" s="21"/>
      <c r="E127" s="10"/>
      <c r="F127" s="10"/>
      <c r="G127" s="10"/>
      <c r="H127" s="10"/>
      <c r="I127" s="10"/>
      <c r="J127" s="10"/>
      <c r="K127" s="10"/>
    </row>
    <row r="128" spans="1:11" ht="15.75" x14ac:dyDescent="0.25">
      <c r="A128" s="24">
        <v>2</v>
      </c>
      <c r="B128" s="24" t="s">
        <v>191</v>
      </c>
      <c r="C128" s="23" t="s">
        <v>167</v>
      </c>
      <c r="D128" s="23"/>
      <c r="E128" s="22"/>
      <c r="F128" s="22"/>
      <c r="G128" s="22"/>
      <c r="H128" s="22"/>
      <c r="I128" s="22"/>
      <c r="J128" s="22"/>
      <c r="K128" s="22"/>
    </row>
    <row r="129" spans="1:11" x14ac:dyDescent="0.25">
      <c r="A129" s="24">
        <v>2</v>
      </c>
      <c r="B129" s="24" t="s">
        <v>191</v>
      </c>
      <c r="C129" s="17" t="s">
        <v>56</v>
      </c>
      <c r="D129" s="17" t="s">
        <v>45</v>
      </c>
      <c r="E129" s="17" t="s">
        <v>40</v>
      </c>
      <c r="F129" s="17" t="s">
        <v>134</v>
      </c>
      <c r="G129" s="17" t="s">
        <v>135</v>
      </c>
      <c r="H129" s="17" t="s">
        <v>0</v>
      </c>
      <c r="I129" s="17" t="s">
        <v>136</v>
      </c>
      <c r="J129" s="17" t="s">
        <v>137</v>
      </c>
      <c r="K129" s="17" t="s">
        <v>138</v>
      </c>
    </row>
    <row r="130" spans="1:11" x14ac:dyDescent="0.25">
      <c r="A130" s="24">
        <v>2</v>
      </c>
      <c r="B130" s="24" t="s">
        <v>191</v>
      </c>
      <c r="C130" s="16" t="s">
        <v>252</v>
      </c>
      <c r="D130" s="15" t="s">
        <v>181</v>
      </c>
      <c r="E130" s="151" t="s">
        <v>41</v>
      </c>
      <c r="F130" s="151"/>
      <c r="G130" s="151"/>
      <c r="H130" s="151"/>
      <c r="I130" s="151"/>
      <c r="J130" s="151"/>
      <c r="K130" s="3">
        <v>94</v>
      </c>
    </row>
    <row r="131" spans="1:11" ht="59.1" customHeight="1" x14ac:dyDescent="0.25">
      <c r="A131" s="24"/>
      <c r="B131" s="24"/>
      <c r="C131" s="11"/>
      <c r="D131" s="20"/>
      <c r="E131" s="152" t="s">
        <v>183</v>
      </c>
      <c r="F131" s="152"/>
      <c r="G131" s="152"/>
      <c r="H131" s="152"/>
      <c r="I131" s="152"/>
      <c r="J131" s="152"/>
      <c r="K131" s="152"/>
    </row>
    <row r="132" spans="1:11" x14ac:dyDescent="0.25">
      <c r="A132" s="24">
        <v>2</v>
      </c>
      <c r="B132" s="24" t="s">
        <v>191</v>
      </c>
      <c r="C132" s="11"/>
      <c r="D132" s="20"/>
      <c r="E132" s="11" t="s">
        <v>14</v>
      </c>
      <c r="F132" s="11"/>
      <c r="G132" s="11">
        <v>47</v>
      </c>
      <c r="H132" s="11">
        <v>2</v>
      </c>
      <c r="I132" s="11"/>
      <c r="J132" s="5">
        <v>94</v>
      </c>
      <c r="K132" s="11"/>
    </row>
    <row r="133" spans="1:11" ht="17.25" x14ac:dyDescent="0.25">
      <c r="A133" s="24">
        <v>2</v>
      </c>
      <c r="B133" s="24" t="s">
        <v>191</v>
      </c>
      <c r="C133" s="16" t="s">
        <v>254</v>
      </c>
      <c r="D133" s="15" t="s">
        <v>209</v>
      </c>
      <c r="E133" s="151" t="s">
        <v>34</v>
      </c>
      <c r="F133" s="151"/>
      <c r="G133" s="151"/>
      <c r="H133" s="151"/>
      <c r="I133" s="151"/>
      <c r="J133" s="151"/>
      <c r="K133" s="3">
        <v>1837.6000000000001</v>
      </c>
    </row>
    <row r="134" spans="1:11" ht="48.95" customHeight="1" x14ac:dyDescent="0.25">
      <c r="A134" s="24"/>
      <c r="B134" s="24"/>
      <c r="C134" s="11"/>
      <c r="D134" s="20"/>
      <c r="E134" s="152" t="s">
        <v>184</v>
      </c>
      <c r="F134" s="152"/>
      <c r="G134" s="152"/>
      <c r="H134" s="152"/>
      <c r="I134" s="152"/>
      <c r="J134" s="152"/>
      <c r="K134" s="152"/>
    </row>
    <row r="135" spans="1:11" x14ac:dyDescent="0.25">
      <c r="A135" s="24">
        <v>2</v>
      </c>
      <c r="B135" s="24" t="s">
        <v>191</v>
      </c>
      <c r="C135" s="11"/>
      <c r="D135" s="20"/>
      <c r="E135" s="11" t="s">
        <v>9</v>
      </c>
      <c r="F135" s="11"/>
      <c r="G135" s="11">
        <v>209</v>
      </c>
      <c r="H135" s="11">
        <v>4</v>
      </c>
      <c r="I135" s="11"/>
      <c r="J135" s="5">
        <v>836</v>
      </c>
      <c r="K135" s="11"/>
    </row>
    <row r="136" spans="1:11" x14ac:dyDescent="0.25">
      <c r="A136" s="24">
        <v>2</v>
      </c>
      <c r="B136" s="24" t="s">
        <v>191</v>
      </c>
      <c r="C136" s="11"/>
      <c r="D136" s="20"/>
      <c r="E136" s="11" t="s">
        <v>10</v>
      </c>
      <c r="F136" s="11"/>
      <c r="G136" s="11">
        <v>45.400000000000006</v>
      </c>
      <c r="H136" s="11">
        <v>4</v>
      </c>
      <c r="I136" s="11"/>
      <c r="J136" s="5">
        <v>181.60000000000002</v>
      </c>
      <c r="K136" s="11"/>
    </row>
    <row r="137" spans="1:11" x14ac:dyDescent="0.25">
      <c r="A137" s="24">
        <v>2</v>
      </c>
      <c r="B137" s="24" t="s">
        <v>191</v>
      </c>
      <c r="C137" s="11"/>
      <c r="D137" s="20"/>
      <c r="E137" s="11" t="s">
        <v>11</v>
      </c>
      <c r="F137" s="11"/>
      <c r="G137" s="11">
        <v>43.2</v>
      </c>
      <c r="H137" s="11">
        <v>4</v>
      </c>
      <c r="I137" s="11"/>
      <c r="J137" s="5">
        <v>172.8</v>
      </c>
      <c r="K137" s="11"/>
    </row>
    <row r="138" spans="1:11" x14ac:dyDescent="0.25">
      <c r="A138" s="24">
        <v>2</v>
      </c>
      <c r="B138" s="24" t="s">
        <v>191</v>
      </c>
      <c r="C138" s="11"/>
      <c r="D138" s="20"/>
      <c r="E138" s="11" t="s">
        <v>12</v>
      </c>
      <c r="F138" s="11"/>
      <c r="G138" s="11">
        <v>161.80000000000001</v>
      </c>
      <c r="H138" s="11">
        <v>4</v>
      </c>
      <c r="I138" s="11"/>
      <c r="J138" s="5">
        <v>647.20000000000005</v>
      </c>
      <c r="K138" s="11"/>
    </row>
    <row r="139" spans="1:11" x14ac:dyDescent="0.25">
      <c r="A139" s="24">
        <v>2</v>
      </c>
      <c r="B139" s="24" t="s">
        <v>191</v>
      </c>
      <c r="C139" s="16" t="s">
        <v>255</v>
      </c>
      <c r="D139" s="15" t="s">
        <v>32</v>
      </c>
      <c r="E139" s="151" t="s">
        <v>140</v>
      </c>
      <c r="F139" s="151"/>
      <c r="G139" s="151"/>
      <c r="H139" s="151"/>
      <c r="I139" s="151"/>
      <c r="J139" s="151"/>
      <c r="K139" s="3">
        <v>21395.7</v>
      </c>
    </row>
    <row r="140" spans="1:11" ht="27.6" customHeight="1" x14ac:dyDescent="0.25">
      <c r="A140" s="24">
        <v>2</v>
      </c>
      <c r="B140" s="24" t="s">
        <v>191</v>
      </c>
      <c r="E140" s="159" t="s">
        <v>139</v>
      </c>
      <c r="F140" s="159"/>
      <c r="G140" s="159"/>
      <c r="H140" s="159"/>
      <c r="I140" s="159"/>
      <c r="J140" s="159"/>
    </row>
    <row r="141" spans="1:11" x14ac:dyDescent="0.25">
      <c r="A141" s="24">
        <v>2</v>
      </c>
      <c r="B141" s="24" t="s">
        <v>191</v>
      </c>
      <c r="C141" s="11"/>
      <c r="D141" s="20"/>
      <c r="E141" s="11" t="s">
        <v>8</v>
      </c>
      <c r="F141" s="11"/>
      <c r="G141" s="11">
        <v>686</v>
      </c>
      <c r="H141" s="11">
        <v>4.5</v>
      </c>
      <c r="I141" s="11"/>
      <c r="J141" s="5">
        <v>3087</v>
      </c>
      <c r="K141" s="11"/>
    </row>
    <row r="142" spans="1:11" x14ac:dyDescent="0.25">
      <c r="A142" s="24">
        <v>2</v>
      </c>
      <c r="B142" s="24" t="s">
        <v>191</v>
      </c>
      <c r="C142" s="11"/>
      <c r="D142" s="20"/>
      <c r="E142" s="11" t="s">
        <v>13</v>
      </c>
      <c r="F142" s="11"/>
      <c r="G142" s="11">
        <v>270</v>
      </c>
      <c r="H142" s="11">
        <v>4.5</v>
      </c>
      <c r="I142" s="11"/>
      <c r="J142" s="5">
        <v>1215</v>
      </c>
      <c r="K142" s="11"/>
    </row>
    <row r="143" spans="1:11" x14ac:dyDescent="0.25">
      <c r="A143" s="24">
        <v>2</v>
      </c>
      <c r="B143" s="24" t="s">
        <v>191</v>
      </c>
      <c r="C143" s="11"/>
      <c r="D143" s="20"/>
      <c r="E143" s="11" t="s">
        <v>15</v>
      </c>
      <c r="F143" s="11"/>
      <c r="G143" s="11">
        <v>1776.6</v>
      </c>
      <c r="H143" s="11">
        <v>4.5</v>
      </c>
      <c r="I143" s="11"/>
      <c r="J143" s="5">
        <v>7994.7</v>
      </c>
      <c r="K143" s="11"/>
    </row>
    <row r="144" spans="1:11" x14ac:dyDescent="0.25">
      <c r="A144" s="24">
        <v>2</v>
      </c>
      <c r="B144" s="24" t="s">
        <v>191</v>
      </c>
      <c r="C144" s="11"/>
      <c r="D144" s="20"/>
      <c r="E144" s="11" t="s">
        <v>16</v>
      </c>
      <c r="F144" s="11"/>
      <c r="G144" s="11">
        <v>2022</v>
      </c>
      <c r="H144" s="11">
        <v>4.5</v>
      </c>
      <c r="I144" s="11"/>
      <c r="J144" s="5">
        <v>9099</v>
      </c>
      <c r="K144" s="11"/>
    </row>
    <row r="145" spans="1:11" x14ac:dyDescent="0.25">
      <c r="A145" s="24">
        <v>2</v>
      </c>
      <c r="B145" s="24" t="s">
        <v>191</v>
      </c>
      <c r="C145" s="16" t="s">
        <v>256</v>
      </c>
      <c r="D145" s="15" t="s">
        <v>32</v>
      </c>
      <c r="E145" s="151" t="s">
        <v>36</v>
      </c>
      <c r="F145" s="151"/>
      <c r="G145" s="151"/>
      <c r="H145" s="151"/>
      <c r="I145" s="151"/>
      <c r="J145" s="151"/>
      <c r="K145" s="3">
        <v>21395.7</v>
      </c>
    </row>
    <row r="146" spans="1:11" ht="27.75" customHeight="1" x14ac:dyDescent="0.25">
      <c r="A146" s="24">
        <v>2</v>
      </c>
      <c r="B146" s="24" t="s">
        <v>191</v>
      </c>
      <c r="C146" s="11"/>
      <c r="D146" s="20"/>
      <c r="E146" s="152" t="s">
        <v>141</v>
      </c>
      <c r="F146" s="152"/>
      <c r="G146" s="152"/>
      <c r="H146" s="152"/>
      <c r="I146" s="152"/>
      <c r="J146" s="152"/>
      <c r="K146" s="11"/>
    </row>
    <row r="147" spans="1:11" x14ac:dyDescent="0.25">
      <c r="A147" s="24">
        <v>2</v>
      </c>
      <c r="B147" s="24" t="s">
        <v>191</v>
      </c>
      <c r="C147" s="11"/>
      <c r="D147" s="20"/>
      <c r="E147" s="11" t="s">
        <v>8</v>
      </c>
      <c r="F147" s="11"/>
      <c r="G147" s="11">
        <v>686</v>
      </c>
      <c r="H147" s="11">
        <v>4.5</v>
      </c>
      <c r="I147" s="11"/>
      <c r="J147" s="5">
        <v>3087</v>
      </c>
      <c r="K147" s="11"/>
    </row>
    <row r="148" spans="1:11" x14ac:dyDescent="0.25">
      <c r="A148" s="24">
        <v>2</v>
      </c>
      <c r="B148" s="24" t="s">
        <v>191</v>
      </c>
      <c r="C148" s="11"/>
      <c r="D148" s="20"/>
      <c r="E148" s="11" t="s">
        <v>13</v>
      </c>
      <c r="F148" s="11"/>
      <c r="G148" s="11">
        <v>270</v>
      </c>
      <c r="H148" s="11">
        <v>4.5</v>
      </c>
      <c r="I148" s="11"/>
      <c r="J148" s="5">
        <v>1215</v>
      </c>
      <c r="K148" s="11"/>
    </row>
    <row r="149" spans="1:11" x14ac:dyDescent="0.25">
      <c r="A149" s="24">
        <v>2</v>
      </c>
      <c r="B149" s="24" t="s">
        <v>191</v>
      </c>
      <c r="C149" s="11"/>
      <c r="D149" s="20"/>
      <c r="E149" s="11" t="s">
        <v>15</v>
      </c>
      <c r="F149" s="11"/>
      <c r="G149" s="11">
        <v>1776.6</v>
      </c>
      <c r="H149" s="11">
        <v>4.5</v>
      </c>
      <c r="I149" s="11"/>
      <c r="J149" s="5">
        <v>7994.7</v>
      </c>
      <c r="K149" s="11"/>
    </row>
    <row r="150" spans="1:11" x14ac:dyDescent="0.25">
      <c r="A150" s="24">
        <v>2</v>
      </c>
      <c r="B150" s="24" t="s">
        <v>191</v>
      </c>
      <c r="C150" s="11"/>
      <c r="D150" s="20"/>
      <c r="E150" s="11" t="s">
        <v>16</v>
      </c>
      <c r="F150" s="11"/>
      <c r="G150" s="11">
        <v>2022</v>
      </c>
      <c r="H150" s="11">
        <v>4.5</v>
      </c>
      <c r="I150" s="11"/>
      <c r="J150" s="5">
        <v>9099</v>
      </c>
      <c r="K150" s="11"/>
    </row>
    <row r="151" spans="1:11" ht="15" customHeight="1" x14ac:dyDescent="0.25">
      <c r="A151" s="24">
        <v>2</v>
      </c>
      <c r="B151" s="24" t="s">
        <v>191</v>
      </c>
      <c r="C151" s="16" t="s">
        <v>257</v>
      </c>
      <c r="D151" s="15" t="s">
        <v>32</v>
      </c>
      <c r="E151" s="151" t="s">
        <v>555</v>
      </c>
      <c r="F151" s="151"/>
      <c r="G151" s="151"/>
      <c r="H151" s="151"/>
      <c r="I151" s="151"/>
      <c r="J151" s="151"/>
      <c r="K151" s="3">
        <v>21395.7</v>
      </c>
    </row>
    <row r="152" spans="1:11" ht="61.5" customHeight="1" x14ac:dyDescent="0.25">
      <c r="A152" s="24">
        <v>2</v>
      </c>
      <c r="B152" s="24" t="s">
        <v>191</v>
      </c>
      <c r="C152" s="11"/>
      <c r="D152" s="20"/>
      <c r="E152" s="152" t="s">
        <v>142</v>
      </c>
      <c r="F152" s="152"/>
      <c r="G152" s="152"/>
      <c r="H152" s="152"/>
      <c r="I152" s="152"/>
      <c r="J152" s="152"/>
      <c r="K152" s="152"/>
    </row>
    <row r="153" spans="1:11" x14ac:dyDescent="0.25">
      <c r="A153" s="24">
        <v>2</v>
      </c>
      <c r="B153" s="24" t="s">
        <v>191</v>
      </c>
      <c r="C153" s="11"/>
      <c r="D153" s="20"/>
      <c r="E153" s="11" t="s">
        <v>8</v>
      </c>
      <c r="F153" s="11"/>
      <c r="G153" s="11">
        <v>686</v>
      </c>
      <c r="H153" s="11">
        <v>4.5</v>
      </c>
      <c r="I153" s="11"/>
      <c r="J153" s="5">
        <v>3087</v>
      </c>
      <c r="K153" s="11"/>
    </row>
    <row r="154" spans="1:11" x14ac:dyDescent="0.25">
      <c r="A154" s="24">
        <v>2</v>
      </c>
      <c r="B154" s="24" t="s">
        <v>191</v>
      </c>
      <c r="C154" s="11"/>
      <c r="D154" s="20"/>
      <c r="E154" s="11" t="s">
        <v>13</v>
      </c>
      <c r="F154" s="11"/>
      <c r="G154" s="11">
        <v>270</v>
      </c>
      <c r="H154" s="11">
        <v>4.5</v>
      </c>
      <c r="I154" s="11"/>
      <c r="J154" s="5">
        <v>1215</v>
      </c>
      <c r="K154" s="11"/>
    </row>
    <row r="155" spans="1:11" x14ac:dyDescent="0.25">
      <c r="A155" s="24">
        <v>2</v>
      </c>
      <c r="B155" s="24" t="s">
        <v>191</v>
      </c>
      <c r="C155" s="11"/>
      <c r="D155" s="20"/>
      <c r="E155" s="11" t="s">
        <v>15</v>
      </c>
      <c r="F155" s="11"/>
      <c r="G155" s="11">
        <v>1776.6</v>
      </c>
      <c r="H155" s="11">
        <v>4.5</v>
      </c>
      <c r="I155" s="11"/>
      <c r="J155" s="5">
        <v>7994.7</v>
      </c>
      <c r="K155" s="11"/>
    </row>
    <row r="156" spans="1:11" x14ac:dyDescent="0.25">
      <c r="A156" s="24">
        <v>2</v>
      </c>
      <c r="B156" s="24" t="s">
        <v>191</v>
      </c>
      <c r="C156" s="11"/>
      <c r="D156" s="20"/>
      <c r="E156" s="11" t="s">
        <v>16</v>
      </c>
      <c r="F156" s="11"/>
      <c r="G156" s="11">
        <v>2022</v>
      </c>
      <c r="H156" s="11">
        <v>4.5</v>
      </c>
      <c r="I156" s="11"/>
      <c r="J156" s="5">
        <v>9099</v>
      </c>
      <c r="K156" s="11"/>
    </row>
    <row r="157" spans="1:11" ht="17.25" x14ac:dyDescent="0.25">
      <c r="A157" s="24">
        <v>2</v>
      </c>
      <c r="B157" s="24" t="s">
        <v>191</v>
      </c>
      <c r="C157" s="16" t="s">
        <v>259</v>
      </c>
      <c r="D157" s="15" t="s">
        <v>210</v>
      </c>
      <c r="E157" s="151" t="s">
        <v>548</v>
      </c>
      <c r="F157" s="151"/>
      <c r="G157" s="151"/>
      <c r="H157" s="151"/>
      <c r="I157" s="151"/>
      <c r="J157" s="151"/>
      <c r="K157" s="3">
        <v>4279.1400000000003</v>
      </c>
    </row>
    <row r="158" spans="1:11" ht="92.25" customHeight="1" x14ac:dyDescent="0.25">
      <c r="A158" s="24">
        <v>2</v>
      </c>
      <c r="B158" s="24" t="s">
        <v>191</v>
      </c>
      <c r="C158" s="11"/>
      <c r="D158" s="20"/>
      <c r="E158" s="152" t="s">
        <v>143</v>
      </c>
      <c r="F158" s="152"/>
      <c r="G158" s="152"/>
      <c r="H158" s="152"/>
      <c r="I158" s="152"/>
      <c r="J158" s="152"/>
      <c r="K158" s="152"/>
    </row>
    <row r="159" spans="1:11" x14ac:dyDescent="0.25">
      <c r="A159" s="24">
        <v>2</v>
      </c>
      <c r="B159" s="24" t="s">
        <v>191</v>
      </c>
      <c r="C159" s="11"/>
      <c r="D159" s="20"/>
      <c r="E159" s="11" t="s">
        <v>8</v>
      </c>
      <c r="F159" s="11"/>
      <c r="G159" s="11">
        <v>686</v>
      </c>
      <c r="H159" s="11">
        <v>4.5</v>
      </c>
      <c r="I159" s="11">
        <v>0.2</v>
      </c>
      <c r="J159" s="5">
        <v>617.40000000000009</v>
      </c>
      <c r="K159" s="11"/>
    </row>
    <row r="160" spans="1:11" x14ac:dyDescent="0.25">
      <c r="A160" s="24">
        <v>2</v>
      </c>
      <c r="B160" s="24" t="s">
        <v>191</v>
      </c>
      <c r="C160" s="11"/>
      <c r="D160" s="20"/>
      <c r="E160" s="11" t="s">
        <v>13</v>
      </c>
      <c r="F160" s="11"/>
      <c r="G160" s="11">
        <v>270</v>
      </c>
      <c r="H160" s="11">
        <v>4.5</v>
      </c>
      <c r="I160" s="11">
        <v>0.2</v>
      </c>
      <c r="J160" s="5">
        <v>243</v>
      </c>
      <c r="K160" s="11"/>
    </row>
    <row r="161" spans="1:11" x14ac:dyDescent="0.25">
      <c r="A161" s="24">
        <v>2</v>
      </c>
      <c r="B161" s="24" t="s">
        <v>191</v>
      </c>
      <c r="C161" s="11"/>
      <c r="D161" s="20"/>
      <c r="E161" s="11" t="s">
        <v>15</v>
      </c>
      <c r="F161" s="11"/>
      <c r="G161" s="11">
        <v>1776.6</v>
      </c>
      <c r="H161" s="11">
        <v>4.5</v>
      </c>
      <c r="I161" s="11">
        <v>0.2</v>
      </c>
      <c r="J161" s="5">
        <v>1598.94</v>
      </c>
      <c r="K161" s="11"/>
    </row>
    <row r="162" spans="1:11" x14ac:dyDescent="0.25">
      <c r="A162" s="24">
        <v>2</v>
      </c>
      <c r="B162" s="24" t="s">
        <v>191</v>
      </c>
      <c r="C162" s="11"/>
      <c r="D162" s="20"/>
      <c r="E162" s="11" t="s">
        <v>16</v>
      </c>
      <c r="F162" s="11"/>
      <c r="G162" s="11">
        <v>2022</v>
      </c>
      <c r="H162" s="11">
        <v>4.5</v>
      </c>
      <c r="I162" s="11">
        <v>0.2</v>
      </c>
      <c r="J162" s="5">
        <v>1819.8000000000002</v>
      </c>
      <c r="K162" s="11"/>
    </row>
    <row r="163" spans="1:11" x14ac:dyDescent="0.25">
      <c r="A163" s="24">
        <v>2</v>
      </c>
      <c r="B163" s="24" t="s">
        <v>191</v>
      </c>
      <c r="C163" s="16" t="s">
        <v>258</v>
      </c>
      <c r="D163" s="15" t="s">
        <v>33</v>
      </c>
      <c r="E163" s="151" t="s">
        <v>551</v>
      </c>
      <c r="F163" s="151"/>
      <c r="G163" s="151"/>
      <c r="H163" s="151"/>
      <c r="I163" s="151"/>
      <c r="J163" s="151"/>
      <c r="K163" s="3">
        <v>5348.9250000000002</v>
      </c>
    </row>
    <row r="164" spans="1:11" x14ac:dyDescent="0.25">
      <c r="A164" s="24">
        <v>2</v>
      </c>
      <c r="B164" s="24" t="s">
        <v>191</v>
      </c>
      <c r="C164" s="11"/>
      <c r="D164" s="20"/>
      <c r="E164" s="152" t="s">
        <v>293</v>
      </c>
      <c r="F164" s="152"/>
      <c r="G164" s="152"/>
      <c r="H164" s="152"/>
      <c r="I164" s="152"/>
      <c r="J164" s="152"/>
      <c r="K164" s="152"/>
    </row>
    <row r="165" spans="1:11" x14ac:dyDescent="0.25">
      <c r="A165" s="24">
        <v>2</v>
      </c>
      <c r="B165" s="24" t="s">
        <v>191</v>
      </c>
      <c r="C165" s="11"/>
      <c r="D165" s="20"/>
      <c r="E165" s="11" t="s">
        <v>8</v>
      </c>
      <c r="F165" s="11"/>
      <c r="G165" s="11">
        <v>686</v>
      </c>
      <c r="H165" s="11">
        <v>4.5</v>
      </c>
      <c r="I165" s="11">
        <v>0.25</v>
      </c>
      <c r="J165" s="5">
        <v>771.75</v>
      </c>
      <c r="K165" s="11"/>
    </row>
    <row r="166" spans="1:11" x14ac:dyDescent="0.25">
      <c r="A166" s="24">
        <v>2</v>
      </c>
      <c r="B166" s="24" t="s">
        <v>191</v>
      </c>
      <c r="C166" s="11"/>
      <c r="D166" s="20"/>
      <c r="E166" s="11" t="s">
        <v>13</v>
      </c>
      <c r="F166" s="11"/>
      <c r="G166" s="11">
        <v>270</v>
      </c>
      <c r="H166" s="11">
        <v>4.5</v>
      </c>
      <c r="I166" s="11">
        <v>0.25</v>
      </c>
      <c r="J166" s="5">
        <v>303.75</v>
      </c>
      <c r="K166" s="11"/>
    </row>
    <row r="167" spans="1:11" x14ac:dyDescent="0.25">
      <c r="A167" s="24">
        <v>2</v>
      </c>
      <c r="B167" s="24" t="s">
        <v>191</v>
      </c>
      <c r="C167" s="11"/>
      <c r="D167" s="20"/>
      <c r="E167" s="11" t="s">
        <v>15</v>
      </c>
      <c r="F167" s="11"/>
      <c r="G167" s="11">
        <v>1776.6</v>
      </c>
      <c r="H167" s="11">
        <v>4.5</v>
      </c>
      <c r="I167" s="11">
        <v>0.25</v>
      </c>
      <c r="J167" s="5">
        <v>1998.675</v>
      </c>
      <c r="K167" s="11"/>
    </row>
    <row r="168" spans="1:11" x14ac:dyDescent="0.25">
      <c r="A168" s="24">
        <v>2</v>
      </c>
      <c r="B168" s="24" t="s">
        <v>191</v>
      </c>
      <c r="C168" s="11"/>
      <c r="D168" s="20"/>
      <c r="E168" s="11" t="s">
        <v>16</v>
      </c>
      <c r="F168" s="11"/>
      <c r="G168" s="11">
        <v>2022</v>
      </c>
      <c r="H168" s="11">
        <v>4.5</v>
      </c>
      <c r="I168" s="11">
        <v>0.25</v>
      </c>
      <c r="J168" s="5">
        <v>2274.75</v>
      </c>
      <c r="K168" s="11"/>
    </row>
    <row r="169" spans="1:11" x14ac:dyDescent="0.25">
      <c r="A169" s="24">
        <v>2</v>
      </c>
      <c r="B169" s="24" t="s">
        <v>191</v>
      </c>
      <c r="C169" s="16" t="s">
        <v>260</v>
      </c>
      <c r="D169" s="15" t="s">
        <v>68</v>
      </c>
      <c r="E169" s="151" t="s">
        <v>38</v>
      </c>
      <c r="F169" s="151"/>
      <c r="G169" s="151"/>
      <c r="H169" s="151"/>
      <c r="I169" s="151"/>
      <c r="J169" s="151"/>
      <c r="K169" s="3">
        <v>1188.6500000000001</v>
      </c>
    </row>
    <row r="170" spans="1:11" ht="43.5" customHeight="1" x14ac:dyDescent="0.25">
      <c r="A170" s="24">
        <v>2</v>
      </c>
      <c r="B170" s="24" t="s">
        <v>191</v>
      </c>
      <c r="C170" s="11"/>
      <c r="D170" s="20"/>
      <c r="E170" s="152" t="s">
        <v>145</v>
      </c>
      <c r="F170" s="152"/>
      <c r="G170" s="152"/>
      <c r="H170" s="152"/>
      <c r="I170" s="152"/>
      <c r="J170" s="152"/>
      <c r="K170" s="152"/>
    </row>
    <row r="171" spans="1:11" x14ac:dyDescent="0.25">
      <c r="A171" s="24">
        <v>2</v>
      </c>
      <c r="B171" s="24" t="s">
        <v>191</v>
      </c>
      <c r="C171" s="11"/>
      <c r="D171" s="11"/>
      <c r="E171" s="11" t="s">
        <v>8</v>
      </c>
      <c r="F171" s="11">
        <v>2</v>
      </c>
      <c r="G171" s="11">
        <v>686</v>
      </c>
      <c r="H171" s="11">
        <v>0.5</v>
      </c>
      <c r="I171" s="11">
        <v>0.25</v>
      </c>
      <c r="J171" s="5">
        <v>171.5</v>
      </c>
      <c r="K171" s="11"/>
    </row>
    <row r="172" spans="1:11" x14ac:dyDescent="0.25">
      <c r="A172" s="24">
        <v>2</v>
      </c>
      <c r="B172" s="24" t="s">
        <v>191</v>
      </c>
      <c r="C172" s="11"/>
      <c r="D172" s="11"/>
      <c r="E172" s="11" t="s">
        <v>13</v>
      </c>
      <c r="F172" s="11">
        <v>2</v>
      </c>
      <c r="G172" s="11">
        <v>270</v>
      </c>
      <c r="H172" s="11">
        <v>0.5</v>
      </c>
      <c r="I172" s="11">
        <v>0.25</v>
      </c>
      <c r="J172" s="5">
        <v>67.5</v>
      </c>
      <c r="K172" s="11"/>
    </row>
    <row r="173" spans="1:11" x14ac:dyDescent="0.25">
      <c r="A173" s="24">
        <v>2</v>
      </c>
      <c r="B173" s="24" t="s">
        <v>191</v>
      </c>
      <c r="C173" s="11"/>
      <c r="D173" s="11"/>
      <c r="E173" s="11" t="s">
        <v>15</v>
      </c>
      <c r="F173" s="11">
        <v>2</v>
      </c>
      <c r="G173" s="11">
        <v>1776.6</v>
      </c>
      <c r="H173" s="11">
        <v>0.5</v>
      </c>
      <c r="I173" s="11">
        <v>0.25</v>
      </c>
      <c r="J173" s="5">
        <v>444.15</v>
      </c>
      <c r="K173" s="11"/>
    </row>
    <row r="174" spans="1:11" x14ac:dyDescent="0.25">
      <c r="A174" s="24">
        <v>2</v>
      </c>
      <c r="B174" s="24" t="s">
        <v>191</v>
      </c>
      <c r="C174" s="11"/>
      <c r="D174" s="11"/>
      <c r="E174" s="11" t="s">
        <v>16</v>
      </c>
      <c r="F174" s="11">
        <v>2</v>
      </c>
      <c r="G174" s="11">
        <v>2022</v>
      </c>
      <c r="H174" s="11">
        <v>0.5</v>
      </c>
      <c r="I174" s="11">
        <v>0.25</v>
      </c>
      <c r="J174" s="5">
        <v>505.5</v>
      </c>
      <c r="K174" s="11"/>
    </row>
    <row r="175" spans="1:11" x14ac:dyDescent="0.25">
      <c r="A175" s="24">
        <v>2</v>
      </c>
      <c r="B175" s="24" t="s">
        <v>191</v>
      </c>
      <c r="C175" s="16" t="s">
        <v>261</v>
      </c>
      <c r="D175" s="15" t="s">
        <v>43</v>
      </c>
      <c r="E175" s="151" t="s">
        <v>42</v>
      </c>
      <c r="F175" s="151"/>
      <c r="G175" s="151"/>
      <c r="H175" s="151"/>
      <c r="I175" s="151"/>
      <c r="J175" s="151"/>
      <c r="K175" s="3">
        <v>120</v>
      </c>
    </row>
    <row r="176" spans="1:11" x14ac:dyDescent="0.25">
      <c r="A176" s="24">
        <v>2</v>
      </c>
      <c r="B176" s="24" t="s">
        <v>191</v>
      </c>
      <c r="C176" s="11"/>
      <c r="D176" s="11"/>
      <c r="E176" s="11" t="s">
        <v>42</v>
      </c>
      <c r="F176" s="11"/>
      <c r="G176" s="11"/>
      <c r="H176" s="11"/>
      <c r="I176" s="11"/>
      <c r="J176" s="11"/>
      <c r="K176" s="11"/>
    </row>
    <row r="177" spans="1:11" x14ac:dyDescent="0.25">
      <c r="A177" s="24">
        <v>2</v>
      </c>
      <c r="B177" s="24" t="s">
        <v>191</v>
      </c>
      <c r="C177" s="11"/>
      <c r="D177" s="11"/>
      <c r="E177" s="11" t="s">
        <v>146</v>
      </c>
      <c r="F177" s="11"/>
      <c r="G177" s="11"/>
      <c r="H177" s="11"/>
      <c r="I177" s="11"/>
      <c r="J177" s="11">
        <v>90</v>
      </c>
      <c r="K177" s="11"/>
    </row>
    <row r="178" spans="1:11" ht="15.75" x14ac:dyDescent="0.25">
      <c r="A178" s="24">
        <v>2</v>
      </c>
      <c r="B178" s="24" t="s">
        <v>191</v>
      </c>
      <c r="C178" s="23" t="s">
        <v>176</v>
      </c>
      <c r="D178" s="23"/>
      <c r="E178" s="22"/>
      <c r="F178" s="22"/>
      <c r="G178" s="22"/>
      <c r="H178" s="22"/>
      <c r="I178" s="22"/>
      <c r="J178" s="22"/>
      <c r="K178" s="22"/>
    </row>
    <row r="179" spans="1:11" x14ac:dyDescent="0.25">
      <c r="A179" s="24">
        <v>2</v>
      </c>
      <c r="B179" s="24" t="s">
        <v>191</v>
      </c>
      <c r="C179" s="17" t="s">
        <v>56</v>
      </c>
      <c r="D179" s="17" t="s">
        <v>45</v>
      </c>
      <c r="E179" s="17" t="s">
        <v>40</v>
      </c>
      <c r="F179" s="17" t="s">
        <v>134</v>
      </c>
      <c r="G179" s="17" t="s">
        <v>135</v>
      </c>
      <c r="H179" s="17" t="s">
        <v>0</v>
      </c>
      <c r="I179" s="17" t="s">
        <v>136</v>
      </c>
      <c r="J179" s="17" t="s">
        <v>137</v>
      </c>
      <c r="K179" s="17" t="s">
        <v>138</v>
      </c>
    </row>
    <row r="180" spans="1:11" ht="15" customHeight="1" x14ac:dyDescent="0.25">
      <c r="A180" s="24">
        <v>2</v>
      </c>
      <c r="B180" s="24" t="s">
        <v>191</v>
      </c>
      <c r="C180" s="16" t="s">
        <v>294</v>
      </c>
      <c r="D180" s="15" t="s">
        <v>181</v>
      </c>
      <c r="E180" s="151" t="s">
        <v>295</v>
      </c>
      <c r="F180" s="151"/>
      <c r="G180" s="151"/>
      <c r="H180" s="151"/>
      <c r="I180" s="151"/>
      <c r="J180" s="151"/>
      <c r="K180" s="3">
        <v>60</v>
      </c>
    </row>
    <row r="181" spans="1:11" ht="23.25" customHeight="1" x14ac:dyDescent="0.25">
      <c r="A181" s="24">
        <v>2</v>
      </c>
      <c r="B181" s="24" t="s">
        <v>191</v>
      </c>
      <c r="C181" s="11"/>
      <c r="D181" s="20"/>
      <c r="E181" s="152" t="s">
        <v>553</v>
      </c>
      <c r="F181" s="152"/>
      <c r="G181" s="152"/>
      <c r="H181" s="152"/>
      <c r="I181" s="152"/>
      <c r="J181" s="152"/>
      <c r="K181" s="152"/>
    </row>
    <row r="182" spans="1:11" x14ac:dyDescent="0.25">
      <c r="A182" s="24">
        <v>2</v>
      </c>
      <c r="B182" s="24" t="s">
        <v>191</v>
      </c>
      <c r="C182" s="11"/>
      <c r="D182" s="11"/>
      <c r="E182" s="11" t="s">
        <v>10</v>
      </c>
      <c r="F182" s="11"/>
      <c r="G182" s="11"/>
      <c r="H182" s="11"/>
      <c r="I182" s="11"/>
      <c r="J182" s="11">
        <v>1</v>
      </c>
      <c r="K182" s="11"/>
    </row>
    <row r="183" spans="1:11" x14ac:dyDescent="0.25">
      <c r="A183" s="24">
        <v>2</v>
      </c>
      <c r="B183" s="24" t="s">
        <v>191</v>
      </c>
      <c r="C183" s="16" t="s">
        <v>383</v>
      </c>
      <c r="D183" s="15" t="s">
        <v>39</v>
      </c>
      <c r="E183" s="151" t="s">
        <v>46</v>
      </c>
      <c r="F183" s="151"/>
      <c r="G183" s="151"/>
      <c r="H183" s="151"/>
      <c r="I183" s="151"/>
      <c r="J183" s="151"/>
      <c r="K183" s="3">
        <v>8</v>
      </c>
    </row>
    <row r="184" spans="1:11" ht="30" customHeight="1" x14ac:dyDescent="0.25">
      <c r="A184" s="24">
        <v>2</v>
      </c>
      <c r="B184" s="24" t="s">
        <v>191</v>
      </c>
      <c r="C184" s="11"/>
      <c r="D184" s="20"/>
      <c r="E184" s="152" t="s">
        <v>552</v>
      </c>
      <c r="F184" s="152"/>
      <c r="G184" s="152"/>
      <c r="H184" s="152"/>
      <c r="I184" s="152"/>
      <c r="J184" s="152"/>
      <c r="K184" s="152"/>
    </row>
    <row r="185" spans="1:11" x14ac:dyDescent="0.25">
      <c r="A185" s="24">
        <v>2</v>
      </c>
      <c r="B185" s="24" t="s">
        <v>191</v>
      </c>
      <c r="C185" s="11"/>
      <c r="D185" s="11"/>
      <c r="E185" s="11" t="s">
        <v>148</v>
      </c>
      <c r="F185" s="11"/>
      <c r="G185" s="11"/>
      <c r="H185" s="11"/>
      <c r="I185" s="11"/>
      <c r="J185" s="11">
        <v>8</v>
      </c>
      <c r="K185" s="11"/>
    </row>
    <row r="186" spans="1:11" ht="15" customHeight="1" x14ac:dyDescent="0.25">
      <c r="A186" s="24">
        <v>2</v>
      </c>
      <c r="B186" s="24" t="s">
        <v>191</v>
      </c>
      <c r="C186" s="16" t="s">
        <v>375</v>
      </c>
      <c r="D186" s="15" t="s">
        <v>50</v>
      </c>
      <c r="E186" s="151" t="s">
        <v>556</v>
      </c>
      <c r="F186" s="151"/>
      <c r="G186" s="151"/>
      <c r="H186" s="151"/>
      <c r="I186" s="151"/>
      <c r="J186" s="151"/>
      <c r="K186" s="3">
        <v>24</v>
      </c>
    </row>
    <row r="187" spans="1:11" ht="28.5" customHeight="1" x14ac:dyDescent="0.25">
      <c r="A187" s="24">
        <v>2</v>
      </c>
      <c r="B187" s="24" t="s">
        <v>191</v>
      </c>
      <c r="C187" s="11"/>
      <c r="D187" s="20"/>
      <c r="E187" s="152" t="s">
        <v>47</v>
      </c>
      <c r="F187" s="152"/>
      <c r="G187" s="152"/>
      <c r="H187" s="152"/>
      <c r="I187" s="152"/>
      <c r="J187" s="152"/>
      <c r="K187" s="152"/>
    </row>
    <row r="188" spans="1:11" x14ac:dyDescent="0.25">
      <c r="A188" s="24">
        <v>2</v>
      </c>
      <c r="B188" s="24" t="s">
        <v>191</v>
      </c>
      <c r="C188" s="11"/>
      <c r="D188" s="11"/>
      <c r="E188" s="11" t="s">
        <v>148</v>
      </c>
      <c r="F188" s="11">
        <v>3</v>
      </c>
      <c r="G188" s="11">
        <v>6</v>
      </c>
      <c r="H188" s="11"/>
      <c r="I188" s="11"/>
      <c r="J188" s="104">
        <v>24</v>
      </c>
      <c r="K188" s="11"/>
    </row>
    <row r="189" spans="1:11" ht="15" customHeight="1" x14ac:dyDescent="0.25">
      <c r="A189" s="24">
        <v>2</v>
      </c>
      <c r="B189" s="24" t="s">
        <v>191</v>
      </c>
      <c r="C189" s="16" t="s">
        <v>385</v>
      </c>
      <c r="D189" s="15" t="s">
        <v>45</v>
      </c>
      <c r="E189" s="151" t="s">
        <v>386</v>
      </c>
      <c r="F189" s="151"/>
      <c r="G189" s="151"/>
      <c r="H189" s="151"/>
      <c r="I189" s="151"/>
      <c r="J189" s="151"/>
      <c r="K189" s="3">
        <v>8</v>
      </c>
    </row>
    <row r="190" spans="1:11" ht="28.5" customHeight="1" x14ac:dyDescent="0.25">
      <c r="A190" s="24">
        <v>2</v>
      </c>
      <c r="B190" s="24" t="s">
        <v>191</v>
      </c>
      <c r="C190" s="11"/>
      <c r="D190" s="20"/>
      <c r="E190" s="152" t="s">
        <v>47</v>
      </c>
      <c r="F190" s="152"/>
      <c r="G190" s="152"/>
      <c r="H190" s="152"/>
      <c r="I190" s="152"/>
      <c r="J190" s="152"/>
      <c r="K190" s="152"/>
    </row>
    <row r="191" spans="1:11" x14ac:dyDescent="0.25">
      <c r="A191" s="24">
        <v>2</v>
      </c>
      <c r="B191" s="24" t="s">
        <v>191</v>
      </c>
      <c r="C191" s="11"/>
      <c r="D191" s="11" t="s">
        <v>39</v>
      </c>
      <c r="E191" s="11" t="s">
        <v>148</v>
      </c>
      <c r="F191" s="11"/>
      <c r="G191" s="11"/>
      <c r="H191" s="11"/>
      <c r="I191" s="11"/>
      <c r="J191" s="104">
        <v>8</v>
      </c>
      <c r="K191" s="11"/>
    </row>
    <row r="192" spans="1:11" x14ac:dyDescent="0.25">
      <c r="A192" s="24">
        <v>2</v>
      </c>
      <c r="B192" s="24" t="s">
        <v>191</v>
      </c>
      <c r="C192" s="16" t="s">
        <v>296</v>
      </c>
      <c r="D192" s="15" t="s">
        <v>50</v>
      </c>
      <c r="E192" s="151" t="s">
        <v>297</v>
      </c>
      <c r="F192" s="151"/>
      <c r="G192" s="151"/>
      <c r="H192" s="151"/>
      <c r="I192" s="151"/>
      <c r="J192" s="151"/>
      <c r="K192" s="3">
        <v>17</v>
      </c>
    </row>
    <row r="193" spans="1:11" ht="43.5" customHeight="1" x14ac:dyDescent="0.25">
      <c r="A193" s="24">
        <v>2</v>
      </c>
      <c r="B193" s="24" t="s">
        <v>191</v>
      </c>
      <c r="C193" s="11"/>
      <c r="D193" s="20"/>
      <c r="E193" s="152" t="s">
        <v>93</v>
      </c>
      <c r="F193" s="152"/>
      <c r="G193" s="152"/>
      <c r="H193" s="152"/>
      <c r="I193" s="152"/>
      <c r="J193" s="152"/>
      <c r="K193" s="152"/>
    </row>
    <row r="194" spans="1:11" x14ac:dyDescent="0.25">
      <c r="A194" s="24">
        <v>2</v>
      </c>
      <c r="B194" s="24" t="s">
        <v>191</v>
      </c>
      <c r="C194" s="11"/>
      <c r="D194" s="11" t="s">
        <v>50</v>
      </c>
      <c r="E194" s="11" t="s">
        <v>148</v>
      </c>
      <c r="F194" s="11"/>
      <c r="G194" s="11"/>
      <c r="H194" s="11"/>
      <c r="I194" s="11"/>
      <c r="J194" s="11">
        <v>17</v>
      </c>
      <c r="K194" s="11"/>
    </row>
    <row r="195" spans="1:11" x14ac:dyDescent="0.25">
      <c r="A195" s="24">
        <v>2</v>
      </c>
      <c r="B195" s="24" t="s">
        <v>191</v>
      </c>
      <c r="C195" s="16" t="s">
        <v>263</v>
      </c>
      <c r="D195" s="15" t="s">
        <v>45</v>
      </c>
      <c r="E195" s="151" t="s">
        <v>53</v>
      </c>
      <c r="F195" s="151"/>
      <c r="G195" s="151"/>
      <c r="H195" s="151"/>
      <c r="I195" s="151"/>
      <c r="J195" s="151"/>
      <c r="K195" s="3">
        <v>4</v>
      </c>
    </row>
    <row r="196" spans="1:11" ht="30.75" customHeight="1" x14ac:dyDescent="0.25">
      <c r="A196" s="24">
        <v>2</v>
      </c>
      <c r="B196" s="24" t="s">
        <v>191</v>
      </c>
      <c r="C196" s="11"/>
      <c r="D196" s="20"/>
      <c r="E196" s="152" t="s">
        <v>52</v>
      </c>
      <c r="F196" s="152"/>
      <c r="G196" s="152"/>
      <c r="H196" s="152"/>
      <c r="I196" s="152"/>
      <c r="J196" s="152"/>
      <c r="K196" s="152"/>
    </row>
    <row r="197" spans="1:11" x14ac:dyDescent="0.25">
      <c r="A197" s="24"/>
      <c r="B197" s="24"/>
      <c r="C197" s="11"/>
      <c r="D197" s="20"/>
      <c r="E197" s="11" t="s">
        <v>148</v>
      </c>
      <c r="F197" s="11"/>
      <c r="G197" s="11"/>
      <c r="H197" s="11"/>
      <c r="I197" s="11"/>
      <c r="J197" s="104">
        <v>4</v>
      </c>
      <c r="K197" s="36"/>
    </row>
    <row r="198" spans="1:11" x14ac:dyDescent="0.25">
      <c r="A198" s="24">
        <v>2</v>
      </c>
      <c r="B198" s="24" t="s">
        <v>191</v>
      </c>
      <c r="C198" s="16" t="s">
        <v>393</v>
      </c>
      <c r="D198" s="15" t="s">
        <v>39</v>
      </c>
      <c r="E198" s="151" t="s">
        <v>59</v>
      </c>
      <c r="F198" s="151"/>
      <c r="G198" s="151"/>
      <c r="H198" s="151"/>
      <c r="I198" s="151"/>
      <c r="J198" s="151"/>
      <c r="K198" s="3">
        <v>400</v>
      </c>
    </row>
    <row r="199" spans="1:11" ht="29.1" customHeight="1" x14ac:dyDescent="0.25">
      <c r="A199" s="24">
        <v>2</v>
      </c>
      <c r="B199" s="24" t="s">
        <v>191</v>
      </c>
      <c r="C199" s="11"/>
      <c r="D199" s="20"/>
      <c r="E199" s="152" t="s">
        <v>60</v>
      </c>
      <c r="F199" s="152"/>
      <c r="G199" s="152"/>
      <c r="H199" s="152"/>
      <c r="I199" s="152"/>
      <c r="J199" s="152"/>
      <c r="K199" s="152"/>
    </row>
    <row r="200" spans="1:11" x14ac:dyDescent="0.25">
      <c r="A200" s="24">
        <v>2</v>
      </c>
      <c r="B200" s="24" t="s">
        <v>191</v>
      </c>
      <c r="C200" s="11"/>
      <c r="D200" s="20" t="s">
        <v>62</v>
      </c>
      <c r="E200" s="11" t="s">
        <v>148</v>
      </c>
      <c r="F200" s="11"/>
      <c r="G200" s="11"/>
      <c r="H200" s="11"/>
      <c r="I200" s="11"/>
      <c r="J200" s="104">
        <v>400</v>
      </c>
      <c r="K200" s="11"/>
    </row>
    <row r="201" spans="1:11" ht="16.5" x14ac:dyDescent="0.25">
      <c r="A201" s="24">
        <v>2</v>
      </c>
      <c r="B201" s="24" t="s">
        <v>192</v>
      </c>
      <c r="C201" s="21" t="s">
        <v>177</v>
      </c>
      <c r="D201" s="21"/>
      <c r="E201" s="10"/>
      <c r="F201" s="10"/>
      <c r="G201" s="10"/>
      <c r="H201" s="10"/>
      <c r="I201" s="10"/>
      <c r="J201" s="10"/>
      <c r="K201" s="10"/>
    </row>
    <row r="202" spans="1:11" x14ac:dyDescent="0.25">
      <c r="A202" s="24">
        <v>2</v>
      </c>
      <c r="B202" s="24" t="s">
        <v>192</v>
      </c>
      <c r="C202" s="17" t="s">
        <v>56</v>
      </c>
      <c r="D202" s="17" t="s">
        <v>45</v>
      </c>
      <c r="E202" s="17" t="s">
        <v>40</v>
      </c>
      <c r="F202" s="17" t="s">
        <v>134</v>
      </c>
      <c r="G202" s="17" t="s">
        <v>135</v>
      </c>
      <c r="H202" s="17" t="s">
        <v>0</v>
      </c>
      <c r="I202" s="17" t="s">
        <v>136</v>
      </c>
      <c r="J202" s="17" t="s">
        <v>137</v>
      </c>
      <c r="K202" s="17" t="s">
        <v>138</v>
      </c>
    </row>
    <row r="203" spans="1:11" x14ac:dyDescent="0.25">
      <c r="A203" s="24">
        <v>2</v>
      </c>
      <c r="B203" s="24" t="s">
        <v>192</v>
      </c>
      <c r="C203" s="16" t="s">
        <v>289</v>
      </c>
      <c r="D203" s="15" t="s">
        <v>39</v>
      </c>
      <c r="E203" s="151" t="s">
        <v>152</v>
      </c>
      <c r="F203" s="151"/>
      <c r="G203" s="151"/>
      <c r="H203" s="151"/>
      <c r="I203" s="151"/>
      <c r="J203" s="151"/>
      <c r="K203" s="3">
        <v>431.30999999999995</v>
      </c>
    </row>
    <row r="204" spans="1:11" x14ac:dyDescent="0.25">
      <c r="A204" s="24">
        <v>2</v>
      </c>
      <c r="B204" s="24" t="s">
        <v>192</v>
      </c>
      <c r="C204" s="11"/>
      <c r="D204" s="20"/>
      <c r="E204" s="152" t="s">
        <v>152</v>
      </c>
      <c r="F204" s="152"/>
      <c r="G204" s="152"/>
      <c r="H204" s="152"/>
      <c r="I204" s="152"/>
      <c r="J204" s="152"/>
      <c r="K204" s="152"/>
    </row>
    <row r="205" spans="1:11" x14ac:dyDescent="0.25">
      <c r="A205" s="24">
        <v>2</v>
      </c>
      <c r="B205" s="24" t="s">
        <v>192</v>
      </c>
      <c r="C205" s="11"/>
      <c r="D205" s="20" t="s">
        <v>39</v>
      </c>
      <c r="E205" s="11" t="s">
        <v>15</v>
      </c>
      <c r="F205" s="11"/>
      <c r="G205" s="11"/>
      <c r="H205" s="11"/>
      <c r="I205" s="11"/>
      <c r="J205" s="19">
        <v>266.48999999999995</v>
      </c>
      <c r="K205" s="11"/>
    </row>
    <row r="206" spans="1:11" x14ac:dyDescent="0.25">
      <c r="A206" s="24">
        <v>2</v>
      </c>
      <c r="B206" s="24" t="s">
        <v>192</v>
      </c>
      <c r="C206" s="11"/>
      <c r="D206" s="20" t="s">
        <v>39</v>
      </c>
      <c r="E206" s="11" t="s">
        <v>16</v>
      </c>
      <c r="F206" s="11"/>
      <c r="G206" s="11"/>
      <c r="H206" s="11"/>
      <c r="I206" s="11"/>
      <c r="J206" s="19">
        <v>60.3</v>
      </c>
      <c r="K206" s="11"/>
    </row>
    <row r="207" spans="1:11" x14ac:dyDescent="0.25">
      <c r="A207" s="24">
        <v>2</v>
      </c>
      <c r="B207" s="24" t="s">
        <v>192</v>
      </c>
      <c r="C207" s="11"/>
      <c r="D207" s="20" t="s">
        <v>39</v>
      </c>
      <c r="E207" s="11" t="s">
        <v>17</v>
      </c>
      <c r="F207" s="11"/>
      <c r="G207" s="11"/>
      <c r="H207" s="11"/>
      <c r="I207" s="11"/>
      <c r="J207" s="19">
        <v>59.519999999999996</v>
      </c>
      <c r="K207" s="11"/>
    </row>
    <row r="208" spans="1:11" x14ac:dyDescent="0.25">
      <c r="A208" s="24">
        <v>2</v>
      </c>
      <c r="B208" s="24" t="s">
        <v>192</v>
      </c>
      <c r="C208" s="11"/>
      <c r="D208" s="20" t="s">
        <v>39</v>
      </c>
      <c r="E208" s="11" t="s">
        <v>18</v>
      </c>
      <c r="F208" s="11"/>
      <c r="G208" s="11"/>
      <c r="H208" s="11"/>
      <c r="I208" s="11"/>
      <c r="J208" s="19">
        <v>45</v>
      </c>
      <c r="K208" s="11"/>
    </row>
    <row r="209" spans="1:11" x14ac:dyDescent="0.25">
      <c r="A209" s="24">
        <v>2</v>
      </c>
      <c r="B209" s="24" t="s">
        <v>192</v>
      </c>
      <c r="C209" s="16" t="s">
        <v>549</v>
      </c>
      <c r="D209" s="15" t="s">
        <v>39</v>
      </c>
      <c r="E209" s="151" t="s">
        <v>58</v>
      </c>
      <c r="F209" s="151"/>
      <c r="G209" s="151"/>
      <c r="H209" s="151"/>
      <c r="I209" s="151"/>
      <c r="J209" s="151"/>
      <c r="K209" s="3">
        <v>2875.4</v>
      </c>
    </row>
    <row r="210" spans="1:11" ht="48" customHeight="1" x14ac:dyDescent="0.25">
      <c r="A210" s="24">
        <v>2</v>
      </c>
      <c r="B210" s="24" t="s">
        <v>192</v>
      </c>
      <c r="C210" s="11"/>
      <c r="D210" s="20"/>
      <c r="E210" s="152" t="s">
        <v>153</v>
      </c>
      <c r="F210" s="152"/>
      <c r="G210" s="152"/>
      <c r="H210" s="152"/>
      <c r="I210" s="152"/>
      <c r="J210" s="152"/>
      <c r="K210" s="152"/>
    </row>
    <row r="211" spans="1:11" x14ac:dyDescent="0.25">
      <c r="A211" s="24">
        <v>2</v>
      </c>
      <c r="B211" s="24" t="s">
        <v>192</v>
      </c>
      <c r="C211" s="11"/>
      <c r="D211" s="20" t="s">
        <v>39</v>
      </c>
      <c r="E211" s="11" t="s">
        <v>15</v>
      </c>
      <c r="F211" s="11"/>
      <c r="G211" s="11"/>
      <c r="H211" s="11"/>
      <c r="I211" s="11"/>
      <c r="J211" s="19">
        <v>1776.6</v>
      </c>
      <c r="K211" s="11"/>
    </row>
    <row r="212" spans="1:11" x14ac:dyDescent="0.25">
      <c r="A212" s="24">
        <v>2</v>
      </c>
      <c r="B212" s="24" t="s">
        <v>192</v>
      </c>
      <c r="C212" s="11"/>
      <c r="D212" s="20" t="s">
        <v>39</v>
      </c>
      <c r="E212" s="11" t="s">
        <v>16</v>
      </c>
      <c r="F212" s="11"/>
      <c r="G212" s="11"/>
      <c r="H212" s="11"/>
      <c r="I212" s="11"/>
      <c r="J212" s="19">
        <v>402</v>
      </c>
      <c r="K212" s="11"/>
    </row>
    <row r="213" spans="1:11" x14ac:dyDescent="0.25">
      <c r="A213" s="24">
        <v>2</v>
      </c>
      <c r="B213" s="24" t="s">
        <v>192</v>
      </c>
      <c r="C213" s="11"/>
      <c r="D213" s="20" t="s">
        <v>39</v>
      </c>
      <c r="E213" s="11" t="s">
        <v>17</v>
      </c>
      <c r="F213" s="11"/>
      <c r="G213" s="11"/>
      <c r="H213" s="11"/>
      <c r="I213" s="11"/>
      <c r="J213" s="19">
        <v>396.8</v>
      </c>
      <c r="K213" s="11"/>
    </row>
    <row r="214" spans="1:11" x14ac:dyDescent="0.25">
      <c r="A214" s="24">
        <v>2</v>
      </c>
      <c r="B214" s="24" t="s">
        <v>192</v>
      </c>
      <c r="C214" s="11"/>
      <c r="D214" s="20" t="s">
        <v>39</v>
      </c>
      <c r="E214" s="11" t="s">
        <v>18</v>
      </c>
      <c r="F214" s="11"/>
      <c r="G214" s="11"/>
      <c r="H214" s="11"/>
      <c r="I214" s="11"/>
      <c r="J214" s="19">
        <v>300</v>
      </c>
      <c r="K214" s="11"/>
    </row>
    <row r="215" spans="1:11" x14ac:dyDescent="0.25">
      <c r="A215" s="24">
        <v>2</v>
      </c>
      <c r="B215" s="24" t="s">
        <v>192</v>
      </c>
      <c r="C215" s="16" t="s">
        <v>557</v>
      </c>
      <c r="D215" s="15" t="s">
        <v>39</v>
      </c>
      <c r="E215" s="151" t="s">
        <v>77</v>
      </c>
      <c r="F215" s="151"/>
      <c r="G215" s="151"/>
      <c r="H215" s="151"/>
      <c r="I215" s="151"/>
      <c r="J215" s="151"/>
      <c r="K215" s="3">
        <v>1553.16</v>
      </c>
    </row>
    <row r="216" spans="1:11" x14ac:dyDescent="0.25">
      <c r="A216" s="24">
        <v>2</v>
      </c>
      <c r="B216" s="24" t="s">
        <v>192</v>
      </c>
      <c r="C216" s="11"/>
      <c r="D216" s="20"/>
      <c r="E216" s="11" t="s">
        <v>77</v>
      </c>
      <c r="F216" s="11"/>
      <c r="G216" s="11"/>
      <c r="H216" s="11"/>
      <c r="I216" s="11"/>
      <c r="J216" s="11"/>
      <c r="K216" s="11"/>
    </row>
    <row r="217" spans="1:11" x14ac:dyDescent="0.25">
      <c r="A217" s="24">
        <v>2</v>
      </c>
      <c r="B217" s="24" t="s">
        <v>192</v>
      </c>
      <c r="C217" s="11"/>
      <c r="D217" s="20" t="s">
        <v>39</v>
      </c>
      <c r="E217" s="11" t="s">
        <v>9</v>
      </c>
      <c r="F217" s="11"/>
      <c r="G217" s="11"/>
      <c r="H217" s="11"/>
      <c r="I217" s="11"/>
      <c r="J217" s="19">
        <v>125.4</v>
      </c>
      <c r="K217" s="11"/>
    </row>
    <row r="218" spans="1:11" x14ac:dyDescent="0.25">
      <c r="A218" s="24">
        <v>2</v>
      </c>
      <c r="B218" s="24" t="s">
        <v>192</v>
      </c>
      <c r="C218" s="11"/>
      <c r="D218" s="20" t="s">
        <v>39</v>
      </c>
      <c r="E218" s="11" t="s">
        <v>15</v>
      </c>
      <c r="F218" s="11"/>
      <c r="G218" s="11"/>
      <c r="H218" s="11"/>
      <c r="I218" s="11"/>
      <c r="J218" s="19">
        <v>1065.96</v>
      </c>
      <c r="K218" s="11"/>
    </row>
    <row r="219" spans="1:11" x14ac:dyDescent="0.25">
      <c r="A219" s="24">
        <v>2</v>
      </c>
      <c r="B219" s="24" t="s">
        <v>192</v>
      </c>
      <c r="C219" s="11"/>
      <c r="D219" s="20" t="s">
        <v>39</v>
      </c>
      <c r="E219" s="11" t="s">
        <v>16</v>
      </c>
      <c r="F219" s="11"/>
      <c r="G219" s="11"/>
      <c r="H219" s="11"/>
      <c r="I219" s="11"/>
      <c r="J219" s="19">
        <v>361.8</v>
      </c>
      <c r="K219" s="11"/>
    </row>
    <row r="220" spans="1:11" x14ac:dyDescent="0.25">
      <c r="A220" s="24">
        <v>2</v>
      </c>
      <c r="B220" s="24" t="s">
        <v>192</v>
      </c>
      <c r="C220" s="16" t="s">
        <v>558</v>
      </c>
      <c r="D220" s="15" t="s">
        <v>39</v>
      </c>
      <c r="E220" s="151" t="s">
        <v>78</v>
      </c>
      <c r="F220" s="151"/>
      <c r="G220" s="151"/>
      <c r="H220" s="151"/>
      <c r="I220" s="151"/>
      <c r="J220" s="151"/>
      <c r="K220" s="3">
        <v>1725.7333333333333</v>
      </c>
    </row>
    <row r="221" spans="1:11" ht="43.5" customHeight="1" x14ac:dyDescent="0.25">
      <c r="A221" s="24">
        <v>2</v>
      </c>
      <c r="B221" s="24" t="s">
        <v>192</v>
      </c>
      <c r="C221" s="11"/>
      <c r="D221" s="20"/>
      <c r="E221" s="152" t="s">
        <v>154</v>
      </c>
      <c r="F221" s="152"/>
      <c r="G221" s="152"/>
      <c r="H221" s="152"/>
      <c r="I221" s="152"/>
      <c r="J221" s="152"/>
      <c r="K221" s="152"/>
    </row>
    <row r="222" spans="1:11" x14ac:dyDescent="0.25">
      <c r="A222" s="24">
        <v>2</v>
      </c>
      <c r="B222" s="24" t="s">
        <v>192</v>
      </c>
      <c r="C222" s="11"/>
      <c r="D222" s="20" t="s">
        <v>39</v>
      </c>
      <c r="E222" s="11" t="s">
        <v>9</v>
      </c>
      <c r="F222" s="11"/>
      <c r="G222" s="11"/>
      <c r="H222" s="11"/>
      <c r="I222" s="11"/>
      <c r="J222" s="19">
        <v>139.33333333333334</v>
      </c>
      <c r="K222" s="11"/>
    </row>
    <row r="223" spans="1:11" x14ac:dyDescent="0.25">
      <c r="A223" s="24">
        <v>2</v>
      </c>
      <c r="B223" s="24" t="s">
        <v>192</v>
      </c>
      <c r="C223" s="11"/>
      <c r="D223" s="20" t="s">
        <v>39</v>
      </c>
      <c r="E223" s="11" t="s">
        <v>15</v>
      </c>
      <c r="F223" s="11"/>
      <c r="G223" s="11"/>
      <c r="H223" s="11"/>
      <c r="I223" s="11"/>
      <c r="J223" s="19">
        <v>1184.4000000000001</v>
      </c>
      <c r="K223" s="11"/>
    </row>
    <row r="224" spans="1:11" x14ac:dyDescent="0.25">
      <c r="A224" s="24">
        <v>2</v>
      </c>
      <c r="B224" s="24" t="s">
        <v>192</v>
      </c>
      <c r="C224" s="11"/>
      <c r="D224" s="20" t="s">
        <v>39</v>
      </c>
      <c r="E224" s="11" t="s">
        <v>16</v>
      </c>
      <c r="F224" s="11"/>
      <c r="G224" s="11"/>
      <c r="H224" s="11"/>
      <c r="I224" s="11"/>
      <c r="J224" s="19">
        <v>402</v>
      </c>
      <c r="K224" s="11"/>
    </row>
    <row r="225" spans="1:11" ht="16.5" x14ac:dyDescent="0.25">
      <c r="A225" s="24">
        <v>2</v>
      </c>
      <c r="B225" s="24" t="s">
        <v>193</v>
      </c>
      <c r="C225" s="21" t="s">
        <v>178</v>
      </c>
      <c r="D225" s="21"/>
      <c r="E225" s="10"/>
      <c r="F225" s="10"/>
      <c r="G225" s="10"/>
      <c r="H225" s="10"/>
      <c r="I225" s="10"/>
      <c r="J225" s="10"/>
      <c r="K225" s="10"/>
    </row>
    <row r="226" spans="1:11" x14ac:dyDescent="0.25">
      <c r="A226" s="24">
        <v>2</v>
      </c>
      <c r="B226" s="24" t="s">
        <v>193</v>
      </c>
      <c r="C226" s="17" t="s">
        <v>56</v>
      </c>
      <c r="D226" s="17" t="s">
        <v>45</v>
      </c>
      <c r="E226" s="17" t="s">
        <v>40</v>
      </c>
      <c r="F226" s="17" t="s">
        <v>134</v>
      </c>
      <c r="G226" s="17" t="s">
        <v>135</v>
      </c>
      <c r="H226" s="17" t="s">
        <v>0</v>
      </c>
      <c r="I226" s="17" t="s">
        <v>136</v>
      </c>
      <c r="J226" s="17" t="s">
        <v>137</v>
      </c>
      <c r="K226" s="17" t="s">
        <v>138</v>
      </c>
    </row>
    <row r="227" spans="1:11" x14ac:dyDescent="0.25">
      <c r="A227" s="24">
        <v>2</v>
      </c>
      <c r="B227" s="24" t="s">
        <v>193</v>
      </c>
      <c r="C227" s="16" t="s">
        <v>269</v>
      </c>
      <c r="D227" s="15" t="s">
        <v>39</v>
      </c>
      <c r="E227" s="151" t="s">
        <v>83</v>
      </c>
      <c r="F227" s="151"/>
      <c r="G227" s="151"/>
      <c r="H227" s="151"/>
      <c r="I227" s="151"/>
      <c r="J227" s="151"/>
      <c r="K227" s="3">
        <v>1</v>
      </c>
    </row>
    <row r="228" spans="1:11" ht="30.75" customHeight="1" x14ac:dyDescent="0.25">
      <c r="A228" s="24">
        <v>2</v>
      </c>
      <c r="B228" s="24" t="s">
        <v>193</v>
      </c>
      <c r="C228" s="11"/>
      <c r="D228" s="20"/>
      <c r="E228" s="152" t="s">
        <v>84</v>
      </c>
      <c r="F228" s="152"/>
      <c r="G228" s="152"/>
      <c r="H228" s="152"/>
      <c r="I228" s="152"/>
      <c r="J228" s="152"/>
      <c r="K228" s="152"/>
    </row>
    <row r="229" spans="1:11" x14ac:dyDescent="0.25">
      <c r="A229" s="24">
        <v>2</v>
      </c>
      <c r="B229" s="24" t="s">
        <v>193</v>
      </c>
      <c r="C229" s="11"/>
      <c r="D229" s="20" t="s">
        <v>39</v>
      </c>
      <c r="E229" s="11" t="s">
        <v>16</v>
      </c>
      <c r="F229" s="11"/>
      <c r="G229" s="11"/>
      <c r="H229" s="11"/>
      <c r="I229" s="11"/>
      <c r="J229" s="11">
        <v>1</v>
      </c>
      <c r="K229" s="11"/>
    </row>
    <row r="230" spans="1:11" x14ac:dyDescent="0.25">
      <c r="A230" s="24">
        <v>2</v>
      </c>
      <c r="B230" s="24" t="s">
        <v>193</v>
      </c>
      <c r="C230" s="16" t="s">
        <v>100</v>
      </c>
      <c r="D230" s="15" t="s">
        <v>39</v>
      </c>
      <c r="E230" s="151" t="s">
        <v>101</v>
      </c>
      <c r="F230" s="151"/>
      <c r="G230" s="151"/>
      <c r="H230" s="151"/>
      <c r="I230" s="151"/>
      <c r="J230" s="151"/>
      <c r="K230" s="3">
        <v>6</v>
      </c>
    </row>
    <row r="231" spans="1:11" ht="18" customHeight="1" x14ac:dyDescent="0.25">
      <c r="A231" s="24">
        <v>2</v>
      </c>
      <c r="B231" s="24" t="s">
        <v>193</v>
      </c>
      <c r="C231" s="11"/>
      <c r="D231" s="20"/>
      <c r="E231" s="152" t="s">
        <v>157</v>
      </c>
      <c r="F231" s="152"/>
      <c r="G231" s="152"/>
      <c r="H231" s="152"/>
      <c r="I231" s="152"/>
      <c r="J231" s="152"/>
      <c r="K231" s="152"/>
    </row>
    <row r="232" spans="1:11" x14ac:dyDescent="0.25">
      <c r="A232" s="24">
        <v>2</v>
      </c>
      <c r="B232" s="24" t="s">
        <v>193</v>
      </c>
      <c r="C232" s="11"/>
      <c r="D232" s="20" t="s">
        <v>39</v>
      </c>
      <c r="E232" s="11" t="s">
        <v>182</v>
      </c>
      <c r="F232" s="11"/>
      <c r="G232" s="11"/>
      <c r="H232" s="11"/>
      <c r="I232" s="11"/>
      <c r="J232" s="11">
        <v>3</v>
      </c>
      <c r="K232" s="11"/>
    </row>
    <row r="233" spans="1:11" x14ac:dyDescent="0.25">
      <c r="A233" s="24">
        <v>2</v>
      </c>
      <c r="B233" s="24" t="s">
        <v>193</v>
      </c>
      <c r="C233" s="11"/>
      <c r="D233" s="20" t="s">
        <v>39</v>
      </c>
      <c r="E233" s="11" t="s">
        <v>159</v>
      </c>
      <c r="F233" s="11"/>
      <c r="G233" s="11"/>
      <c r="H233" s="11"/>
      <c r="I233" s="11"/>
      <c r="J233" s="11">
        <v>3</v>
      </c>
      <c r="K233" s="11"/>
    </row>
    <row r="234" spans="1:11" ht="16.5" x14ac:dyDescent="0.25">
      <c r="A234" s="24">
        <v>2</v>
      </c>
      <c r="B234" s="24" t="s">
        <v>194</v>
      </c>
      <c r="C234" s="21" t="s">
        <v>179</v>
      </c>
      <c r="D234" s="21"/>
      <c r="E234" s="10"/>
      <c r="F234" s="10"/>
      <c r="G234" s="10"/>
      <c r="H234" s="10"/>
      <c r="I234" s="10"/>
      <c r="J234" s="10"/>
      <c r="K234" s="10"/>
    </row>
    <row r="235" spans="1:11" x14ac:dyDescent="0.25">
      <c r="A235" s="24">
        <v>2</v>
      </c>
      <c r="B235" s="24" t="s">
        <v>194</v>
      </c>
      <c r="C235" s="17" t="s">
        <v>56</v>
      </c>
      <c r="D235" s="17" t="s">
        <v>45</v>
      </c>
      <c r="E235" s="17" t="s">
        <v>40</v>
      </c>
      <c r="F235" s="17" t="s">
        <v>134</v>
      </c>
      <c r="G235" s="17" t="s">
        <v>135</v>
      </c>
      <c r="H235" s="17" t="s">
        <v>0</v>
      </c>
      <c r="I235" s="17" t="s">
        <v>136</v>
      </c>
      <c r="J235" s="17" t="s">
        <v>137</v>
      </c>
      <c r="K235" s="17" t="s">
        <v>138</v>
      </c>
    </row>
    <row r="236" spans="1:11" x14ac:dyDescent="0.25">
      <c r="A236" s="24">
        <v>2</v>
      </c>
      <c r="B236" s="24" t="s">
        <v>194</v>
      </c>
      <c r="C236" s="16" t="s">
        <v>335</v>
      </c>
      <c r="D236" s="15" t="s">
        <v>45</v>
      </c>
      <c r="E236" s="151" t="s">
        <v>336</v>
      </c>
      <c r="F236" s="151">
        <v>0</v>
      </c>
      <c r="G236" s="151"/>
      <c r="H236" s="151"/>
      <c r="I236" s="151"/>
      <c r="J236" s="151"/>
      <c r="K236" s="3">
        <v>2</v>
      </c>
    </row>
    <row r="237" spans="1:11" ht="102.95" customHeight="1" x14ac:dyDescent="0.25">
      <c r="A237" s="24">
        <v>2</v>
      </c>
      <c r="B237" s="24" t="s">
        <v>194</v>
      </c>
      <c r="C237" s="11"/>
      <c r="D237" s="20"/>
      <c r="E237" s="152" t="s">
        <v>117</v>
      </c>
      <c r="F237" s="152"/>
      <c r="G237" s="152"/>
      <c r="H237" s="152"/>
      <c r="I237" s="152"/>
      <c r="J237" s="152"/>
      <c r="K237" s="152"/>
    </row>
    <row r="238" spans="1:11" ht="15" customHeight="1" x14ac:dyDescent="0.25">
      <c r="A238" s="24">
        <v>2</v>
      </c>
      <c r="B238" s="24" t="s">
        <v>194</v>
      </c>
      <c r="C238" s="16" t="s">
        <v>345</v>
      </c>
      <c r="D238" s="15" t="s">
        <v>45</v>
      </c>
      <c r="E238" s="151" t="s">
        <v>346</v>
      </c>
      <c r="F238" s="151"/>
      <c r="G238" s="151"/>
      <c r="H238" s="151"/>
      <c r="I238" s="151"/>
      <c r="J238" s="151"/>
      <c r="K238" s="3">
        <v>4</v>
      </c>
    </row>
    <row r="239" spans="1:11" ht="102" customHeight="1" x14ac:dyDescent="0.25">
      <c r="A239" s="24">
        <v>2</v>
      </c>
      <c r="B239" s="24" t="s">
        <v>194</v>
      </c>
      <c r="C239" s="11"/>
      <c r="D239" s="20"/>
      <c r="E239" s="152" t="s">
        <v>559</v>
      </c>
      <c r="F239" s="152"/>
      <c r="G239" s="152"/>
      <c r="H239" s="152"/>
      <c r="I239" s="152"/>
      <c r="J239" s="152"/>
      <c r="K239" s="152"/>
    </row>
    <row r="240" spans="1:11" ht="15" customHeight="1" x14ac:dyDescent="0.25">
      <c r="A240" s="24">
        <v>2</v>
      </c>
      <c r="B240" s="24" t="s">
        <v>194</v>
      </c>
      <c r="C240" s="16" t="s">
        <v>270</v>
      </c>
      <c r="D240" s="15" t="s">
        <v>50</v>
      </c>
      <c r="E240" s="151" t="s">
        <v>120</v>
      </c>
      <c r="F240" s="151"/>
      <c r="G240" s="151"/>
      <c r="H240" s="151"/>
      <c r="I240" s="151"/>
      <c r="J240" s="151"/>
      <c r="K240" s="3">
        <v>200</v>
      </c>
    </row>
    <row r="241" spans="1:11" ht="102" customHeight="1" x14ac:dyDescent="0.25">
      <c r="A241" s="24">
        <v>2</v>
      </c>
      <c r="B241" s="24" t="s">
        <v>194</v>
      </c>
      <c r="C241" s="11"/>
      <c r="D241" s="20"/>
      <c r="E241" s="152" t="s">
        <v>560</v>
      </c>
      <c r="F241" s="152"/>
      <c r="G241" s="152"/>
      <c r="H241" s="152"/>
      <c r="I241" s="152"/>
      <c r="J241" s="152"/>
      <c r="K241" s="158"/>
    </row>
    <row r="242" spans="1:11" s="11" customFormat="1" ht="8.1" customHeight="1" x14ac:dyDescent="0.25">
      <c r="A242" s="24">
        <v>2</v>
      </c>
      <c r="B242" s="24" t="s">
        <v>194</v>
      </c>
    </row>
    <row r="243" spans="1:11" ht="16.5" x14ac:dyDescent="0.25">
      <c r="A243" s="24">
        <v>2</v>
      </c>
      <c r="B243" s="24" t="s">
        <v>195</v>
      </c>
      <c r="C243" s="21" t="s">
        <v>203</v>
      </c>
      <c r="D243" s="21"/>
      <c r="E243" s="10"/>
      <c r="F243" s="10"/>
      <c r="G243" s="10"/>
      <c r="H243" s="10"/>
      <c r="I243" s="10"/>
      <c r="J243" s="10"/>
      <c r="K243" s="10"/>
    </row>
    <row r="244" spans="1:11" x14ac:dyDescent="0.25">
      <c r="A244" s="24">
        <v>2</v>
      </c>
      <c r="B244" s="24" t="s">
        <v>195</v>
      </c>
      <c r="C244" s="17" t="s">
        <v>56</v>
      </c>
      <c r="D244" s="17" t="s">
        <v>45</v>
      </c>
      <c r="E244" s="17" t="s">
        <v>40</v>
      </c>
      <c r="F244" s="17" t="s">
        <v>134</v>
      </c>
      <c r="G244" s="17" t="s">
        <v>135</v>
      </c>
      <c r="H244" s="17" t="s">
        <v>0</v>
      </c>
      <c r="I244" s="17" t="s">
        <v>136</v>
      </c>
      <c r="J244" s="17" t="s">
        <v>137</v>
      </c>
      <c r="K244" s="17" t="s">
        <v>138</v>
      </c>
    </row>
    <row r="245" spans="1:11" x14ac:dyDescent="0.25">
      <c r="A245" s="24">
        <v>2</v>
      </c>
      <c r="B245" s="24" t="s">
        <v>195</v>
      </c>
      <c r="C245" s="16" t="s">
        <v>271</v>
      </c>
      <c r="D245" s="15" t="s">
        <v>45</v>
      </c>
      <c r="E245" s="151" t="s">
        <v>106</v>
      </c>
      <c r="F245" s="151"/>
      <c r="G245" s="151"/>
      <c r="H245" s="151"/>
      <c r="I245" s="151"/>
      <c r="J245" s="151"/>
      <c r="K245" s="3">
        <v>55</v>
      </c>
    </row>
    <row r="246" spans="1:11" ht="33" customHeight="1" x14ac:dyDescent="0.25">
      <c r="A246" s="24">
        <v>2</v>
      </c>
      <c r="B246" s="24" t="s">
        <v>195</v>
      </c>
      <c r="C246" s="11"/>
      <c r="D246" s="20"/>
      <c r="E246" s="152" t="s">
        <v>164</v>
      </c>
      <c r="F246" s="152"/>
      <c r="G246" s="152"/>
      <c r="H246" s="152"/>
      <c r="I246" s="152"/>
      <c r="J246" s="152"/>
      <c r="K246" s="152"/>
    </row>
    <row r="247" spans="1:11" x14ac:dyDescent="0.25">
      <c r="A247" s="24">
        <v>2</v>
      </c>
      <c r="B247" s="24" t="s">
        <v>195</v>
      </c>
      <c r="C247" s="16" t="s">
        <v>272</v>
      </c>
      <c r="D247" s="15" t="s">
        <v>45</v>
      </c>
      <c r="E247" s="151" t="s">
        <v>129</v>
      </c>
      <c r="F247" s="151"/>
      <c r="G247" s="151"/>
      <c r="H247" s="151"/>
      <c r="I247" s="151"/>
      <c r="J247" s="151"/>
      <c r="K247" s="3">
        <v>40</v>
      </c>
    </row>
    <row r="248" spans="1:11" ht="135" customHeight="1" x14ac:dyDescent="0.25">
      <c r="A248" s="24">
        <v>2</v>
      </c>
      <c r="B248" s="24" t="s">
        <v>195</v>
      </c>
      <c r="C248" s="11"/>
      <c r="D248" s="20"/>
      <c r="E248" s="152" t="s">
        <v>125</v>
      </c>
      <c r="F248" s="152"/>
      <c r="G248" s="152"/>
      <c r="H248" s="152"/>
      <c r="I248" s="152"/>
      <c r="J248" s="152"/>
      <c r="K248" s="152"/>
    </row>
    <row r="249" spans="1:11" x14ac:dyDescent="0.25">
      <c r="A249" s="24">
        <v>2</v>
      </c>
      <c r="B249" s="24" t="s">
        <v>195</v>
      </c>
      <c r="C249" s="16" t="s">
        <v>273</v>
      </c>
      <c r="D249" s="15" t="s">
        <v>45</v>
      </c>
      <c r="E249" s="151" t="s">
        <v>130</v>
      </c>
      <c r="F249" s="151"/>
      <c r="G249" s="151"/>
      <c r="H249" s="151"/>
      <c r="I249" s="151"/>
      <c r="J249" s="151"/>
      <c r="K249" s="3">
        <v>27</v>
      </c>
    </row>
    <row r="250" spans="1:11" ht="135" customHeight="1" x14ac:dyDescent="0.25">
      <c r="A250" s="24">
        <v>2</v>
      </c>
      <c r="B250" s="24" t="s">
        <v>195</v>
      </c>
      <c r="C250" s="11"/>
      <c r="D250" s="20"/>
      <c r="E250" s="152" t="s">
        <v>125</v>
      </c>
      <c r="F250" s="152"/>
      <c r="G250" s="152"/>
      <c r="H250" s="152"/>
      <c r="I250" s="152"/>
      <c r="J250" s="152"/>
      <c r="K250" s="152"/>
    </row>
    <row r="251" spans="1:11" x14ac:dyDescent="0.25">
      <c r="A251" s="24">
        <v>2</v>
      </c>
      <c r="B251" s="24" t="s">
        <v>195</v>
      </c>
      <c r="C251" s="16" t="s">
        <v>274</v>
      </c>
      <c r="D251" s="15"/>
      <c r="E251" s="151" t="s">
        <v>126</v>
      </c>
      <c r="F251" s="151"/>
      <c r="G251" s="151"/>
      <c r="H251" s="151"/>
      <c r="I251" s="151"/>
      <c r="J251" s="151"/>
      <c r="K251" s="3">
        <v>5</v>
      </c>
    </row>
    <row r="252" spans="1:11" ht="84" customHeight="1" x14ac:dyDescent="0.25">
      <c r="A252" s="24">
        <v>2</v>
      </c>
      <c r="B252" s="24" t="s">
        <v>195</v>
      </c>
      <c r="C252" s="11"/>
      <c r="D252" s="20"/>
      <c r="E252" s="152" t="s">
        <v>127</v>
      </c>
      <c r="F252" s="152"/>
      <c r="G252" s="152"/>
      <c r="H252" s="152"/>
      <c r="I252" s="152"/>
      <c r="J252" s="152"/>
      <c r="K252" s="152"/>
    </row>
    <row r="253" spans="1:11" ht="18" x14ac:dyDescent="0.25">
      <c r="A253" s="24">
        <v>3</v>
      </c>
      <c r="B253" s="24" t="s">
        <v>198</v>
      </c>
      <c r="C253" s="40" t="s">
        <v>168</v>
      </c>
      <c r="D253" s="40"/>
      <c r="E253" s="1"/>
      <c r="F253" s="1"/>
      <c r="G253" s="1"/>
      <c r="H253" s="1"/>
      <c r="I253" s="1"/>
      <c r="J253" s="1"/>
      <c r="K253" s="1"/>
    </row>
    <row r="254" spans="1:11" ht="16.5" x14ac:dyDescent="0.25">
      <c r="A254" s="24">
        <v>3</v>
      </c>
      <c r="B254" s="24" t="s">
        <v>198</v>
      </c>
      <c r="C254" s="21" t="s">
        <v>169</v>
      </c>
      <c r="D254" s="21"/>
      <c r="E254" s="10"/>
      <c r="F254" s="10"/>
      <c r="G254" s="10"/>
      <c r="H254" s="10"/>
      <c r="I254" s="10"/>
      <c r="J254" s="10"/>
      <c r="K254" s="10"/>
    </row>
    <row r="255" spans="1:11" ht="15.75" x14ac:dyDescent="0.25">
      <c r="A255" s="24">
        <v>3</v>
      </c>
      <c r="B255" s="24" t="s">
        <v>198</v>
      </c>
      <c r="C255" s="23" t="s">
        <v>170</v>
      </c>
      <c r="D255" s="23"/>
      <c r="E255" s="22"/>
      <c r="F255" s="22"/>
      <c r="G255" s="22"/>
      <c r="H255" s="22"/>
      <c r="I255" s="22"/>
      <c r="J255" s="22"/>
      <c r="K255" s="22"/>
    </row>
    <row r="256" spans="1:11" x14ac:dyDescent="0.25">
      <c r="A256" s="24">
        <v>3</v>
      </c>
      <c r="B256" s="24" t="s">
        <v>198</v>
      </c>
      <c r="C256" s="17" t="s">
        <v>56</v>
      </c>
      <c r="D256" s="17" t="s">
        <v>45</v>
      </c>
      <c r="E256" s="17" t="s">
        <v>40</v>
      </c>
      <c r="F256" s="17" t="s">
        <v>134</v>
      </c>
      <c r="G256" s="17" t="s">
        <v>135</v>
      </c>
      <c r="H256" s="17" t="s">
        <v>0</v>
      </c>
      <c r="I256" s="17" t="s">
        <v>136</v>
      </c>
      <c r="J256" s="17" t="s">
        <v>137</v>
      </c>
      <c r="K256" s="17" t="s">
        <v>138</v>
      </c>
    </row>
    <row r="257" spans="1:11" ht="17.25" x14ac:dyDescent="0.25">
      <c r="A257" s="24">
        <v>3</v>
      </c>
      <c r="B257" s="24" t="s">
        <v>198</v>
      </c>
      <c r="C257" s="16" t="s">
        <v>254</v>
      </c>
      <c r="D257" s="15" t="s">
        <v>209</v>
      </c>
      <c r="E257" s="151" t="s">
        <v>34</v>
      </c>
      <c r="F257" s="151"/>
      <c r="G257" s="151"/>
      <c r="H257" s="151"/>
      <c r="I257" s="151"/>
      <c r="J257" s="151"/>
      <c r="K257" s="3">
        <v>8984</v>
      </c>
    </row>
    <row r="258" spans="1:11" ht="46.5" customHeight="1" x14ac:dyDescent="0.25">
      <c r="A258" s="24">
        <v>3</v>
      </c>
      <c r="B258" s="24" t="s">
        <v>198</v>
      </c>
      <c r="C258" s="9"/>
      <c r="D258" s="9"/>
      <c r="E258" s="152" t="s">
        <v>184</v>
      </c>
      <c r="F258" s="152"/>
      <c r="G258" s="152"/>
      <c r="H258" s="152"/>
      <c r="I258" s="152"/>
      <c r="J258" s="152"/>
      <c r="K258" s="152"/>
    </row>
    <row r="259" spans="1:11" x14ac:dyDescent="0.25">
      <c r="A259" s="24">
        <v>3</v>
      </c>
      <c r="B259" s="24" t="s">
        <v>198</v>
      </c>
      <c r="C259" s="11"/>
      <c r="D259" s="20"/>
      <c r="E259" s="11" t="s">
        <v>23</v>
      </c>
      <c r="F259" s="11"/>
      <c r="G259" s="11">
        <v>1076</v>
      </c>
      <c r="H259" s="11">
        <v>4</v>
      </c>
      <c r="I259" s="11"/>
      <c r="J259" s="11">
        <v>4304</v>
      </c>
      <c r="K259" s="11"/>
    </row>
    <row r="260" spans="1:11" x14ac:dyDescent="0.25">
      <c r="A260" s="24">
        <v>3</v>
      </c>
      <c r="B260" s="24" t="s">
        <v>198</v>
      </c>
      <c r="C260" s="11"/>
      <c r="D260" s="20"/>
      <c r="E260" s="11" t="s">
        <v>24</v>
      </c>
      <c r="F260" s="11"/>
      <c r="G260" s="11">
        <v>371</v>
      </c>
      <c r="H260" s="11">
        <v>4</v>
      </c>
      <c r="I260" s="11"/>
      <c r="J260" s="11">
        <v>1484</v>
      </c>
      <c r="K260" s="11"/>
    </row>
    <row r="261" spans="1:11" x14ac:dyDescent="0.25">
      <c r="A261" s="24">
        <v>3</v>
      </c>
      <c r="B261" s="24" t="s">
        <v>198</v>
      </c>
      <c r="C261" s="11"/>
      <c r="D261" s="20"/>
      <c r="E261" s="11" t="s">
        <v>28</v>
      </c>
      <c r="F261" s="11"/>
      <c r="G261" s="11">
        <v>458</v>
      </c>
      <c r="H261" s="11">
        <v>4</v>
      </c>
      <c r="I261" s="11"/>
      <c r="J261" s="11">
        <v>1832</v>
      </c>
      <c r="K261" s="11"/>
    </row>
    <row r="262" spans="1:11" x14ac:dyDescent="0.25">
      <c r="A262" s="24">
        <v>3</v>
      </c>
      <c r="B262" s="24" t="s">
        <v>198</v>
      </c>
      <c r="C262" s="11"/>
      <c r="D262" s="20"/>
      <c r="E262" s="11" t="s">
        <v>29</v>
      </c>
      <c r="F262" s="11"/>
      <c r="G262" s="11">
        <v>341</v>
      </c>
      <c r="H262" s="11">
        <v>4</v>
      </c>
      <c r="I262" s="11"/>
      <c r="J262" s="11">
        <v>1364</v>
      </c>
      <c r="K262" s="11"/>
    </row>
    <row r="263" spans="1:11" x14ac:dyDescent="0.25">
      <c r="A263" s="24">
        <v>3</v>
      </c>
      <c r="B263" s="24" t="s">
        <v>198</v>
      </c>
      <c r="C263" s="16" t="s">
        <v>255</v>
      </c>
      <c r="D263" s="15" t="s">
        <v>32</v>
      </c>
      <c r="E263" s="151" t="s">
        <v>140</v>
      </c>
      <c r="F263" s="151"/>
      <c r="G263" s="151"/>
      <c r="H263" s="151"/>
      <c r="I263" s="151"/>
      <c r="J263" s="151"/>
      <c r="K263" s="3">
        <v>12026.25</v>
      </c>
    </row>
    <row r="264" spans="1:11" ht="31.5" customHeight="1" x14ac:dyDescent="0.25">
      <c r="A264" s="24">
        <v>3</v>
      </c>
      <c r="B264" s="24" t="s">
        <v>198</v>
      </c>
      <c r="C264" s="11"/>
      <c r="D264" s="20"/>
      <c r="E264" s="152" t="s">
        <v>139</v>
      </c>
      <c r="F264" s="152"/>
      <c r="G264" s="152"/>
      <c r="H264" s="152"/>
      <c r="I264" s="152"/>
      <c r="J264" s="152"/>
      <c r="K264" s="152"/>
    </row>
    <row r="265" spans="1:11" x14ac:dyDescent="0.25">
      <c r="A265" s="24">
        <v>3</v>
      </c>
      <c r="B265" s="24" t="s">
        <v>198</v>
      </c>
      <c r="C265" s="11"/>
      <c r="D265" s="20"/>
      <c r="E265" s="11" t="s">
        <v>25</v>
      </c>
      <c r="F265" s="11"/>
      <c r="G265" s="11">
        <v>457.5</v>
      </c>
      <c r="H265" s="11">
        <v>4.5</v>
      </c>
      <c r="I265" s="11"/>
      <c r="J265" s="11">
        <v>2058.75</v>
      </c>
      <c r="K265" s="11"/>
    </row>
    <row r="266" spans="1:11" x14ac:dyDescent="0.25">
      <c r="A266" s="24">
        <v>3</v>
      </c>
      <c r="B266" s="24" t="s">
        <v>198</v>
      </c>
      <c r="C266" s="11"/>
      <c r="D266" s="20"/>
      <c r="E266" s="11" t="s">
        <v>26</v>
      </c>
      <c r="F266" s="11"/>
      <c r="G266" s="11">
        <v>926</v>
      </c>
      <c r="H266" s="11">
        <v>4.5</v>
      </c>
      <c r="I266" s="11"/>
      <c r="J266" s="11">
        <v>4167</v>
      </c>
      <c r="K266" s="11"/>
    </row>
    <row r="267" spans="1:11" x14ac:dyDescent="0.25">
      <c r="A267" s="24">
        <v>3</v>
      </c>
      <c r="B267" s="24" t="s">
        <v>198</v>
      </c>
      <c r="C267" s="11"/>
      <c r="D267" s="20"/>
      <c r="E267" s="11" t="s">
        <v>27</v>
      </c>
      <c r="F267" s="11"/>
      <c r="G267" s="11">
        <v>708</v>
      </c>
      <c r="H267" s="11">
        <v>4.5</v>
      </c>
      <c r="I267" s="11"/>
      <c r="J267" s="11">
        <v>3186</v>
      </c>
      <c r="K267" s="11"/>
    </row>
    <row r="268" spans="1:11" x14ac:dyDescent="0.25">
      <c r="A268" s="24">
        <v>3</v>
      </c>
      <c r="B268" s="24" t="s">
        <v>198</v>
      </c>
      <c r="C268" s="11"/>
      <c r="D268" s="20"/>
      <c r="E268" s="11" t="s">
        <v>30</v>
      </c>
      <c r="F268" s="11"/>
      <c r="G268" s="11">
        <v>464</v>
      </c>
      <c r="H268" s="11">
        <v>4.5</v>
      </c>
      <c r="I268" s="11"/>
      <c r="J268" s="11">
        <v>2088</v>
      </c>
      <c r="K268" s="11"/>
    </row>
    <row r="269" spans="1:11" x14ac:dyDescent="0.25">
      <c r="A269" s="24">
        <v>3</v>
      </c>
      <c r="B269" s="24" t="s">
        <v>198</v>
      </c>
      <c r="C269" s="11"/>
      <c r="D269" s="20"/>
      <c r="E269" s="11" t="s">
        <v>31</v>
      </c>
      <c r="F269" s="11"/>
      <c r="G269" s="11">
        <v>117</v>
      </c>
      <c r="H269" s="11">
        <v>4.5</v>
      </c>
      <c r="I269" s="11"/>
      <c r="J269" s="11">
        <v>526.5</v>
      </c>
      <c r="K269" s="11"/>
    </row>
    <row r="270" spans="1:11" x14ac:dyDescent="0.25">
      <c r="A270" s="24">
        <v>3</v>
      </c>
      <c r="B270" s="24" t="s">
        <v>198</v>
      </c>
      <c r="C270" s="16" t="s">
        <v>256</v>
      </c>
      <c r="D270" s="15" t="s">
        <v>32</v>
      </c>
      <c r="E270" s="151" t="s">
        <v>36</v>
      </c>
      <c r="F270" s="151"/>
      <c r="G270" s="151"/>
      <c r="H270" s="151"/>
      <c r="I270" s="151"/>
      <c r="J270" s="151"/>
      <c r="K270" s="3">
        <v>12026.25</v>
      </c>
    </row>
    <row r="271" spans="1:11" ht="36.950000000000003" customHeight="1" x14ac:dyDescent="0.25">
      <c r="A271" s="24">
        <v>3</v>
      </c>
      <c r="B271" s="24" t="s">
        <v>198</v>
      </c>
      <c r="C271" s="11"/>
      <c r="D271" s="20"/>
      <c r="E271" s="152" t="s">
        <v>141</v>
      </c>
      <c r="F271" s="152"/>
      <c r="G271" s="152"/>
      <c r="H271" s="152"/>
      <c r="I271" s="152"/>
      <c r="J271" s="152"/>
      <c r="K271" s="152"/>
    </row>
    <row r="272" spans="1:11" x14ac:dyDescent="0.25">
      <c r="A272" s="24">
        <v>3</v>
      </c>
      <c r="B272" s="24" t="s">
        <v>198</v>
      </c>
      <c r="C272" s="11"/>
      <c r="D272" s="20"/>
      <c r="E272" s="11" t="s">
        <v>25</v>
      </c>
      <c r="F272" s="11"/>
      <c r="G272" s="11">
        <v>457.5</v>
      </c>
      <c r="H272" s="11">
        <v>4.5</v>
      </c>
      <c r="I272" s="11"/>
      <c r="J272" s="11">
        <v>2058.75</v>
      </c>
      <c r="K272" s="11"/>
    </row>
    <row r="273" spans="1:11" x14ac:dyDescent="0.25">
      <c r="A273" s="24">
        <v>3</v>
      </c>
      <c r="B273" s="24" t="s">
        <v>198</v>
      </c>
      <c r="C273" s="11"/>
      <c r="D273" s="20"/>
      <c r="E273" s="11" t="s">
        <v>26</v>
      </c>
      <c r="F273" s="11"/>
      <c r="G273" s="11">
        <v>926</v>
      </c>
      <c r="H273" s="11">
        <v>4.5</v>
      </c>
      <c r="I273" s="11"/>
      <c r="J273" s="11">
        <v>4167</v>
      </c>
      <c r="K273" s="11"/>
    </row>
    <row r="274" spans="1:11" x14ac:dyDescent="0.25">
      <c r="A274" s="24">
        <v>3</v>
      </c>
      <c r="B274" s="24" t="s">
        <v>198</v>
      </c>
      <c r="C274" s="11"/>
      <c r="D274" s="20"/>
      <c r="E274" s="11" t="s">
        <v>27</v>
      </c>
      <c r="F274" s="11"/>
      <c r="G274" s="11">
        <v>708</v>
      </c>
      <c r="H274" s="11">
        <v>4.5</v>
      </c>
      <c r="I274" s="11"/>
      <c r="J274" s="11">
        <v>3186</v>
      </c>
      <c r="K274" s="11"/>
    </row>
    <row r="275" spans="1:11" x14ac:dyDescent="0.25">
      <c r="A275" s="24">
        <v>3</v>
      </c>
      <c r="B275" s="24" t="s">
        <v>198</v>
      </c>
      <c r="C275" s="11"/>
      <c r="D275" s="20"/>
      <c r="E275" s="11" t="s">
        <v>30</v>
      </c>
      <c r="F275" s="11"/>
      <c r="G275" s="11">
        <v>464</v>
      </c>
      <c r="H275" s="11">
        <v>4.5</v>
      </c>
      <c r="I275" s="11"/>
      <c r="J275" s="11">
        <v>2088</v>
      </c>
      <c r="K275" s="11"/>
    </row>
    <row r="276" spans="1:11" x14ac:dyDescent="0.25">
      <c r="A276" s="24">
        <v>3</v>
      </c>
      <c r="B276" s="24" t="s">
        <v>198</v>
      </c>
      <c r="C276" s="11"/>
      <c r="D276" s="20"/>
      <c r="E276" s="11" t="s">
        <v>31</v>
      </c>
      <c r="F276" s="11"/>
      <c r="G276" s="11">
        <v>117</v>
      </c>
      <c r="H276" s="11">
        <v>4.5</v>
      </c>
      <c r="I276" s="11"/>
      <c r="J276" s="11">
        <v>526.5</v>
      </c>
      <c r="K276" s="11"/>
    </row>
    <row r="277" spans="1:11" ht="15" customHeight="1" x14ac:dyDescent="0.25">
      <c r="A277" s="24">
        <v>3</v>
      </c>
      <c r="B277" s="24" t="s">
        <v>198</v>
      </c>
      <c r="C277" s="16" t="s">
        <v>257</v>
      </c>
      <c r="D277" s="15" t="s">
        <v>32</v>
      </c>
      <c r="E277" s="151" t="s">
        <v>555</v>
      </c>
      <c r="F277" s="151"/>
      <c r="G277" s="151"/>
      <c r="H277" s="151"/>
      <c r="I277" s="151"/>
      <c r="J277" s="151"/>
      <c r="K277" s="3">
        <v>12026.25</v>
      </c>
    </row>
    <row r="278" spans="1:11" ht="66.75" customHeight="1" x14ac:dyDescent="0.25">
      <c r="A278" s="24">
        <v>3</v>
      </c>
      <c r="B278" s="24" t="s">
        <v>198</v>
      </c>
      <c r="C278" s="11"/>
      <c r="D278" s="20"/>
      <c r="E278" s="152" t="s">
        <v>142</v>
      </c>
      <c r="F278" s="152"/>
      <c r="G278" s="152"/>
      <c r="H278" s="152"/>
      <c r="I278" s="152"/>
      <c r="J278" s="152"/>
      <c r="K278" s="152"/>
    </row>
    <row r="279" spans="1:11" x14ac:dyDescent="0.25">
      <c r="A279" s="24">
        <v>3</v>
      </c>
      <c r="B279" s="24" t="s">
        <v>198</v>
      </c>
      <c r="C279" s="11"/>
      <c r="D279" s="20"/>
      <c r="E279" s="11" t="s">
        <v>25</v>
      </c>
      <c r="F279" s="11"/>
      <c r="G279" s="11">
        <v>457.5</v>
      </c>
      <c r="H279" s="11">
        <v>4.5</v>
      </c>
      <c r="I279" s="11"/>
      <c r="J279" s="11">
        <v>2058.75</v>
      </c>
      <c r="K279" s="11"/>
    </row>
    <row r="280" spans="1:11" x14ac:dyDescent="0.25">
      <c r="A280" s="24">
        <v>3</v>
      </c>
      <c r="B280" s="24" t="s">
        <v>198</v>
      </c>
      <c r="C280" s="11"/>
      <c r="D280" s="20"/>
      <c r="E280" s="11" t="s">
        <v>26</v>
      </c>
      <c r="F280" s="11"/>
      <c r="G280" s="11">
        <v>926</v>
      </c>
      <c r="H280" s="11">
        <v>4.5</v>
      </c>
      <c r="I280" s="11"/>
      <c r="J280" s="11">
        <v>4167</v>
      </c>
      <c r="K280" s="11"/>
    </row>
    <row r="281" spans="1:11" x14ac:dyDescent="0.25">
      <c r="A281" s="24">
        <v>3</v>
      </c>
      <c r="B281" s="24" t="s">
        <v>198</v>
      </c>
      <c r="C281" s="11"/>
      <c r="D281" s="20"/>
      <c r="E281" s="11" t="s">
        <v>27</v>
      </c>
      <c r="F281" s="11"/>
      <c r="G281" s="11">
        <v>708</v>
      </c>
      <c r="H281" s="11">
        <v>4.5</v>
      </c>
      <c r="I281" s="11"/>
      <c r="J281" s="11">
        <v>3186</v>
      </c>
      <c r="K281" s="11"/>
    </row>
    <row r="282" spans="1:11" x14ac:dyDescent="0.25">
      <c r="A282" s="24">
        <v>3</v>
      </c>
      <c r="B282" s="24" t="s">
        <v>198</v>
      </c>
      <c r="C282" s="11"/>
      <c r="D282" s="20"/>
      <c r="E282" s="11" t="s">
        <v>30</v>
      </c>
      <c r="F282" s="11"/>
      <c r="G282" s="11">
        <v>464</v>
      </c>
      <c r="H282" s="11">
        <v>4.5</v>
      </c>
      <c r="I282" s="11"/>
      <c r="J282" s="11">
        <v>2088</v>
      </c>
      <c r="K282" s="11"/>
    </row>
    <row r="283" spans="1:11" x14ac:dyDescent="0.25">
      <c r="A283" s="24">
        <v>3</v>
      </c>
      <c r="B283" s="24" t="s">
        <v>198</v>
      </c>
      <c r="C283" s="11"/>
      <c r="D283" s="20"/>
      <c r="E283" s="11" t="s">
        <v>31</v>
      </c>
      <c r="F283" s="11"/>
      <c r="G283" s="11">
        <v>117</v>
      </c>
      <c r="H283" s="11">
        <v>4.5</v>
      </c>
      <c r="I283" s="11"/>
      <c r="J283" s="11">
        <v>526.5</v>
      </c>
      <c r="K283" s="11"/>
    </row>
    <row r="284" spans="1:11" ht="17.25" x14ac:dyDescent="0.25">
      <c r="A284" s="24">
        <v>3</v>
      </c>
      <c r="B284" s="24" t="s">
        <v>198</v>
      </c>
      <c r="C284" s="16" t="s">
        <v>259</v>
      </c>
      <c r="D284" s="15" t="s">
        <v>210</v>
      </c>
      <c r="E284" s="151" t="s">
        <v>548</v>
      </c>
      <c r="F284" s="151"/>
      <c r="G284" s="151"/>
      <c r="H284" s="151"/>
      <c r="I284" s="151"/>
      <c r="J284" s="151"/>
      <c r="K284" s="3">
        <v>2405.2500000000005</v>
      </c>
    </row>
    <row r="285" spans="1:11" ht="90" customHeight="1" x14ac:dyDescent="0.25">
      <c r="A285" s="24">
        <v>3</v>
      </c>
      <c r="B285" s="24" t="s">
        <v>198</v>
      </c>
      <c r="C285" s="11"/>
      <c r="D285" s="20"/>
      <c r="E285" s="152" t="s">
        <v>196</v>
      </c>
      <c r="F285" s="152"/>
      <c r="G285" s="152"/>
      <c r="H285" s="152"/>
      <c r="I285" s="152"/>
      <c r="J285" s="152"/>
      <c r="K285" s="152"/>
    </row>
    <row r="286" spans="1:11" x14ac:dyDescent="0.25">
      <c r="A286" s="24">
        <v>3</v>
      </c>
      <c r="B286" s="24" t="s">
        <v>198</v>
      </c>
      <c r="C286" s="11"/>
      <c r="D286" s="20"/>
      <c r="E286" s="11" t="s">
        <v>25</v>
      </c>
      <c r="F286" s="11"/>
      <c r="G286" s="11">
        <v>457.5</v>
      </c>
      <c r="H286" s="11">
        <v>4.5</v>
      </c>
      <c r="I286" s="11">
        <v>0.2</v>
      </c>
      <c r="J286" s="11">
        <v>411.75</v>
      </c>
      <c r="K286" s="11"/>
    </row>
    <row r="287" spans="1:11" x14ac:dyDescent="0.25">
      <c r="A287" s="24">
        <v>3</v>
      </c>
      <c r="B287" s="24" t="s">
        <v>198</v>
      </c>
      <c r="C287" s="11"/>
      <c r="D287" s="20"/>
      <c r="E287" s="11" t="s">
        <v>26</v>
      </c>
      <c r="F287" s="11"/>
      <c r="G287" s="11">
        <v>926</v>
      </c>
      <c r="H287" s="11">
        <v>4.5</v>
      </c>
      <c r="I287" s="11">
        <v>0.2</v>
      </c>
      <c r="J287" s="11">
        <v>833.40000000000009</v>
      </c>
      <c r="K287" s="11"/>
    </row>
    <row r="288" spans="1:11" x14ac:dyDescent="0.25">
      <c r="A288" s="24">
        <v>3</v>
      </c>
      <c r="B288" s="24" t="s">
        <v>198</v>
      </c>
      <c r="C288" s="11"/>
      <c r="D288" s="20"/>
      <c r="E288" s="11" t="s">
        <v>27</v>
      </c>
      <c r="F288" s="11"/>
      <c r="G288" s="11">
        <v>708</v>
      </c>
      <c r="H288" s="11">
        <v>4.5</v>
      </c>
      <c r="I288" s="11">
        <v>0.2</v>
      </c>
      <c r="J288" s="11">
        <v>637.20000000000005</v>
      </c>
      <c r="K288" s="11"/>
    </row>
    <row r="289" spans="1:11" x14ac:dyDescent="0.25">
      <c r="A289" s="24">
        <v>3</v>
      </c>
      <c r="B289" s="24" t="s">
        <v>198</v>
      </c>
      <c r="C289" s="11"/>
      <c r="D289" s="20"/>
      <c r="E289" s="11" t="s">
        <v>30</v>
      </c>
      <c r="F289" s="11"/>
      <c r="G289" s="11">
        <v>464</v>
      </c>
      <c r="H289" s="11">
        <v>4.5</v>
      </c>
      <c r="I289" s="11">
        <v>0.2</v>
      </c>
      <c r="J289" s="11">
        <v>417.6</v>
      </c>
      <c r="K289" s="11"/>
    </row>
    <row r="290" spans="1:11" x14ac:dyDescent="0.25">
      <c r="A290" s="24">
        <v>3</v>
      </c>
      <c r="B290" s="24" t="s">
        <v>198</v>
      </c>
      <c r="C290" s="11"/>
      <c r="D290" s="20"/>
      <c r="E290" s="11" t="s">
        <v>31</v>
      </c>
      <c r="F290" s="11"/>
      <c r="G290" s="11">
        <v>117</v>
      </c>
      <c r="H290" s="11">
        <v>4.5</v>
      </c>
      <c r="I290" s="11">
        <v>0.2</v>
      </c>
      <c r="J290" s="11">
        <v>105.30000000000001</v>
      </c>
      <c r="K290" s="11"/>
    </row>
    <row r="291" spans="1:11" x14ac:dyDescent="0.25">
      <c r="A291" s="24">
        <v>3</v>
      </c>
      <c r="B291" s="24" t="s">
        <v>198</v>
      </c>
      <c r="C291" s="16" t="s">
        <v>258</v>
      </c>
      <c r="D291" s="15" t="s">
        <v>33</v>
      </c>
      <c r="E291" s="151" t="s">
        <v>551</v>
      </c>
      <c r="F291" s="151"/>
      <c r="G291" s="151"/>
      <c r="H291" s="151"/>
      <c r="I291" s="151"/>
      <c r="J291" s="151"/>
      <c r="K291" s="3">
        <v>3006.5625</v>
      </c>
    </row>
    <row r="292" spans="1:11" ht="47.45" customHeight="1" x14ac:dyDescent="0.25">
      <c r="A292" s="24">
        <v>3</v>
      </c>
      <c r="B292" s="24" t="s">
        <v>198</v>
      </c>
      <c r="C292" s="11"/>
      <c r="D292" s="20"/>
      <c r="E292" s="152" t="s">
        <v>293</v>
      </c>
      <c r="F292" s="152"/>
      <c r="G292" s="152"/>
      <c r="H292" s="152"/>
      <c r="I292" s="152"/>
      <c r="J292" s="152"/>
      <c r="K292" s="152"/>
    </row>
    <row r="293" spans="1:11" x14ac:dyDescent="0.25">
      <c r="A293" s="24">
        <v>3</v>
      </c>
      <c r="B293" s="24" t="s">
        <v>198</v>
      </c>
      <c r="C293" s="11"/>
      <c r="D293" s="20"/>
      <c r="E293" s="11" t="s">
        <v>25</v>
      </c>
      <c r="F293" s="11"/>
      <c r="G293" s="11">
        <v>457.5</v>
      </c>
      <c r="H293" s="11">
        <v>4.5</v>
      </c>
      <c r="I293" s="11">
        <v>0.25</v>
      </c>
      <c r="J293" s="7">
        <v>514.6875</v>
      </c>
      <c r="K293" s="11"/>
    </row>
    <row r="294" spans="1:11" x14ac:dyDescent="0.25">
      <c r="A294" s="24">
        <v>3</v>
      </c>
      <c r="B294" s="24" t="s">
        <v>198</v>
      </c>
      <c r="C294" s="11"/>
      <c r="D294" s="20"/>
      <c r="E294" s="11" t="s">
        <v>26</v>
      </c>
      <c r="F294" s="11"/>
      <c r="G294" s="11">
        <v>926</v>
      </c>
      <c r="H294" s="11">
        <v>4.5</v>
      </c>
      <c r="I294" s="11">
        <v>0.25</v>
      </c>
      <c r="J294" s="7">
        <v>1041.75</v>
      </c>
      <c r="K294" s="11"/>
    </row>
    <row r="295" spans="1:11" x14ac:dyDescent="0.25">
      <c r="A295" s="24">
        <v>3</v>
      </c>
      <c r="B295" s="24" t="s">
        <v>198</v>
      </c>
      <c r="C295" s="11"/>
      <c r="D295" s="20"/>
      <c r="E295" s="11" t="s">
        <v>27</v>
      </c>
      <c r="F295" s="11"/>
      <c r="G295" s="11">
        <v>708</v>
      </c>
      <c r="H295" s="11">
        <v>4.5</v>
      </c>
      <c r="I295" s="11">
        <v>0.25</v>
      </c>
      <c r="J295" s="7">
        <v>796.5</v>
      </c>
      <c r="K295" s="11"/>
    </row>
    <row r="296" spans="1:11" x14ac:dyDescent="0.25">
      <c r="A296" s="24">
        <v>3</v>
      </c>
      <c r="B296" s="24" t="s">
        <v>198</v>
      </c>
      <c r="C296" s="11"/>
      <c r="D296" s="20"/>
      <c r="E296" s="11" t="s">
        <v>30</v>
      </c>
      <c r="F296" s="11"/>
      <c r="G296" s="11">
        <v>464</v>
      </c>
      <c r="H296" s="11">
        <v>4.5</v>
      </c>
      <c r="I296" s="11">
        <v>0.25</v>
      </c>
      <c r="J296" s="7">
        <v>522</v>
      </c>
      <c r="K296" s="11"/>
    </row>
    <row r="297" spans="1:11" x14ac:dyDescent="0.25">
      <c r="A297" s="24">
        <v>3</v>
      </c>
      <c r="B297" s="24" t="s">
        <v>198</v>
      </c>
      <c r="C297" s="11"/>
      <c r="D297" s="20"/>
      <c r="E297" s="11" t="s">
        <v>31</v>
      </c>
      <c r="F297" s="11"/>
      <c r="G297" s="11">
        <v>117</v>
      </c>
      <c r="H297" s="11">
        <v>4.5</v>
      </c>
      <c r="I297" s="11">
        <v>0.25</v>
      </c>
      <c r="J297" s="7">
        <v>131.625</v>
      </c>
      <c r="K297" s="11"/>
    </row>
    <row r="298" spans="1:11" x14ac:dyDescent="0.25">
      <c r="A298" s="24">
        <v>3</v>
      </c>
      <c r="B298" s="24" t="s">
        <v>198</v>
      </c>
      <c r="C298" s="16" t="s">
        <v>260</v>
      </c>
      <c r="D298" s="15" t="s">
        <v>68</v>
      </c>
      <c r="E298" s="151" t="s">
        <v>38</v>
      </c>
      <c r="F298" s="151"/>
      <c r="G298" s="151"/>
      <c r="H298" s="151"/>
      <c r="I298" s="151"/>
      <c r="J298" s="151"/>
      <c r="K298" s="3">
        <v>668.125</v>
      </c>
    </row>
    <row r="299" spans="1:11" ht="51.6" customHeight="1" x14ac:dyDescent="0.25">
      <c r="A299" s="24">
        <v>3</v>
      </c>
      <c r="B299" s="24" t="s">
        <v>198</v>
      </c>
      <c r="C299" s="11"/>
      <c r="D299" s="20"/>
      <c r="E299" s="152" t="s">
        <v>145</v>
      </c>
      <c r="F299" s="152"/>
      <c r="G299" s="152"/>
      <c r="H299" s="152"/>
      <c r="I299" s="152"/>
      <c r="J299" s="152"/>
      <c r="K299" s="152"/>
    </row>
    <row r="300" spans="1:11" x14ac:dyDescent="0.25">
      <c r="A300" s="24">
        <v>3</v>
      </c>
      <c r="B300" s="24" t="s">
        <v>198</v>
      </c>
      <c r="C300" s="11"/>
      <c r="D300" s="20"/>
      <c r="E300" s="11" t="s">
        <v>25</v>
      </c>
      <c r="F300" s="11">
        <v>2</v>
      </c>
      <c r="G300" s="11">
        <v>457.5</v>
      </c>
      <c r="H300" s="11">
        <v>0.5</v>
      </c>
      <c r="I300" s="11">
        <v>0.25</v>
      </c>
      <c r="J300" s="7">
        <v>114.375</v>
      </c>
      <c r="K300" s="11"/>
    </row>
    <row r="301" spans="1:11" x14ac:dyDescent="0.25">
      <c r="A301" s="24">
        <v>3</v>
      </c>
      <c r="B301" s="24" t="s">
        <v>198</v>
      </c>
      <c r="C301" s="11"/>
      <c r="D301" s="20"/>
      <c r="E301" s="11" t="s">
        <v>26</v>
      </c>
      <c r="F301" s="11">
        <v>2</v>
      </c>
      <c r="G301" s="11">
        <v>926</v>
      </c>
      <c r="H301" s="11">
        <v>0.5</v>
      </c>
      <c r="I301" s="11">
        <v>0.25</v>
      </c>
      <c r="J301" s="7">
        <v>231.5</v>
      </c>
      <c r="K301" s="11"/>
    </row>
    <row r="302" spans="1:11" x14ac:dyDescent="0.25">
      <c r="A302" s="24">
        <v>3</v>
      </c>
      <c r="B302" s="24" t="s">
        <v>198</v>
      </c>
      <c r="C302" s="11"/>
      <c r="D302" s="20"/>
      <c r="E302" s="11" t="s">
        <v>27</v>
      </c>
      <c r="F302" s="11">
        <v>2</v>
      </c>
      <c r="G302" s="11">
        <v>708</v>
      </c>
      <c r="H302" s="11">
        <v>0.5</v>
      </c>
      <c r="I302" s="11">
        <v>0.25</v>
      </c>
      <c r="J302" s="7">
        <v>177</v>
      </c>
      <c r="K302" s="11"/>
    </row>
    <row r="303" spans="1:11" x14ac:dyDescent="0.25">
      <c r="A303" s="24">
        <v>3</v>
      </c>
      <c r="B303" s="24" t="s">
        <v>198</v>
      </c>
      <c r="C303" s="11"/>
      <c r="D303" s="20"/>
      <c r="E303" s="11" t="s">
        <v>30</v>
      </c>
      <c r="F303" s="11">
        <v>2</v>
      </c>
      <c r="G303" s="11">
        <v>464</v>
      </c>
      <c r="H303" s="11">
        <v>0.5</v>
      </c>
      <c r="I303" s="11">
        <v>0.25</v>
      </c>
      <c r="J303" s="7">
        <v>116</v>
      </c>
      <c r="K303" s="11"/>
    </row>
    <row r="304" spans="1:11" x14ac:dyDescent="0.25">
      <c r="A304" s="24">
        <v>3</v>
      </c>
      <c r="B304" s="24" t="s">
        <v>198</v>
      </c>
      <c r="C304" s="11"/>
      <c r="D304" s="20"/>
      <c r="E304" s="11" t="s">
        <v>31</v>
      </c>
      <c r="F304" s="11">
        <v>2</v>
      </c>
      <c r="G304" s="11">
        <v>117</v>
      </c>
      <c r="H304" s="11">
        <v>0.5</v>
      </c>
      <c r="I304" s="11">
        <v>0.25</v>
      </c>
      <c r="J304" s="7">
        <v>29.25</v>
      </c>
      <c r="K304" s="11"/>
    </row>
    <row r="305" spans="1:11" x14ac:dyDescent="0.25">
      <c r="A305" s="24">
        <v>3</v>
      </c>
      <c r="B305" s="24" t="s">
        <v>198</v>
      </c>
      <c r="C305" s="16" t="s">
        <v>261</v>
      </c>
      <c r="D305" s="15" t="s">
        <v>43</v>
      </c>
      <c r="E305" s="151" t="s">
        <v>42</v>
      </c>
      <c r="F305" s="151"/>
      <c r="G305" s="151"/>
      <c r="H305" s="151"/>
      <c r="I305" s="151"/>
      <c r="J305" s="151"/>
      <c r="K305" s="3">
        <v>150</v>
      </c>
    </row>
    <row r="306" spans="1:11" ht="15" customHeight="1" x14ac:dyDescent="0.25">
      <c r="A306" s="24">
        <v>3</v>
      </c>
      <c r="B306" s="24" t="s">
        <v>198</v>
      </c>
      <c r="C306" s="11"/>
      <c r="D306" s="20"/>
      <c r="E306" s="152" t="s">
        <v>42</v>
      </c>
      <c r="F306" s="152"/>
      <c r="G306" s="152"/>
      <c r="H306" s="152"/>
      <c r="I306" s="152"/>
      <c r="J306" s="152"/>
      <c r="K306" s="152"/>
    </row>
    <row r="307" spans="1:11" x14ac:dyDescent="0.25">
      <c r="A307" s="24">
        <v>3</v>
      </c>
      <c r="B307" s="24" t="s">
        <v>198</v>
      </c>
      <c r="C307" s="11"/>
      <c r="D307" s="20"/>
      <c r="E307" s="11" t="s">
        <v>146</v>
      </c>
      <c r="F307" s="11"/>
      <c r="G307" s="11"/>
      <c r="H307" s="11"/>
      <c r="I307" s="11"/>
      <c r="J307" s="11">
        <v>100</v>
      </c>
      <c r="K307" s="11"/>
    </row>
    <row r="308" spans="1:11" ht="15.75" x14ac:dyDescent="0.25">
      <c r="A308" s="24">
        <v>3</v>
      </c>
      <c r="B308" s="24" t="s">
        <v>198</v>
      </c>
      <c r="C308" s="23" t="s">
        <v>171</v>
      </c>
      <c r="D308" s="23"/>
      <c r="E308" s="22"/>
      <c r="F308" s="22"/>
      <c r="G308" s="22"/>
      <c r="H308" s="22"/>
      <c r="I308" s="22"/>
      <c r="J308" s="22"/>
      <c r="K308" s="22"/>
    </row>
    <row r="309" spans="1:11" x14ac:dyDescent="0.25">
      <c r="A309" s="24">
        <v>3</v>
      </c>
      <c r="B309" s="24" t="s">
        <v>198</v>
      </c>
      <c r="C309" s="17" t="s">
        <v>56</v>
      </c>
      <c r="D309" s="17" t="s">
        <v>45</v>
      </c>
      <c r="E309" s="17" t="s">
        <v>40</v>
      </c>
      <c r="F309" s="17" t="s">
        <v>134</v>
      </c>
      <c r="G309" s="17" t="s">
        <v>135</v>
      </c>
      <c r="H309" s="17" t="s">
        <v>0</v>
      </c>
      <c r="I309" s="17" t="s">
        <v>136</v>
      </c>
      <c r="J309" s="17" t="s">
        <v>137</v>
      </c>
      <c r="K309" s="17" t="s">
        <v>138</v>
      </c>
    </row>
    <row r="310" spans="1:11" x14ac:dyDescent="0.25">
      <c r="A310" s="24">
        <v>3</v>
      </c>
      <c r="B310" s="24" t="s">
        <v>198</v>
      </c>
      <c r="C310" s="16" t="s">
        <v>383</v>
      </c>
      <c r="D310" s="15" t="s">
        <v>39</v>
      </c>
      <c r="E310" s="151" t="s">
        <v>46</v>
      </c>
      <c r="F310" s="151"/>
      <c r="G310" s="151"/>
      <c r="H310" s="151"/>
      <c r="I310" s="151"/>
      <c r="J310" s="151"/>
      <c r="K310" s="3">
        <v>8</v>
      </c>
    </row>
    <row r="311" spans="1:11" ht="36" customHeight="1" x14ac:dyDescent="0.25">
      <c r="A311" s="24">
        <v>3</v>
      </c>
      <c r="B311" s="24" t="s">
        <v>198</v>
      </c>
      <c r="C311" s="11"/>
      <c r="D311" s="20"/>
      <c r="E311" s="152" t="s">
        <v>552</v>
      </c>
      <c r="F311" s="152"/>
      <c r="G311" s="152"/>
      <c r="H311" s="152"/>
      <c r="I311" s="152"/>
      <c r="J311" s="152"/>
      <c r="K311" s="152"/>
    </row>
    <row r="312" spans="1:11" x14ac:dyDescent="0.25">
      <c r="A312" s="24">
        <v>3</v>
      </c>
      <c r="B312" s="24" t="s">
        <v>198</v>
      </c>
      <c r="C312" s="11"/>
      <c r="D312" s="20"/>
      <c r="E312" s="11" t="s">
        <v>148</v>
      </c>
      <c r="F312" s="11"/>
      <c r="G312" s="11"/>
      <c r="H312" s="11"/>
      <c r="I312" s="11"/>
      <c r="J312" s="11">
        <v>8</v>
      </c>
      <c r="K312" s="11"/>
    </row>
    <row r="313" spans="1:11" x14ac:dyDescent="0.25">
      <c r="A313" s="24">
        <v>3</v>
      </c>
      <c r="B313" s="24" t="s">
        <v>198</v>
      </c>
      <c r="C313" s="16" t="s">
        <v>375</v>
      </c>
      <c r="D313" s="15" t="s">
        <v>50</v>
      </c>
      <c r="E313" s="151" t="s">
        <v>556</v>
      </c>
      <c r="F313" s="151"/>
      <c r="G313" s="151"/>
      <c r="H313" s="151"/>
      <c r="I313" s="151"/>
      <c r="J313" s="151"/>
      <c r="K313" s="3">
        <v>24</v>
      </c>
    </row>
    <row r="314" spans="1:11" ht="42.6" customHeight="1" x14ac:dyDescent="0.25">
      <c r="A314" s="24">
        <v>3</v>
      </c>
      <c r="B314" s="24" t="s">
        <v>198</v>
      </c>
      <c r="C314" s="11"/>
      <c r="D314" s="20"/>
      <c r="E314" s="152" t="s">
        <v>47</v>
      </c>
      <c r="F314" s="152"/>
      <c r="G314" s="152"/>
      <c r="H314" s="152"/>
      <c r="I314" s="152"/>
      <c r="J314" s="152"/>
      <c r="K314" s="152"/>
    </row>
    <row r="315" spans="1:11" x14ac:dyDescent="0.25">
      <c r="A315" s="24">
        <v>3</v>
      </c>
      <c r="B315" s="24" t="s">
        <v>198</v>
      </c>
      <c r="C315" s="11"/>
      <c r="D315" s="20"/>
      <c r="E315" s="11" t="s">
        <v>148</v>
      </c>
      <c r="F315" s="11">
        <v>3</v>
      </c>
      <c r="G315" s="11">
        <v>6</v>
      </c>
      <c r="H315" s="11"/>
      <c r="I315" s="11"/>
      <c r="J315" s="104">
        <v>24</v>
      </c>
      <c r="K315" s="11"/>
    </row>
    <row r="316" spans="1:11" ht="15" customHeight="1" x14ac:dyDescent="0.25">
      <c r="A316" s="24">
        <v>3</v>
      </c>
      <c r="B316" s="24" t="s">
        <v>198</v>
      </c>
      <c r="C316" s="16" t="s">
        <v>385</v>
      </c>
      <c r="D316" s="15" t="s">
        <v>45</v>
      </c>
      <c r="E316" s="151" t="s">
        <v>386</v>
      </c>
      <c r="F316" s="151"/>
      <c r="G316" s="151"/>
      <c r="H316" s="151"/>
      <c r="I316" s="151"/>
      <c r="J316" s="151"/>
      <c r="K316" s="3">
        <v>8</v>
      </c>
    </row>
    <row r="317" spans="1:11" ht="53.25" customHeight="1" x14ac:dyDescent="0.25">
      <c r="A317" s="24">
        <v>3</v>
      </c>
      <c r="B317" s="24" t="s">
        <v>198</v>
      </c>
      <c r="C317" s="11"/>
      <c r="D317" s="20"/>
      <c r="E317" s="152" t="s">
        <v>47</v>
      </c>
      <c r="F317" s="152"/>
      <c r="G317" s="152"/>
      <c r="H317" s="152"/>
      <c r="I317" s="152"/>
      <c r="J317" s="152"/>
      <c r="K317" s="152"/>
    </row>
    <row r="318" spans="1:11" x14ac:dyDescent="0.25">
      <c r="A318" s="24">
        <v>3</v>
      </c>
      <c r="B318" s="24" t="s">
        <v>198</v>
      </c>
      <c r="C318" s="11"/>
      <c r="D318" s="20" t="s">
        <v>39</v>
      </c>
      <c r="E318" s="11" t="s">
        <v>148</v>
      </c>
      <c r="F318" s="11"/>
      <c r="G318" s="11"/>
      <c r="H318" s="11"/>
      <c r="I318" s="11"/>
      <c r="J318" s="104">
        <v>8</v>
      </c>
      <c r="K318" s="11"/>
    </row>
    <row r="319" spans="1:11" x14ac:dyDescent="0.25">
      <c r="A319" s="24">
        <v>3</v>
      </c>
      <c r="B319" s="24" t="s">
        <v>198</v>
      </c>
      <c r="C319" s="16" t="s">
        <v>296</v>
      </c>
      <c r="D319" s="15" t="s">
        <v>50</v>
      </c>
      <c r="E319" s="151" t="s">
        <v>297</v>
      </c>
      <c r="F319" s="151"/>
      <c r="G319" s="151"/>
      <c r="H319" s="151"/>
      <c r="I319" s="151"/>
      <c r="J319" s="151"/>
      <c r="K319" s="3">
        <v>17</v>
      </c>
    </row>
    <row r="320" spans="1:11" ht="47.25" customHeight="1" x14ac:dyDescent="0.25">
      <c r="A320" s="24">
        <v>3</v>
      </c>
      <c r="B320" s="24" t="s">
        <v>198</v>
      </c>
      <c r="C320" s="11"/>
      <c r="D320" s="20"/>
      <c r="E320" s="152" t="s">
        <v>93</v>
      </c>
      <c r="F320" s="152"/>
      <c r="G320" s="152"/>
      <c r="H320" s="152"/>
      <c r="I320" s="152"/>
      <c r="J320" s="152"/>
      <c r="K320" s="152"/>
    </row>
    <row r="321" spans="1:11" x14ac:dyDescent="0.25">
      <c r="A321" s="24">
        <v>3</v>
      </c>
      <c r="B321" s="24" t="s">
        <v>198</v>
      </c>
      <c r="C321" s="11"/>
      <c r="D321" s="20" t="s">
        <v>50</v>
      </c>
      <c r="E321" s="11" t="s">
        <v>148</v>
      </c>
      <c r="F321" s="11"/>
      <c r="G321" s="11"/>
      <c r="H321" s="11"/>
      <c r="I321" s="11"/>
      <c r="J321" s="11">
        <v>17</v>
      </c>
      <c r="K321" s="11"/>
    </row>
    <row r="322" spans="1:11" x14ac:dyDescent="0.25">
      <c r="A322" s="24">
        <v>3</v>
      </c>
      <c r="B322" s="24" t="s">
        <v>198</v>
      </c>
      <c r="C322" s="16" t="s">
        <v>263</v>
      </c>
      <c r="D322" s="15" t="s">
        <v>45</v>
      </c>
      <c r="E322" s="151" t="s">
        <v>53</v>
      </c>
      <c r="F322" s="151"/>
      <c r="G322" s="151"/>
      <c r="H322" s="151"/>
      <c r="I322" s="151"/>
      <c r="J322" s="151"/>
      <c r="K322" s="3">
        <v>4</v>
      </c>
    </row>
    <row r="323" spans="1:11" ht="33.75" customHeight="1" x14ac:dyDescent="0.25">
      <c r="A323" s="24">
        <v>3</v>
      </c>
      <c r="B323" s="24" t="s">
        <v>198</v>
      </c>
      <c r="C323" s="11"/>
      <c r="D323" s="20"/>
      <c r="E323" s="152" t="s">
        <v>52</v>
      </c>
      <c r="F323" s="152"/>
      <c r="G323" s="152"/>
      <c r="H323" s="152"/>
      <c r="I323" s="152"/>
      <c r="J323" s="152"/>
      <c r="K323" s="152"/>
    </row>
    <row r="324" spans="1:11" x14ac:dyDescent="0.25">
      <c r="A324" s="24">
        <v>3</v>
      </c>
      <c r="B324" s="24" t="s">
        <v>198</v>
      </c>
      <c r="C324" s="11"/>
      <c r="D324" s="20" t="s">
        <v>50</v>
      </c>
      <c r="E324" s="11" t="s">
        <v>148</v>
      </c>
      <c r="F324" s="11"/>
      <c r="G324" s="11"/>
      <c r="H324" s="11"/>
      <c r="I324" s="11"/>
      <c r="J324" s="104">
        <v>4</v>
      </c>
      <c r="K324" s="11"/>
    </row>
    <row r="325" spans="1:11" x14ac:dyDescent="0.25">
      <c r="A325" s="24">
        <v>3</v>
      </c>
      <c r="B325" s="24" t="s">
        <v>198</v>
      </c>
      <c r="C325" s="16" t="s">
        <v>393</v>
      </c>
      <c r="D325" s="15" t="s">
        <v>39</v>
      </c>
      <c r="E325" s="151" t="s">
        <v>59</v>
      </c>
      <c r="F325" s="151"/>
      <c r="G325" s="151"/>
      <c r="H325" s="151"/>
      <c r="I325" s="151"/>
      <c r="J325" s="151"/>
      <c r="K325" s="3">
        <v>400</v>
      </c>
    </row>
    <row r="326" spans="1:11" ht="46.5" customHeight="1" x14ac:dyDescent="0.25">
      <c r="A326" s="24">
        <v>3</v>
      </c>
      <c r="B326" s="24" t="s">
        <v>198</v>
      </c>
      <c r="C326" s="11"/>
      <c r="D326" s="20"/>
      <c r="E326" s="152" t="s">
        <v>60</v>
      </c>
      <c r="F326" s="152"/>
      <c r="G326" s="152"/>
      <c r="H326" s="152"/>
      <c r="I326" s="152"/>
      <c r="J326" s="152"/>
      <c r="K326" s="152"/>
    </row>
    <row r="327" spans="1:11" x14ac:dyDescent="0.25">
      <c r="A327" s="24">
        <v>3</v>
      </c>
      <c r="B327" s="24" t="s">
        <v>198</v>
      </c>
      <c r="C327" s="11"/>
      <c r="D327" s="20" t="s">
        <v>62</v>
      </c>
      <c r="E327" s="11" t="s">
        <v>148</v>
      </c>
      <c r="F327" s="11"/>
      <c r="G327" s="11"/>
      <c r="H327" s="11"/>
      <c r="I327" s="11"/>
      <c r="J327" s="104">
        <v>400</v>
      </c>
      <c r="K327" s="11"/>
    </row>
    <row r="328" spans="1:11" ht="16.5" x14ac:dyDescent="0.25">
      <c r="A328" s="24">
        <v>3</v>
      </c>
      <c r="B328" s="24" t="s">
        <v>199</v>
      </c>
      <c r="C328" s="21" t="s">
        <v>172</v>
      </c>
      <c r="D328" s="21"/>
      <c r="E328" s="10"/>
      <c r="F328" s="10"/>
      <c r="G328" s="10"/>
      <c r="H328" s="10"/>
      <c r="I328" s="10"/>
      <c r="J328" s="10"/>
      <c r="K328" s="10"/>
    </row>
    <row r="329" spans="1:11" x14ac:dyDescent="0.25">
      <c r="A329" s="24">
        <v>3</v>
      </c>
      <c r="B329" s="24" t="s">
        <v>199</v>
      </c>
      <c r="C329" s="17" t="s">
        <v>56</v>
      </c>
      <c r="D329" s="17" t="s">
        <v>45</v>
      </c>
      <c r="E329" s="17" t="s">
        <v>40</v>
      </c>
      <c r="F329" s="17" t="s">
        <v>134</v>
      </c>
      <c r="G329" s="17" t="s">
        <v>135</v>
      </c>
      <c r="H329" s="17" t="s">
        <v>0</v>
      </c>
      <c r="I329" s="17" t="s">
        <v>136</v>
      </c>
      <c r="J329" s="17" t="s">
        <v>137</v>
      </c>
      <c r="K329" s="17" t="s">
        <v>138</v>
      </c>
    </row>
    <row r="330" spans="1:11" x14ac:dyDescent="0.25">
      <c r="A330" s="24">
        <v>3</v>
      </c>
      <c r="B330" s="24" t="s">
        <v>199</v>
      </c>
      <c r="C330" s="16" t="s">
        <v>289</v>
      </c>
      <c r="D330" s="15" t="s">
        <v>39</v>
      </c>
      <c r="E330" s="151" t="s">
        <v>152</v>
      </c>
      <c r="F330" s="151"/>
      <c r="G330" s="151"/>
      <c r="H330" s="151"/>
      <c r="I330" s="151"/>
      <c r="J330" s="151"/>
      <c r="K330" s="3">
        <v>98.7</v>
      </c>
    </row>
    <row r="331" spans="1:11" ht="18.95" customHeight="1" x14ac:dyDescent="0.25">
      <c r="A331" s="24">
        <v>3</v>
      </c>
      <c r="B331" s="24" t="s">
        <v>199</v>
      </c>
      <c r="C331" s="11"/>
      <c r="D331" s="20"/>
      <c r="E331" s="152" t="s">
        <v>152</v>
      </c>
      <c r="F331" s="152"/>
      <c r="G331" s="152"/>
      <c r="H331" s="152"/>
      <c r="I331" s="152"/>
      <c r="J331" s="152"/>
      <c r="K331" s="152"/>
    </row>
    <row r="332" spans="1:11" x14ac:dyDescent="0.25">
      <c r="A332" s="24">
        <v>3</v>
      </c>
      <c r="B332" s="24" t="s">
        <v>199</v>
      </c>
      <c r="C332" s="11"/>
      <c r="D332" s="20" t="s">
        <v>39</v>
      </c>
      <c r="E332" s="11" t="s">
        <v>19</v>
      </c>
      <c r="F332" s="11"/>
      <c r="G332" s="11"/>
      <c r="H332" s="11"/>
      <c r="I332" s="11"/>
      <c r="J332" s="6">
        <v>4.3999999999999995</v>
      </c>
      <c r="K332" s="11"/>
    </row>
    <row r="333" spans="1:11" x14ac:dyDescent="0.25">
      <c r="A333" s="24">
        <v>3</v>
      </c>
      <c r="B333" s="24" t="s">
        <v>199</v>
      </c>
      <c r="C333" s="11"/>
      <c r="D333" s="20" t="s">
        <v>39</v>
      </c>
      <c r="E333" s="11" t="s">
        <v>20</v>
      </c>
      <c r="F333" s="11"/>
      <c r="G333" s="11"/>
      <c r="H333" s="11"/>
      <c r="I333" s="11"/>
      <c r="J333" s="6">
        <v>26.25</v>
      </c>
      <c r="K333" s="11"/>
    </row>
    <row r="334" spans="1:11" x14ac:dyDescent="0.25">
      <c r="A334" s="24">
        <v>3</v>
      </c>
      <c r="B334" s="24" t="s">
        <v>199</v>
      </c>
      <c r="C334" s="11"/>
      <c r="D334" s="20" t="s">
        <v>39</v>
      </c>
      <c r="E334" s="11" t="s">
        <v>21</v>
      </c>
      <c r="F334" s="11"/>
      <c r="G334" s="11"/>
      <c r="H334" s="11"/>
      <c r="I334" s="11"/>
      <c r="J334" s="6">
        <v>42.349999999999994</v>
      </c>
      <c r="K334" s="11"/>
    </row>
    <row r="335" spans="1:11" x14ac:dyDescent="0.25">
      <c r="A335" s="24">
        <v>3</v>
      </c>
      <c r="B335" s="24" t="s">
        <v>199</v>
      </c>
      <c r="C335" s="11"/>
      <c r="D335" s="20" t="s">
        <v>39</v>
      </c>
      <c r="E335" s="11" t="s">
        <v>22</v>
      </c>
      <c r="F335" s="11"/>
      <c r="G335" s="11"/>
      <c r="H335" s="11"/>
      <c r="I335" s="11"/>
      <c r="J335" s="6">
        <v>12.25</v>
      </c>
      <c r="K335" s="11"/>
    </row>
    <row r="336" spans="1:11" x14ac:dyDescent="0.25">
      <c r="A336" s="24">
        <v>3</v>
      </c>
      <c r="B336" s="24" t="s">
        <v>199</v>
      </c>
      <c r="C336" s="11"/>
      <c r="D336" s="20" t="s">
        <v>39</v>
      </c>
      <c r="E336" s="11" t="s">
        <v>23</v>
      </c>
      <c r="F336" s="11"/>
      <c r="G336" s="11"/>
      <c r="H336" s="11"/>
      <c r="I336" s="11"/>
      <c r="J336" s="6">
        <v>13.450000000000001</v>
      </c>
      <c r="K336" s="11"/>
    </row>
    <row r="337" spans="1:11" x14ac:dyDescent="0.25">
      <c r="A337" s="24">
        <v>3</v>
      </c>
      <c r="B337" s="24" t="s">
        <v>199</v>
      </c>
      <c r="C337" s="16" t="s">
        <v>549</v>
      </c>
      <c r="D337" s="15" t="s">
        <v>39</v>
      </c>
      <c r="E337" s="151" t="s">
        <v>58</v>
      </c>
      <c r="F337" s="151"/>
      <c r="G337" s="151"/>
      <c r="H337" s="151"/>
      <c r="I337" s="151"/>
      <c r="J337" s="151"/>
      <c r="K337" s="3">
        <v>657.99999999999989</v>
      </c>
    </row>
    <row r="338" spans="1:11" ht="51.75" customHeight="1" x14ac:dyDescent="0.25">
      <c r="A338" s="24">
        <v>3</v>
      </c>
      <c r="B338" s="24" t="s">
        <v>199</v>
      </c>
      <c r="C338" s="11"/>
      <c r="D338" s="20"/>
      <c r="E338" s="152" t="s">
        <v>153</v>
      </c>
      <c r="F338" s="152"/>
      <c r="G338" s="152"/>
      <c r="H338" s="152"/>
      <c r="I338" s="152"/>
      <c r="J338" s="152"/>
      <c r="K338" s="152"/>
    </row>
    <row r="339" spans="1:11" x14ac:dyDescent="0.25">
      <c r="A339" s="24">
        <v>3</v>
      </c>
      <c r="B339" s="24" t="s">
        <v>199</v>
      </c>
      <c r="C339" s="11"/>
      <c r="D339" s="20" t="s">
        <v>39</v>
      </c>
      <c r="E339" s="11" t="s">
        <v>19</v>
      </c>
      <c r="F339" s="11"/>
      <c r="G339" s="11"/>
      <c r="H339" s="11"/>
      <c r="I339" s="11"/>
      <c r="J339" s="6">
        <v>29.333333333333332</v>
      </c>
      <c r="K339" s="11"/>
    </row>
    <row r="340" spans="1:11" x14ac:dyDescent="0.25">
      <c r="A340" s="24">
        <v>3</v>
      </c>
      <c r="B340" s="24" t="s">
        <v>199</v>
      </c>
      <c r="C340" s="11"/>
      <c r="D340" s="20" t="s">
        <v>39</v>
      </c>
      <c r="E340" s="11" t="s">
        <v>20</v>
      </c>
      <c r="F340" s="11"/>
      <c r="G340" s="11"/>
      <c r="H340" s="11"/>
      <c r="I340" s="11"/>
      <c r="J340" s="6">
        <v>175</v>
      </c>
      <c r="K340" s="11"/>
    </row>
    <row r="341" spans="1:11" x14ac:dyDescent="0.25">
      <c r="A341" s="24">
        <v>3</v>
      </c>
      <c r="B341" s="24" t="s">
        <v>199</v>
      </c>
      <c r="C341" s="11"/>
      <c r="D341" s="20" t="s">
        <v>39</v>
      </c>
      <c r="E341" s="11" t="s">
        <v>21</v>
      </c>
      <c r="F341" s="11"/>
      <c r="G341" s="11"/>
      <c r="H341" s="11"/>
      <c r="I341" s="11"/>
      <c r="J341" s="6">
        <v>282.33333333333331</v>
      </c>
      <c r="K341" s="11"/>
    </row>
    <row r="342" spans="1:11" x14ac:dyDescent="0.25">
      <c r="A342" s="24">
        <v>3</v>
      </c>
      <c r="B342" s="24" t="s">
        <v>199</v>
      </c>
      <c r="C342" s="11"/>
      <c r="D342" s="20" t="s">
        <v>39</v>
      </c>
      <c r="E342" s="11" t="s">
        <v>22</v>
      </c>
      <c r="F342" s="11"/>
      <c r="G342" s="11"/>
      <c r="H342" s="11"/>
      <c r="I342" s="11"/>
      <c r="J342" s="6">
        <v>81.666666666666671</v>
      </c>
      <c r="K342" s="11"/>
    </row>
    <row r="343" spans="1:11" x14ac:dyDescent="0.25">
      <c r="A343" s="24">
        <v>3</v>
      </c>
      <c r="B343" s="24" t="s">
        <v>199</v>
      </c>
      <c r="C343" s="11"/>
      <c r="D343" s="20" t="s">
        <v>39</v>
      </c>
      <c r="E343" s="11" t="s">
        <v>23</v>
      </c>
      <c r="F343" s="11"/>
      <c r="G343" s="11"/>
      <c r="H343" s="11"/>
      <c r="I343" s="11"/>
      <c r="J343" s="6">
        <v>89.666666666666671</v>
      </c>
      <c r="K343" s="11"/>
    </row>
    <row r="344" spans="1:11" x14ac:dyDescent="0.25">
      <c r="A344" s="24">
        <v>3</v>
      </c>
      <c r="B344" s="24" t="s">
        <v>199</v>
      </c>
      <c r="C344" s="16" t="s">
        <v>557</v>
      </c>
      <c r="D344" s="15" t="s">
        <v>39</v>
      </c>
      <c r="E344" s="151" t="s">
        <v>77</v>
      </c>
      <c r="F344" s="151"/>
      <c r="G344" s="151"/>
      <c r="H344" s="151"/>
      <c r="I344" s="151"/>
      <c r="J344" s="151"/>
      <c r="K344" s="3">
        <v>647.85</v>
      </c>
    </row>
    <row r="345" spans="1:11" ht="18.600000000000001" customHeight="1" x14ac:dyDescent="0.25">
      <c r="A345" s="24">
        <v>3</v>
      </c>
      <c r="B345" s="24" t="s">
        <v>199</v>
      </c>
      <c r="C345" s="11"/>
      <c r="D345" s="20"/>
      <c r="E345" s="152" t="s">
        <v>77</v>
      </c>
      <c r="F345" s="152"/>
      <c r="G345" s="152"/>
      <c r="H345" s="152"/>
      <c r="I345" s="152"/>
      <c r="J345" s="152"/>
      <c r="K345" s="152"/>
    </row>
    <row r="346" spans="1:11" x14ac:dyDescent="0.25">
      <c r="A346" s="24">
        <v>3</v>
      </c>
      <c r="B346" s="24" t="s">
        <v>199</v>
      </c>
      <c r="C346" s="11"/>
      <c r="D346" s="20" t="s">
        <v>39</v>
      </c>
      <c r="E346" s="11" t="s">
        <v>19</v>
      </c>
      <c r="F346" s="11"/>
      <c r="G346" s="11"/>
      <c r="H346" s="11"/>
      <c r="I346" s="11"/>
      <c r="J346" s="6">
        <v>26.4</v>
      </c>
      <c r="K346" s="11"/>
    </row>
    <row r="347" spans="1:11" x14ac:dyDescent="0.25">
      <c r="A347" s="24">
        <v>3</v>
      </c>
      <c r="B347" s="24" t="s">
        <v>199</v>
      </c>
      <c r="C347" s="11"/>
      <c r="D347" s="20" t="s">
        <v>39</v>
      </c>
      <c r="E347" s="11" t="s">
        <v>20</v>
      </c>
      <c r="F347" s="11"/>
      <c r="G347" s="11"/>
      <c r="H347" s="11"/>
      <c r="I347" s="11"/>
      <c r="J347" s="6">
        <v>157.5</v>
      </c>
      <c r="K347" s="11"/>
    </row>
    <row r="348" spans="1:11" x14ac:dyDescent="0.25">
      <c r="A348" s="24">
        <v>3</v>
      </c>
      <c r="B348" s="24" t="s">
        <v>199</v>
      </c>
      <c r="C348" s="11"/>
      <c r="D348" s="20" t="s">
        <v>39</v>
      </c>
      <c r="E348" s="11" t="s">
        <v>21</v>
      </c>
      <c r="F348" s="11"/>
      <c r="G348" s="11"/>
      <c r="H348" s="11"/>
      <c r="I348" s="11"/>
      <c r="J348" s="6">
        <v>254.1</v>
      </c>
      <c r="K348" s="11"/>
    </row>
    <row r="349" spans="1:11" x14ac:dyDescent="0.25">
      <c r="A349" s="24">
        <v>3</v>
      </c>
      <c r="B349" s="24" t="s">
        <v>199</v>
      </c>
      <c r="C349" s="11"/>
      <c r="D349" s="20" t="s">
        <v>39</v>
      </c>
      <c r="E349" s="11" t="s">
        <v>22</v>
      </c>
      <c r="F349" s="11"/>
      <c r="G349" s="11"/>
      <c r="H349" s="11"/>
      <c r="I349" s="11"/>
      <c r="J349" s="6">
        <v>73.5</v>
      </c>
      <c r="K349" s="11"/>
    </row>
    <row r="350" spans="1:11" x14ac:dyDescent="0.25">
      <c r="A350" s="24">
        <v>3</v>
      </c>
      <c r="B350" s="24" t="s">
        <v>199</v>
      </c>
      <c r="C350" s="11"/>
      <c r="D350" s="20" t="s">
        <v>39</v>
      </c>
      <c r="E350" s="11" t="s">
        <v>23</v>
      </c>
      <c r="F350" s="11"/>
      <c r="G350" s="11"/>
      <c r="H350" s="11"/>
      <c r="I350" s="11"/>
      <c r="J350" s="6">
        <v>80.7</v>
      </c>
      <c r="K350" s="11"/>
    </row>
    <row r="351" spans="1:11" x14ac:dyDescent="0.25">
      <c r="A351" s="24">
        <v>3</v>
      </c>
      <c r="B351" s="24" t="s">
        <v>199</v>
      </c>
      <c r="C351" s="11"/>
      <c r="D351" s="20" t="s">
        <v>39</v>
      </c>
      <c r="E351" s="11" t="s">
        <v>24</v>
      </c>
      <c r="F351" s="11"/>
      <c r="G351" s="11"/>
      <c r="H351" s="11"/>
      <c r="I351" s="11"/>
      <c r="J351" s="6">
        <v>55.650000000000006</v>
      </c>
      <c r="K351" s="11"/>
    </row>
    <row r="352" spans="1:11" x14ac:dyDescent="0.25">
      <c r="A352" s="24">
        <v>3</v>
      </c>
      <c r="B352" s="24" t="s">
        <v>199</v>
      </c>
      <c r="C352" s="16" t="s">
        <v>558</v>
      </c>
      <c r="D352" s="15" t="s">
        <v>39</v>
      </c>
      <c r="E352" s="151" t="s">
        <v>78</v>
      </c>
      <c r="F352" s="151"/>
      <c r="G352" s="151"/>
      <c r="H352" s="151"/>
      <c r="I352" s="151"/>
      <c r="J352" s="151"/>
      <c r="K352" s="3">
        <v>719.83333333333326</v>
      </c>
    </row>
    <row r="353" spans="1:11" ht="51.6" customHeight="1" x14ac:dyDescent="0.25">
      <c r="A353" s="24">
        <v>3</v>
      </c>
      <c r="B353" s="24" t="s">
        <v>199</v>
      </c>
      <c r="C353" s="11"/>
      <c r="D353" s="20"/>
      <c r="E353" s="152" t="s">
        <v>154</v>
      </c>
      <c r="F353" s="152"/>
      <c r="G353" s="152"/>
      <c r="H353" s="152"/>
      <c r="I353" s="152"/>
      <c r="J353" s="152"/>
      <c r="K353" s="152"/>
    </row>
    <row r="354" spans="1:11" x14ac:dyDescent="0.25">
      <c r="A354" s="24">
        <v>3</v>
      </c>
      <c r="B354" s="24" t="s">
        <v>199</v>
      </c>
      <c r="C354" s="11"/>
      <c r="D354" s="20" t="s">
        <v>39</v>
      </c>
      <c r="E354" s="11" t="s">
        <v>19</v>
      </c>
      <c r="F354" s="11"/>
      <c r="G354" s="11"/>
      <c r="H354" s="11"/>
      <c r="I354" s="11"/>
      <c r="J354" s="6">
        <v>29.333333333333332</v>
      </c>
      <c r="K354" s="11"/>
    </row>
    <row r="355" spans="1:11" x14ac:dyDescent="0.25">
      <c r="A355" s="24">
        <v>3</v>
      </c>
      <c r="B355" s="24" t="s">
        <v>199</v>
      </c>
      <c r="C355" s="11"/>
      <c r="D355" s="20" t="s">
        <v>39</v>
      </c>
      <c r="E355" s="11" t="s">
        <v>20</v>
      </c>
      <c r="F355" s="11"/>
      <c r="G355" s="11"/>
      <c r="H355" s="11"/>
      <c r="I355" s="11"/>
      <c r="J355" s="6">
        <v>175</v>
      </c>
      <c r="K355" s="11"/>
    </row>
    <row r="356" spans="1:11" x14ac:dyDescent="0.25">
      <c r="A356" s="24">
        <v>3</v>
      </c>
      <c r="B356" s="24" t="s">
        <v>199</v>
      </c>
      <c r="C356" s="11"/>
      <c r="D356" s="20" t="s">
        <v>39</v>
      </c>
      <c r="E356" s="11" t="s">
        <v>21</v>
      </c>
      <c r="F356" s="11"/>
      <c r="G356" s="11"/>
      <c r="H356" s="11"/>
      <c r="I356" s="11"/>
      <c r="J356" s="6">
        <v>282.33333333333331</v>
      </c>
      <c r="K356" s="11"/>
    </row>
    <row r="357" spans="1:11" x14ac:dyDescent="0.25">
      <c r="A357" s="24">
        <v>3</v>
      </c>
      <c r="B357" s="24" t="s">
        <v>199</v>
      </c>
      <c r="C357" s="11"/>
      <c r="D357" s="20" t="s">
        <v>39</v>
      </c>
      <c r="E357" s="11" t="s">
        <v>22</v>
      </c>
      <c r="F357" s="11"/>
      <c r="G357" s="11"/>
      <c r="H357" s="11"/>
      <c r="I357" s="11"/>
      <c r="J357" s="6">
        <v>81.666666666666671</v>
      </c>
      <c r="K357" s="11"/>
    </row>
    <row r="358" spans="1:11" x14ac:dyDescent="0.25">
      <c r="A358" s="24">
        <v>3</v>
      </c>
      <c r="B358" s="24" t="s">
        <v>199</v>
      </c>
      <c r="C358" s="11"/>
      <c r="D358" s="20" t="s">
        <v>39</v>
      </c>
      <c r="E358" s="11" t="s">
        <v>23</v>
      </c>
      <c r="F358" s="11"/>
      <c r="G358" s="11"/>
      <c r="H358" s="11"/>
      <c r="I358" s="11"/>
      <c r="J358" s="6">
        <v>89.666666666666671</v>
      </c>
      <c r="K358" s="11"/>
    </row>
    <row r="359" spans="1:11" x14ac:dyDescent="0.25">
      <c r="A359" s="24">
        <v>3</v>
      </c>
      <c r="B359" s="24" t="s">
        <v>199</v>
      </c>
      <c r="C359" s="11"/>
      <c r="D359" s="20" t="s">
        <v>39</v>
      </c>
      <c r="E359" s="11" t="s">
        <v>24</v>
      </c>
      <c r="F359" s="11"/>
      <c r="G359" s="11"/>
      <c r="H359" s="11"/>
      <c r="I359" s="11"/>
      <c r="J359" s="6">
        <v>61.833333333333336</v>
      </c>
      <c r="K359" s="11"/>
    </row>
    <row r="360" spans="1:11" ht="16.5" x14ac:dyDescent="0.25">
      <c r="A360" s="24">
        <v>3</v>
      </c>
      <c r="B360" s="24" t="s">
        <v>200</v>
      </c>
      <c r="C360" s="21" t="s">
        <v>173</v>
      </c>
      <c r="D360" s="21"/>
      <c r="E360" s="10"/>
      <c r="F360" s="10"/>
      <c r="G360" s="10"/>
      <c r="H360" s="10"/>
      <c r="I360" s="10"/>
      <c r="J360" s="10"/>
      <c r="K360" s="10"/>
    </row>
    <row r="361" spans="1:11" x14ac:dyDescent="0.25">
      <c r="A361" s="24">
        <v>3</v>
      </c>
      <c r="B361" s="24" t="s">
        <v>200</v>
      </c>
      <c r="C361" s="17" t="s">
        <v>56</v>
      </c>
      <c r="D361" s="17" t="s">
        <v>45</v>
      </c>
      <c r="E361" s="17" t="s">
        <v>40</v>
      </c>
      <c r="F361" s="17" t="s">
        <v>134</v>
      </c>
      <c r="G361" s="17" t="s">
        <v>135</v>
      </c>
      <c r="H361" s="17" t="s">
        <v>0</v>
      </c>
      <c r="I361" s="17" t="s">
        <v>136</v>
      </c>
      <c r="J361" s="17" t="s">
        <v>137</v>
      </c>
      <c r="K361" s="17" t="s">
        <v>138</v>
      </c>
    </row>
    <row r="362" spans="1:11" x14ac:dyDescent="0.25">
      <c r="A362" s="24">
        <v>3</v>
      </c>
      <c r="B362" s="24" t="s">
        <v>200</v>
      </c>
      <c r="C362" s="16" t="s">
        <v>94</v>
      </c>
      <c r="D362" s="15" t="s">
        <v>39</v>
      </c>
      <c r="E362" s="151" t="s">
        <v>96</v>
      </c>
      <c r="F362" s="151"/>
      <c r="G362" s="151"/>
      <c r="H362" s="151"/>
      <c r="I362" s="151"/>
      <c r="J362" s="151"/>
      <c r="K362" s="3">
        <v>1</v>
      </c>
    </row>
    <row r="363" spans="1:11" ht="27" customHeight="1" x14ac:dyDescent="0.25">
      <c r="A363" s="24">
        <v>3</v>
      </c>
      <c r="B363" s="24" t="s">
        <v>200</v>
      </c>
      <c r="C363" s="11"/>
      <c r="D363" s="20"/>
      <c r="E363" s="152" t="s">
        <v>97</v>
      </c>
      <c r="F363" s="152"/>
      <c r="G363" s="152"/>
      <c r="H363" s="152"/>
      <c r="I363" s="152"/>
      <c r="J363" s="152"/>
      <c r="K363" s="152"/>
    </row>
    <row r="364" spans="1:11" x14ac:dyDescent="0.25">
      <c r="A364" s="24">
        <v>3</v>
      </c>
      <c r="B364" s="24" t="s">
        <v>200</v>
      </c>
      <c r="C364" s="11"/>
      <c r="D364" s="20"/>
      <c r="E364" s="11" t="s">
        <v>156</v>
      </c>
      <c r="F364" s="11"/>
      <c r="G364" s="11"/>
      <c r="H364" s="11"/>
      <c r="I364" s="11"/>
      <c r="J364" s="11">
        <v>1</v>
      </c>
      <c r="K364" s="11"/>
    </row>
    <row r="365" spans="1:11" ht="14.45" customHeight="1" x14ac:dyDescent="0.25">
      <c r="A365" s="24">
        <v>3</v>
      </c>
      <c r="B365" s="24" t="s">
        <v>200</v>
      </c>
      <c r="C365" s="16" t="s">
        <v>115</v>
      </c>
      <c r="D365" s="15" t="s">
        <v>39</v>
      </c>
      <c r="E365" s="151" t="s">
        <v>116</v>
      </c>
      <c r="F365" s="151"/>
      <c r="G365" s="151"/>
      <c r="H365" s="151"/>
      <c r="I365" s="151"/>
      <c r="J365" s="151"/>
      <c r="K365" s="3">
        <v>1</v>
      </c>
    </row>
    <row r="366" spans="1:11" ht="51.95" customHeight="1" x14ac:dyDescent="0.25">
      <c r="A366" s="24">
        <v>3</v>
      </c>
      <c r="B366" s="24" t="s">
        <v>200</v>
      </c>
      <c r="C366" s="11"/>
      <c r="D366" s="20"/>
      <c r="E366" s="152" t="s">
        <v>158</v>
      </c>
      <c r="F366" s="152"/>
      <c r="G366" s="152"/>
      <c r="H366" s="152"/>
      <c r="I366" s="152"/>
      <c r="J366" s="152"/>
      <c r="K366" s="152"/>
    </row>
    <row r="367" spans="1:11" ht="16.5" x14ac:dyDescent="0.25">
      <c r="A367" s="24">
        <v>3</v>
      </c>
      <c r="B367" s="24" t="s">
        <v>201</v>
      </c>
      <c r="C367" s="21" t="s">
        <v>174</v>
      </c>
      <c r="D367" s="21"/>
      <c r="E367" s="10"/>
      <c r="F367" s="10"/>
      <c r="G367" s="10"/>
      <c r="H367" s="10"/>
      <c r="I367" s="10"/>
      <c r="J367" s="10"/>
      <c r="K367" s="10"/>
    </row>
    <row r="368" spans="1:11" x14ac:dyDescent="0.25">
      <c r="A368" s="24">
        <v>3</v>
      </c>
      <c r="B368" s="24" t="s">
        <v>201</v>
      </c>
      <c r="C368" s="17" t="s">
        <v>56</v>
      </c>
      <c r="D368" s="17" t="s">
        <v>45</v>
      </c>
      <c r="E368" s="17" t="s">
        <v>40</v>
      </c>
      <c r="F368" s="17" t="s">
        <v>134</v>
      </c>
      <c r="G368" s="17" t="s">
        <v>135</v>
      </c>
      <c r="H368" s="17" t="s">
        <v>0</v>
      </c>
      <c r="I368" s="17" t="s">
        <v>136</v>
      </c>
      <c r="J368" s="17" t="s">
        <v>137</v>
      </c>
      <c r="K368" s="17" t="s">
        <v>138</v>
      </c>
    </row>
    <row r="369" spans="1:11" x14ac:dyDescent="0.25">
      <c r="A369" s="24">
        <v>3</v>
      </c>
      <c r="B369" s="24" t="s">
        <v>201</v>
      </c>
      <c r="C369" s="16" t="s">
        <v>335</v>
      </c>
      <c r="D369" s="15" t="s">
        <v>45</v>
      </c>
      <c r="E369" s="151" t="s">
        <v>336</v>
      </c>
      <c r="F369" s="151">
        <v>0</v>
      </c>
      <c r="G369" s="151"/>
      <c r="H369" s="151"/>
      <c r="I369" s="151"/>
      <c r="J369" s="151"/>
      <c r="K369" s="3">
        <v>2</v>
      </c>
    </row>
    <row r="370" spans="1:11" ht="107.45" customHeight="1" x14ac:dyDescent="0.25">
      <c r="A370" s="24">
        <v>3</v>
      </c>
      <c r="B370" s="24" t="s">
        <v>201</v>
      </c>
      <c r="C370" s="11"/>
      <c r="D370" s="20"/>
      <c r="E370" s="152" t="s">
        <v>117</v>
      </c>
      <c r="F370" s="152"/>
      <c r="G370" s="152"/>
      <c r="H370" s="152"/>
      <c r="I370" s="152"/>
      <c r="J370" s="152"/>
      <c r="K370" s="152"/>
    </row>
    <row r="371" spans="1:11" ht="15" customHeight="1" x14ac:dyDescent="0.25">
      <c r="A371" s="24">
        <v>3</v>
      </c>
      <c r="B371" s="24" t="s">
        <v>201</v>
      </c>
      <c r="C371" s="16" t="s">
        <v>345</v>
      </c>
      <c r="D371" s="15" t="s">
        <v>45</v>
      </c>
      <c r="E371" s="151" t="s">
        <v>346</v>
      </c>
      <c r="F371" s="151"/>
      <c r="G371" s="151"/>
      <c r="H371" s="151"/>
      <c r="I371" s="151"/>
      <c r="J371" s="151"/>
      <c r="K371" s="3">
        <v>4</v>
      </c>
    </row>
    <row r="372" spans="1:11" ht="102" customHeight="1" x14ac:dyDescent="0.25">
      <c r="A372" s="24">
        <v>3</v>
      </c>
      <c r="B372" s="24" t="s">
        <v>201</v>
      </c>
      <c r="C372" s="11"/>
      <c r="D372" s="20"/>
      <c r="E372" s="152" t="s">
        <v>119</v>
      </c>
      <c r="F372" s="152"/>
      <c r="G372" s="152"/>
      <c r="H372" s="152"/>
      <c r="I372" s="152"/>
      <c r="J372" s="152"/>
      <c r="K372" s="152"/>
    </row>
    <row r="373" spans="1:11" x14ac:dyDescent="0.25">
      <c r="A373" s="24">
        <v>3</v>
      </c>
      <c r="B373" s="24" t="s">
        <v>201</v>
      </c>
      <c r="C373" s="16" t="s">
        <v>270</v>
      </c>
      <c r="D373" s="15" t="s">
        <v>50</v>
      </c>
      <c r="E373" s="151" t="s">
        <v>120</v>
      </c>
      <c r="F373" s="151"/>
      <c r="G373" s="151"/>
      <c r="H373" s="151"/>
      <c r="I373" s="151"/>
      <c r="J373" s="151"/>
      <c r="K373" s="3">
        <v>200</v>
      </c>
    </row>
    <row r="374" spans="1:11" ht="107.25" customHeight="1" x14ac:dyDescent="0.25">
      <c r="A374" s="24">
        <v>3</v>
      </c>
      <c r="B374" s="24" t="s">
        <v>201</v>
      </c>
      <c r="C374" s="11"/>
      <c r="D374" s="20"/>
      <c r="E374" s="152" t="s">
        <v>560</v>
      </c>
      <c r="F374" s="152"/>
      <c r="G374" s="152"/>
      <c r="H374" s="152"/>
      <c r="I374" s="152"/>
      <c r="J374" s="152"/>
      <c r="K374" s="152"/>
    </row>
    <row r="375" spans="1:11" ht="16.5" x14ac:dyDescent="0.25">
      <c r="A375" s="24">
        <v>3</v>
      </c>
      <c r="B375" s="24" t="s">
        <v>202</v>
      </c>
      <c r="C375" s="21" t="s">
        <v>175</v>
      </c>
      <c r="D375" s="21"/>
      <c r="E375" s="10"/>
      <c r="F375" s="10"/>
      <c r="G375" s="10"/>
      <c r="H375" s="10"/>
      <c r="I375" s="10"/>
      <c r="J375" s="10"/>
      <c r="K375" s="10"/>
    </row>
    <row r="376" spans="1:11" x14ac:dyDescent="0.25">
      <c r="A376" s="24">
        <v>3</v>
      </c>
      <c r="B376" s="24" t="s">
        <v>202</v>
      </c>
      <c r="C376" s="17" t="s">
        <v>56</v>
      </c>
      <c r="D376" s="17" t="s">
        <v>45</v>
      </c>
      <c r="E376" s="17" t="s">
        <v>40</v>
      </c>
      <c r="F376" s="17" t="s">
        <v>134</v>
      </c>
      <c r="G376" s="17" t="s">
        <v>135</v>
      </c>
      <c r="H376" s="17" t="s">
        <v>0</v>
      </c>
      <c r="I376" s="17" t="s">
        <v>136</v>
      </c>
      <c r="J376" s="17" t="s">
        <v>137</v>
      </c>
      <c r="K376" s="17" t="s">
        <v>138</v>
      </c>
    </row>
    <row r="377" spans="1:11" x14ac:dyDescent="0.25">
      <c r="A377" s="24">
        <v>3</v>
      </c>
      <c r="B377" s="24" t="s">
        <v>202</v>
      </c>
      <c r="C377" s="16" t="s">
        <v>271</v>
      </c>
      <c r="D377" s="15" t="s">
        <v>45</v>
      </c>
      <c r="E377" s="151" t="s">
        <v>106</v>
      </c>
      <c r="F377" s="151"/>
      <c r="G377" s="151"/>
      <c r="H377" s="151"/>
      <c r="I377" s="151"/>
      <c r="J377" s="151"/>
      <c r="K377" s="3">
        <v>32</v>
      </c>
    </row>
    <row r="378" spans="1:11" ht="27" customHeight="1" x14ac:dyDescent="0.25">
      <c r="A378" s="24">
        <v>3</v>
      </c>
      <c r="B378" s="24" t="s">
        <v>202</v>
      </c>
      <c r="C378" s="11"/>
      <c r="D378" s="20"/>
      <c r="E378" s="152" t="s">
        <v>164</v>
      </c>
      <c r="F378" s="152"/>
      <c r="G378" s="152"/>
      <c r="H378" s="152"/>
      <c r="I378" s="152"/>
      <c r="J378" s="152"/>
      <c r="K378" s="152"/>
    </row>
    <row r="379" spans="1:11" x14ac:dyDescent="0.25">
      <c r="A379" s="24">
        <v>3</v>
      </c>
      <c r="B379" s="24" t="s">
        <v>202</v>
      </c>
      <c r="C379" s="16" t="s">
        <v>272</v>
      </c>
      <c r="D379" s="15" t="s">
        <v>45</v>
      </c>
      <c r="E379" s="151" t="s">
        <v>129</v>
      </c>
      <c r="F379" s="151"/>
      <c r="G379" s="151"/>
      <c r="H379" s="151"/>
      <c r="I379" s="151"/>
      <c r="J379" s="151"/>
      <c r="K379" s="3">
        <v>20</v>
      </c>
    </row>
    <row r="380" spans="1:11" ht="105.6" customHeight="1" x14ac:dyDescent="0.25">
      <c r="A380" s="24">
        <v>3</v>
      </c>
      <c r="B380" s="24" t="s">
        <v>202</v>
      </c>
      <c r="C380" s="11"/>
      <c r="D380" s="20"/>
      <c r="E380" s="152" t="s">
        <v>125</v>
      </c>
      <c r="F380" s="152"/>
      <c r="G380" s="152"/>
      <c r="H380" s="152"/>
      <c r="I380" s="152"/>
      <c r="J380" s="152"/>
      <c r="K380" s="152"/>
    </row>
    <row r="381" spans="1:11" x14ac:dyDescent="0.25">
      <c r="A381" s="24">
        <v>3</v>
      </c>
      <c r="B381" s="24" t="s">
        <v>202</v>
      </c>
      <c r="C381" s="16" t="s">
        <v>273</v>
      </c>
      <c r="D381" s="15" t="s">
        <v>45</v>
      </c>
      <c r="E381" s="151" t="s">
        <v>130</v>
      </c>
      <c r="F381" s="151"/>
      <c r="G381" s="151"/>
      <c r="H381" s="151"/>
      <c r="I381" s="151"/>
      <c r="J381" s="151"/>
      <c r="K381" s="3">
        <v>17</v>
      </c>
    </row>
    <row r="382" spans="1:11" ht="105.95" customHeight="1" x14ac:dyDescent="0.25">
      <c r="A382" s="24">
        <v>3</v>
      </c>
      <c r="B382" s="24" t="s">
        <v>202</v>
      </c>
      <c r="C382" s="11"/>
      <c r="D382" s="20"/>
      <c r="E382" s="152" t="s">
        <v>125</v>
      </c>
      <c r="F382" s="152"/>
      <c r="G382" s="152"/>
      <c r="H382" s="152"/>
      <c r="I382" s="152"/>
      <c r="J382" s="152"/>
      <c r="K382" s="152"/>
    </row>
    <row r="383" spans="1:11" x14ac:dyDescent="0.25">
      <c r="A383" s="24">
        <v>3</v>
      </c>
      <c r="B383" s="24" t="s">
        <v>202</v>
      </c>
      <c r="C383" s="16" t="s">
        <v>274</v>
      </c>
      <c r="D383" s="15"/>
      <c r="E383" s="151" t="s">
        <v>126</v>
      </c>
      <c r="F383" s="151"/>
      <c r="G383" s="151"/>
      <c r="H383" s="151"/>
      <c r="I383" s="151"/>
      <c r="J383" s="151"/>
      <c r="K383" s="3">
        <v>3</v>
      </c>
    </row>
    <row r="384" spans="1:11" ht="77.25" customHeight="1" x14ac:dyDescent="0.25">
      <c r="A384" s="24">
        <v>3</v>
      </c>
      <c r="B384" s="24" t="s">
        <v>202</v>
      </c>
      <c r="C384" s="11"/>
      <c r="D384" s="20"/>
      <c r="E384" s="152" t="s">
        <v>127</v>
      </c>
      <c r="F384" s="152"/>
      <c r="G384" s="152"/>
      <c r="H384" s="152"/>
      <c r="I384" s="152"/>
      <c r="J384" s="152"/>
      <c r="K384" s="152"/>
    </row>
    <row r="385" spans="3:11" ht="18" x14ac:dyDescent="0.25">
      <c r="C385" s="40" t="s">
        <v>237</v>
      </c>
      <c r="D385" s="1"/>
      <c r="E385" s="1"/>
      <c r="F385" s="1"/>
      <c r="G385" s="1"/>
      <c r="H385" s="1"/>
      <c r="I385" s="1"/>
      <c r="J385" s="1"/>
      <c r="K385" s="1"/>
    </row>
    <row r="386" spans="3:11" s="27" customFormat="1" x14ac:dyDescent="0.25">
      <c r="C386" s="105" t="s">
        <v>542</v>
      </c>
      <c r="D386" s="106" t="s">
        <v>45</v>
      </c>
      <c r="E386" s="150" t="s">
        <v>230</v>
      </c>
      <c r="F386" s="150"/>
      <c r="G386" s="150"/>
      <c r="H386" s="150"/>
      <c r="I386" s="150"/>
      <c r="J386" s="150"/>
      <c r="K386" s="107">
        <v>3</v>
      </c>
    </row>
    <row r="387" spans="3:11" s="27" customFormat="1" x14ac:dyDescent="0.25">
      <c r="C387" s="105" t="s">
        <v>543</v>
      </c>
      <c r="D387" s="106" t="s">
        <v>45</v>
      </c>
      <c r="E387" s="150" t="s">
        <v>229</v>
      </c>
      <c r="F387" s="150"/>
      <c r="G387" s="150"/>
      <c r="H387" s="150"/>
      <c r="I387" s="150"/>
      <c r="J387" s="150"/>
      <c r="K387" s="107">
        <v>8</v>
      </c>
    </row>
    <row r="388" spans="3:11" s="27" customFormat="1" x14ac:dyDescent="0.25">
      <c r="C388" s="106" t="s">
        <v>530</v>
      </c>
      <c r="D388" s="106" t="s">
        <v>104</v>
      </c>
      <c r="E388" s="150" t="s">
        <v>531</v>
      </c>
      <c r="F388" s="150"/>
      <c r="G388" s="150"/>
      <c r="H388" s="150"/>
      <c r="I388" s="150"/>
      <c r="J388" s="150"/>
      <c r="K388" s="107">
        <v>100</v>
      </c>
    </row>
    <row r="389" spans="3:11" s="27" customFormat="1" x14ac:dyDescent="0.25">
      <c r="C389" s="106" t="s">
        <v>532</v>
      </c>
      <c r="D389" s="106" t="s">
        <v>104</v>
      </c>
      <c r="E389" s="150" t="s">
        <v>533</v>
      </c>
      <c r="F389" s="150"/>
      <c r="G389" s="150"/>
      <c r="H389" s="150"/>
      <c r="I389" s="150"/>
      <c r="J389" s="150"/>
      <c r="K389" s="107">
        <v>300</v>
      </c>
    </row>
    <row r="390" spans="3:11" s="27" customFormat="1" x14ac:dyDescent="0.25">
      <c r="C390" s="106" t="s">
        <v>534</v>
      </c>
      <c r="D390" s="106" t="s">
        <v>45</v>
      </c>
      <c r="E390" s="150" t="s">
        <v>535</v>
      </c>
      <c r="F390" s="150"/>
      <c r="G390" s="150"/>
      <c r="H390" s="150"/>
      <c r="I390" s="150"/>
      <c r="J390" s="150"/>
      <c r="K390" s="107">
        <v>20</v>
      </c>
    </row>
    <row r="391" spans="3:11" s="27" customFormat="1" x14ac:dyDescent="0.25">
      <c r="C391" s="106" t="s">
        <v>538</v>
      </c>
      <c r="D391" s="106" t="s">
        <v>45</v>
      </c>
      <c r="E391" s="150" t="s">
        <v>539</v>
      </c>
      <c r="F391" s="150"/>
      <c r="G391" s="150"/>
      <c r="H391" s="150"/>
      <c r="I391" s="150"/>
      <c r="J391" s="150"/>
      <c r="K391" s="107">
        <v>10</v>
      </c>
    </row>
    <row r="392" spans="3:11" s="27" customFormat="1" x14ac:dyDescent="0.25">
      <c r="C392" s="106" t="s">
        <v>540</v>
      </c>
      <c r="D392" s="106" t="s">
        <v>45</v>
      </c>
      <c r="E392" s="150" t="s">
        <v>541</v>
      </c>
      <c r="F392" s="150"/>
      <c r="G392" s="150"/>
      <c r="H392" s="150"/>
      <c r="I392" s="150"/>
      <c r="J392" s="150"/>
      <c r="K392" s="107">
        <v>10</v>
      </c>
    </row>
    <row r="393" spans="3:11" s="27" customFormat="1" x14ac:dyDescent="0.25">
      <c r="C393" s="106" t="s">
        <v>536</v>
      </c>
      <c r="D393" s="106" t="s">
        <v>45</v>
      </c>
      <c r="E393" s="150" t="s">
        <v>537</v>
      </c>
      <c r="F393" s="150"/>
      <c r="G393" s="150"/>
      <c r="H393" s="150"/>
      <c r="I393" s="150"/>
      <c r="J393" s="150"/>
      <c r="K393" s="107">
        <v>6</v>
      </c>
    </row>
    <row r="394" spans="3:11" s="27" customFormat="1" x14ac:dyDescent="0.25">
      <c r="C394" s="106" t="s">
        <v>528</v>
      </c>
      <c r="D394" s="106" t="s">
        <v>45</v>
      </c>
      <c r="E394" s="150" t="s">
        <v>529</v>
      </c>
      <c r="F394" s="150"/>
      <c r="G394" s="150"/>
      <c r="H394" s="150"/>
      <c r="I394" s="150"/>
      <c r="J394" s="150"/>
      <c r="K394" s="107">
        <v>6</v>
      </c>
    </row>
    <row r="395" spans="3:11" s="27" customFormat="1" ht="29.25" customHeight="1" x14ac:dyDescent="0.25">
      <c r="C395" s="105" t="s">
        <v>544</v>
      </c>
      <c r="D395" s="106" t="s">
        <v>64</v>
      </c>
      <c r="E395" s="150" t="s">
        <v>235</v>
      </c>
      <c r="F395" s="150"/>
      <c r="G395" s="150"/>
      <c r="H395" s="150"/>
      <c r="I395" s="150"/>
      <c r="J395" s="150"/>
      <c r="K395" s="107">
        <v>150</v>
      </c>
    </row>
    <row r="396" spans="3:11" s="27" customFormat="1" ht="29.25" customHeight="1" x14ac:dyDescent="0.25">
      <c r="C396" s="105" t="s">
        <v>545</v>
      </c>
      <c r="D396" s="106" t="s">
        <v>45</v>
      </c>
      <c r="E396" s="150" t="s">
        <v>234</v>
      </c>
      <c r="F396" s="150"/>
      <c r="G396" s="150"/>
      <c r="H396" s="150"/>
      <c r="I396" s="150"/>
      <c r="J396" s="150"/>
      <c r="K396" s="107">
        <v>15</v>
      </c>
    </row>
    <row r="397" spans="3:11" s="27" customFormat="1" x14ac:dyDescent="0.25">
      <c r="C397" s="108" t="s">
        <v>526</v>
      </c>
      <c r="D397" s="106" t="s">
        <v>45</v>
      </c>
      <c r="E397" s="150" t="s">
        <v>232</v>
      </c>
      <c r="F397" s="150"/>
      <c r="G397" s="150"/>
      <c r="H397" s="150"/>
      <c r="I397" s="150"/>
      <c r="J397" s="150"/>
      <c r="K397" s="107">
        <v>15</v>
      </c>
    </row>
    <row r="398" spans="3:11" s="27" customFormat="1" x14ac:dyDescent="0.25">
      <c r="C398" s="106" t="s">
        <v>520</v>
      </c>
      <c r="D398" s="106" t="s">
        <v>45</v>
      </c>
      <c r="E398" s="150" t="s">
        <v>521</v>
      </c>
      <c r="F398" s="150"/>
      <c r="G398" s="150"/>
      <c r="H398" s="150"/>
      <c r="I398" s="150"/>
      <c r="J398" s="150"/>
      <c r="K398" s="107">
        <v>5</v>
      </c>
    </row>
    <row r="399" spans="3:11" s="27" customFormat="1" x14ac:dyDescent="0.25">
      <c r="C399" s="106" t="s">
        <v>518</v>
      </c>
      <c r="D399" s="106" t="s">
        <v>45</v>
      </c>
      <c r="E399" s="150" t="s">
        <v>519</v>
      </c>
      <c r="F399" s="150"/>
      <c r="G399" s="150"/>
      <c r="H399" s="150"/>
      <c r="I399" s="150"/>
      <c r="J399" s="150"/>
      <c r="K399" s="107">
        <v>15</v>
      </c>
    </row>
    <row r="400" spans="3:11" s="27" customFormat="1" x14ac:dyDescent="0.25">
      <c r="C400" s="106" t="s">
        <v>522</v>
      </c>
      <c r="D400" s="106" t="s">
        <v>45</v>
      </c>
      <c r="E400" s="150" t="s">
        <v>523</v>
      </c>
      <c r="F400" s="150"/>
      <c r="G400" s="150"/>
      <c r="H400" s="150"/>
      <c r="I400" s="150"/>
      <c r="J400" s="150"/>
      <c r="K400" s="107">
        <v>5</v>
      </c>
    </row>
    <row r="401" spans="1:11" s="27" customFormat="1" x14ac:dyDescent="0.25">
      <c r="C401" s="106" t="s">
        <v>524</v>
      </c>
      <c r="D401" s="106" t="s">
        <v>45</v>
      </c>
      <c r="E401" s="150" t="s">
        <v>525</v>
      </c>
      <c r="F401" s="150"/>
      <c r="G401" s="150"/>
      <c r="H401" s="150"/>
      <c r="I401" s="150"/>
      <c r="J401" s="150"/>
      <c r="K401" s="107">
        <v>15</v>
      </c>
    </row>
    <row r="402" spans="1:11" s="27" customFormat="1" x14ac:dyDescent="0.25">
      <c r="C402" s="106" t="s">
        <v>516</v>
      </c>
      <c r="D402" s="106" t="s">
        <v>45</v>
      </c>
      <c r="E402" s="150" t="s">
        <v>517</v>
      </c>
      <c r="F402" s="150"/>
      <c r="G402" s="150"/>
      <c r="H402" s="150"/>
      <c r="I402" s="150"/>
      <c r="J402" s="150"/>
      <c r="K402" s="107">
        <v>15</v>
      </c>
    </row>
    <row r="403" spans="1:11" s="27" customFormat="1" x14ac:dyDescent="0.25">
      <c r="C403" s="106" t="s">
        <v>510</v>
      </c>
      <c r="D403" s="106" t="s">
        <v>233</v>
      </c>
      <c r="E403" s="150" t="s">
        <v>511</v>
      </c>
      <c r="F403" s="150"/>
      <c r="G403" s="150"/>
      <c r="H403" s="150"/>
      <c r="I403" s="150"/>
      <c r="J403" s="150"/>
      <c r="K403" s="107">
        <v>2</v>
      </c>
    </row>
    <row r="404" spans="1:11" s="27" customFormat="1" x14ac:dyDescent="0.25">
      <c r="C404" s="106" t="s">
        <v>512</v>
      </c>
      <c r="D404" s="106" t="s">
        <v>233</v>
      </c>
      <c r="E404" s="150" t="s">
        <v>513</v>
      </c>
      <c r="F404" s="150"/>
      <c r="G404" s="150"/>
      <c r="H404" s="150"/>
      <c r="I404" s="150"/>
      <c r="J404" s="150"/>
      <c r="K404" s="107">
        <v>15</v>
      </c>
    </row>
    <row r="405" spans="1:11" s="27" customFormat="1" x14ac:dyDescent="0.25">
      <c r="C405" s="106" t="s">
        <v>508</v>
      </c>
      <c r="D405" s="106" t="s">
        <v>45</v>
      </c>
      <c r="E405" s="150" t="s">
        <v>509</v>
      </c>
      <c r="F405" s="150"/>
      <c r="G405" s="150"/>
      <c r="H405" s="150"/>
      <c r="I405" s="150"/>
      <c r="J405" s="150"/>
      <c r="K405" s="107">
        <v>2</v>
      </c>
    </row>
    <row r="406" spans="1:11" s="27" customFormat="1" x14ac:dyDescent="0.25">
      <c r="C406" s="106" t="s">
        <v>504</v>
      </c>
      <c r="D406" s="106" t="s">
        <v>233</v>
      </c>
      <c r="E406" s="150" t="s">
        <v>505</v>
      </c>
      <c r="F406" s="150"/>
      <c r="G406" s="150"/>
      <c r="H406" s="150"/>
      <c r="I406" s="150"/>
      <c r="J406" s="150"/>
      <c r="K406" s="107">
        <v>15</v>
      </c>
    </row>
    <row r="407" spans="1:11" s="27" customFormat="1" x14ac:dyDescent="0.25">
      <c r="C407" s="106" t="s">
        <v>506</v>
      </c>
      <c r="D407" s="106" t="s">
        <v>233</v>
      </c>
      <c r="E407" s="150" t="s">
        <v>507</v>
      </c>
      <c r="F407" s="150"/>
      <c r="G407" s="150"/>
      <c r="H407" s="150"/>
      <c r="I407" s="150"/>
      <c r="J407" s="150"/>
      <c r="K407" s="107">
        <v>2</v>
      </c>
    </row>
    <row r="408" spans="1:11" s="27" customFormat="1" x14ac:dyDescent="0.25">
      <c r="C408" s="106" t="s">
        <v>514</v>
      </c>
      <c r="D408" s="106" t="s">
        <v>45</v>
      </c>
      <c r="E408" s="150" t="s">
        <v>515</v>
      </c>
      <c r="F408" s="150"/>
      <c r="G408" s="150"/>
      <c r="H408" s="150"/>
      <c r="I408" s="150"/>
      <c r="J408" s="150"/>
      <c r="K408" s="107">
        <v>15</v>
      </c>
    </row>
    <row r="409" spans="1:11" s="27" customFormat="1" x14ac:dyDescent="0.25">
      <c r="C409" s="105" t="s">
        <v>546</v>
      </c>
      <c r="D409" s="106" t="s">
        <v>64</v>
      </c>
      <c r="E409" s="150" t="s">
        <v>231</v>
      </c>
      <c r="F409" s="150"/>
      <c r="G409" s="150"/>
      <c r="H409" s="150"/>
      <c r="I409" s="150"/>
      <c r="J409" s="150"/>
      <c r="K409" s="107">
        <v>150</v>
      </c>
    </row>
    <row r="410" spans="1:11" s="27" customFormat="1" ht="27" customHeight="1" x14ac:dyDescent="0.25">
      <c r="C410" s="105" t="s">
        <v>527</v>
      </c>
      <c r="D410" s="106" t="s">
        <v>45</v>
      </c>
      <c r="E410" s="150" t="s">
        <v>236</v>
      </c>
      <c r="F410" s="150"/>
      <c r="G410" s="150"/>
      <c r="H410" s="150"/>
      <c r="I410" s="150"/>
      <c r="J410" s="150"/>
      <c r="K410" s="107">
        <v>30</v>
      </c>
    </row>
    <row r="411" spans="1:11" ht="18" x14ac:dyDescent="0.25">
      <c r="C411" s="40" t="s">
        <v>554</v>
      </c>
      <c r="D411" s="1"/>
      <c r="E411" s="1"/>
      <c r="F411" s="1"/>
      <c r="G411" s="1"/>
      <c r="H411" s="1"/>
      <c r="I411" s="1"/>
      <c r="J411" s="1"/>
      <c r="K411" s="1"/>
    </row>
    <row r="412" spans="1:11" x14ac:dyDescent="0.25">
      <c r="A412" s="24">
        <v>1</v>
      </c>
      <c r="B412" s="24" t="s">
        <v>186</v>
      </c>
      <c r="C412" s="100" t="s">
        <v>61</v>
      </c>
      <c r="D412" s="101" t="s">
        <v>62</v>
      </c>
      <c r="E412" s="155" t="s">
        <v>63</v>
      </c>
      <c r="F412" s="155"/>
      <c r="G412" s="155"/>
      <c r="H412" s="155"/>
      <c r="I412" s="155"/>
      <c r="J412" s="155"/>
      <c r="K412" s="102">
        <v>2</v>
      </c>
    </row>
    <row r="413" spans="1:11" x14ac:dyDescent="0.25">
      <c r="A413" s="24">
        <v>1</v>
      </c>
      <c r="B413" s="24" t="s">
        <v>186</v>
      </c>
      <c r="C413" s="11"/>
      <c r="D413" s="11"/>
      <c r="E413" s="152" t="s">
        <v>149</v>
      </c>
      <c r="F413" s="152"/>
      <c r="G413" s="152"/>
      <c r="H413" s="152"/>
      <c r="I413" s="152"/>
      <c r="J413" s="152"/>
      <c r="K413" s="152"/>
    </row>
    <row r="414" spans="1:11" x14ac:dyDescent="0.25">
      <c r="A414" s="24">
        <v>1</v>
      </c>
      <c r="B414" s="24" t="s">
        <v>186</v>
      </c>
      <c r="C414" s="11"/>
      <c r="D414" s="20" t="s">
        <v>62</v>
      </c>
      <c r="E414" s="11" t="s">
        <v>148</v>
      </c>
      <c r="F414" s="11"/>
      <c r="G414" s="11"/>
      <c r="H414" s="11"/>
      <c r="I414" s="11"/>
      <c r="J414" s="11">
        <v>2</v>
      </c>
      <c r="K414" s="11"/>
    </row>
    <row r="415" spans="1:11" x14ac:dyDescent="0.25">
      <c r="A415" s="24">
        <v>1</v>
      </c>
      <c r="B415" s="24" t="s">
        <v>186</v>
      </c>
      <c r="C415" s="100" t="s">
        <v>67</v>
      </c>
      <c r="D415" s="101" t="s">
        <v>33</v>
      </c>
      <c r="E415" s="155" t="s">
        <v>69</v>
      </c>
      <c r="F415" s="155"/>
      <c r="G415" s="155"/>
      <c r="H415" s="155"/>
      <c r="I415" s="155"/>
      <c r="J415" s="155"/>
      <c r="K415" s="103">
        <v>60</v>
      </c>
    </row>
    <row r="416" spans="1:11" x14ac:dyDescent="0.25">
      <c r="A416" s="24">
        <v>1</v>
      </c>
      <c r="B416" s="24" t="s">
        <v>186</v>
      </c>
      <c r="C416" s="11"/>
      <c r="D416" s="11"/>
      <c r="E416" s="152" t="s">
        <v>70</v>
      </c>
      <c r="F416" s="152"/>
      <c r="G416" s="152"/>
      <c r="H416" s="152"/>
      <c r="I416" s="152"/>
      <c r="J416" s="152"/>
      <c r="K416" s="152"/>
    </row>
    <row r="417" spans="1:11" x14ac:dyDescent="0.25">
      <c r="A417" s="24">
        <v>1</v>
      </c>
      <c r="B417" s="24" t="s">
        <v>186</v>
      </c>
      <c r="C417" s="11"/>
      <c r="D417" s="20" t="s">
        <v>33</v>
      </c>
      <c r="E417" s="11" t="s">
        <v>148</v>
      </c>
      <c r="F417" s="11"/>
      <c r="G417" s="11"/>
      <c r="H417" s="11"/>
      <c r="I417" s="11"/>
      <c r="J417" s="11">
        <v>60</v>
      </c>
      <c r="K417" s="11"/>
    </row>
    <row r="418" spans="1:11" x14ac:dyDescent="0.25">
      <c r="A418" s="24">
        <v>1</v>
      </c>
      <c r="B418" s="24" t="s">
        <v>186</v>
      </c>
      <c r="C418" s="100" t="s">
        <v>75</v>
      </c>
      <c r="D418" s="101" t="s">
        <v>33</v>
      </c>
      <c r="E418" s="155" t="s">
        <v>82</v>
      </c>
      <c r="F418" s="155"/>
      <c r="G418" s="155"/>
      <c r="H418" s="155"/>
      <c r="I418" s="155"/>
      <c r="J418" s="155"/>
      <c r="K418" s="103">
        <v>80</v>
      </c>
    </row>
    <row r="419" spans="1:11" x14ac:dyDescent="0.25">
      <c r="A419" s="24">
        <v>1</v>
      </c>
      <c r="B419" s="24" t="s">
        <v>186</v>
      </c>
      <c r="C419" s="11"/>
      <c r="D419" s="11"/>
      <c r="E419" s="152" t="s">
        <v>81</v>
      </c>
      <c r="F419" s="152"/>
      <c r="G419" s="152"/>
      <c r="H419" s="152"/>
      <c r="I419" s="152"/>
      <c r="J419" s="152"/>
      <c r="K419" s="152"/>
    </row>
    <row r="420" spans="1:11" x14ac:dyDescent="0.25">
      <c r="A420" s="24">
        <v>1</v>
      </c>
      <c r="B420" s="24" t="s">
        <v>186</v>
      </c>
      <c r="C420" s="11"/>
      <c r="D420" s="20" t="s">
        <v>33</v>
      </c>
      <c r="E420" s="11" t="s">
        <v>148</v>
      </c>
      <c r="F420" s="11"/>
      <c r="G420" s="11"/>
      <c r="H420" s="11"/>
      <c r="I420" s="11"/>
      <c r="J420" s="11">
        <v>80</v>
      </c>
      <c r="K420" s="11"/>
    </row>
  </sheetData>
  <autoFilter ref="A7:K420"/>
  <mergeCells count="214">
    <mergeCell ref="E372:K372"/>
    <mergeCell ref="E374:K374"/>
    <mergeCell ref="E378:K378"/>
    <mergeCell ref="E380:K380"/>
    <mergeCell ref="E382:K382"/>
    <mergeCell ref="E384:K384"/>
    <mergeCell ref="E140:J140"/>
    <mergeCell ref="E131:K131"/>
    <mergeCell ref="E134:K134"/>
    <mergeCell ref="E373:J373"/>
    <mergeCell ref="E377:J377"/>
    <mergeCell ref="E379:J379"/>
    <mergeCell ref="E381:J381"/>
    <mergeCell ref="E383:J383"/>
    <mergeCell ref="E264:K264"/>
    <mergeCell ref="E271:K271"/>
    <mergeCell ref="E258:K258"/>
    <mergeCell ref="E278:K278"/>
    <mergeCell ref="E285:K285"/>
    <mergeCell ref="E292:K292"/>
    <mergeCell ref="E369:J369"/>
    <mergeCell ref="E311:K311"/>
    <mergeCell ref="E371:J371"/>
    <mergeCell ref="E345:K345"/>
    <mergeCell ref="E353:K353"/>
    <mergeCell ref="E363:K363"/>
    <mergeCell ref="E366:K366"/>
    <mergeCell ref="E370:K370"/>
    <mergeCell ref="E331:K331"/>
    <mergeCell ref="E338:K338"/>
    <mergeCell ref="E337:J337"/>
    <mergeCell ref="E344:J344"/>
    <mergeCell ref="E352:J352"/>
    <mergeCell ref="E362:J362"/>
    <mergeCell ref="E365:J365"/>
    <mergeCell ref="E313:J313"/>
    <mergeCell ref="E316:J316"/>
    <mergeCell ref="E319:J319"/>
    <mergeCell ref="E322:J322"/>
    <mergeCell ref="E325:J325"/>
    <mergeCell ref="E330:J330"/>
    <mergeCell ref="E314:K314"/>
    <mergeCell ref="E317:K317"/>
    <mergeCell ref="E320:K320"/>
    <mergeCell ref="E323:K323"/>
    <mergeCell ref="E326:K326"/>
    <mergeCell ref="E257:J257"/>
    <mergeCell ref="E263:J263"/>
    <mergeCell ref="E270:J270"/>
    <mergeCell ref="E277:J277"/>
    <mergeCell ref="E284:J284"/>
    <mergeCell ref="E291:J291"/>
    <mergeCell ref="E298:J298"/>
    <mergeCell ref="E305:J305"/>
    <mergeCell ref="E310:J310"/>
    <mergeCell ref="E299:K299"/>
    <mergeCell ref="E306:K306"/>
    <mergeCell ref="E250:K250"/>
    <mergeCell ref="E251:J251"/>
    <mergeCell ref="E252:K252"/>
    <mergeCell ref="E146:J146"/>
    <mergeCell ref="E245:J245"/>
    <mergeCell ref="E246:K246"/>
    <mergeCell ref="E247:J247"/>
    <mergeCell ref="E248:K248"/>
    <mergeCell ref="E249:J249"/>
    <mergeCell ref="E237:K237"/>
    <mergeCell ref="E238:J238"/>
    <mergeCell ref="E239:K239"/>
    <mergeCell ref="E240:J240"/>
    <mergeCell ref="E241:K241"/>
    <mergeCell ref="E236:J236"/>
    <mergeCell ref="E230:J230"/>
    <mergeCell ref="E231:K231"/>
    <mergeCell ref="E220:J220"/>
    <mergeCell ref="E221:K221"/>
    <mergeCell ref="E227:J227"/>
    <mergeCell ref="E228:K228"/>
    <mergeCell ref="E204:K204"/>
    <mergeCell ref="E209:J209"/>
    <mergeCell ref="E210:K210"/>
    <mergeCell ref="E215:J215"/>
    <mergeCell ref="E203:J203"/>
    <mergeCell ref="E9:K9"/>
    <mergeCell ref="E15:K15"/>
    <mergeCell ref="E12:K12"/>
    <mergeCell ref="E187:K187"/>
    <mergeCell ref="E164:K164"/>
    <mergeCell ref="E169:J169"/>
    <mergeCell ref="E170:K170"/>
    <mergeCell ref="E175:J175"/>
    <mergeCell ref="E180:J180"/>
    <mergeCell ref="E196:K196"/>
    <mergeCell ref="E198:J198"/>
    <mergeCell ref="E199:K199"/>
    <mergeCell ref="E189:J189"/>
    <mergeCell ref="E190:K190"/>
    <mergeCell ref="E192:J192"/>
    <mergeCell ref="E193:K193"/>
    <mergeCell ref="E195:J195"/>
    <mergeCell ref="E163:J163"/>
    <mergeCell ref="E133:J133"/>
    <mergeCell ref="E139:J139"/>
    <mergeCell ref="E145:J145"/>
    <mergeCell ref="E117:K117"/>
    <mergeCell ref="E181:K181"/>
    <mergeCell ref="E183:J183"/>
    <mergeCell ref="E184:K184"/>
    <mergeCell ref="E186:J186"/>
    <mergeCell ref="E121:K121"/>
    <mergeCell ref="E122:J122"/>
    <mergeCell ref="E123:K123"/>
    <mergeCell ref="E124:J124"/>
    <mergeCell ref="E125:K125"/>
    <mergeCell ref="E151:J151"/>
    <mergeCell ref="E152:K152"/>
    <mergeCell ref="E157:J157"/>
    <mergeCell ref="E158:K158"/>
    <mergeCell ref="E416:K416"/>
    <mergeCell ref="E418:J418"/>
    <mergeCell ref="E419:K419"/>
    <mergeCell ref="E68:J68"/>
    <mergeCell ref="E69:K69"/>
    <mergeCell ref="E93:J93"/>
    <mergeCell ref="E94:K94"/>
    <mergeCell ref="E96:J96"/>
    <mergeCell ref="E97:K97"/>
    <mergeCell ref="E101:K101"/>
    <mergeCell ref="E100:J100"/>
    <mergeCell ref="E83:K83"/>
    <mergeCell ref="E90:J90"/>
    <mergeCell ref="E91:K91"/>
    <mergeCell ref="E105:K105"/>
    <mergeCell ref="E106:J106"/>
    <mergeCell ref="E107:K107"/>
    <mergeCell ref="E108:J108"/>
    <mergeCell ref="E98:K98"/>
    <mergeCell ref="E99:K99"/>
    <mergeCell ref="E104:J104"/>
    <mergeCell ref="E116:J116"/>
    <mergeCell ref="E118:J118"/>
    <mergeCell ref="E119:K119"/>
    <mergeCell ref="E63:J63"/>
    <mergeCell ref="E64:K64"/>
    <mergeCell ref="E412:J412"/>
    <mergeCell ref="E413:K413"/>
    <mergeCell ref="E415:J415"/>
    <mergeCell ref="E52:K52"/>
    <mergeCell ref="E54:J54"/>
    <mergeCell ref="E55:K55"/>
    <mergeCell ref="E60:J60"/>
    <mergeCell ref="E61:K61"/>
    <mergeCell ref="E57:J57"/>
    <mergeCell ref="E58:K58"/>
    <mergeCell ref="E72:J72"/>
    <mergeCell ref="E73:K73"/>
    <mergeCell ref="E76:J76"/>
    <mergeCell ref="E77:K77"/>
    <mergeCell ref="E82:J82"/>
    <mergeCell ref="E130:J130"/>
    <mergeCell ref="E109:K109"/>
    <mergeCell ref="E112:J112"/>
    <mergeCell ref="E114:J114"/>
    <mergeCell ref="E113:K113"/>
    <mergeCell ref="E115:K115"/>
    <mergeCell ref="E120:J120"/>
    <mergeCell ref="E48:J48"/>
    <mergeCell ref="E49:K49"/>
    <mergeCell ref="E51:J51"/>
    <mergeCell ref="E28:K28"/>
    <mergeCell ref="E19:K19"/>
    <mergeCell ref="E8:J8"/>
    <mergeCell ref="E14:J14"/>
    <mergeCell ref="E18:J18"/>
    <mergeCell ref="E21:J21"/>
    <mergeCell ref="E22:K22"/>
    <mergeCell ref="E24:J24"/>
    <mergeCell ref="E25:K25"/>
    <mergeCell ref="E27:J27"/>
    <mergeCell ref="E43:K43"/>
    <mergeCell ref="E45:J45"/>
    <mergeCell ref="E46:K46"/>
    <mergeCell ref="E30:J30"/>
    <mergeCell ref="E31:K31"/>
    <mergeCell ref="E33:J33"/>
    <mergeCell ref="E34:K34"/>
    <mergeCell ref="E36:J36"/>
    <mergeCell ref="E42:J42"/>
    <mergeCell ref="E11:J11"/>
    <mergeCell ref="E386:J386"/>
    <mergeCell ref="E387:J387"/>
    <mergeCell ref="E388:J388"/>
    <mergeCell ref="E389:J389"/>
    <mergeCell ref="E390:J390"/>
    <mergeCell ref="E391:J391"/>
    <mergeCell ref="E392:J392"/>
    <mergeCell ref="E393:J393"/>
    <mergeCell ref="E394:J394"/>
    <mergeCell ref="E404:J404"/>
    <mergeCell ref="E406:J406"/>
    <mergeCell ref="E407:J407"/>
    <mergeCell ref="E408:J408"/>
    <mergeCell ref="E409:J409"/>
    <mergeCell ref="E410:J410"/>
    <mergeCell ref="E405:J405"/>
    <mergeCell ref="E395:J395"/>
    <mergeCell ref="E396:J396"/>
    <mergeCell ref="E397:J397"/>
    <mergeCell ref="E398:J398"/>
    <mergeCell ref="E399:J399"/>
    <mergeCell ref="E400:J400"/>
    <mergeCell ref="E401:J401"/>
    <mergeCell ref="E402:J402"/>
    <mergeCell ref="E403:J403"/>
  </mergeCells>
  <pageMargins left="0.70866141732283472" right="0.70866141732283472" top="0.74803149606299213" bottom="0.74803149606299213" header="0.31496062992125984" footer="0.31496062992125984"/>
  <pageSetup paperSize="9" scale="37" fitToHeight="4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91"/>
  <sheetViews>
    <sheetView zoomScale="115" zoomScaleNormal="115" workbookViewId="0">
      <pane ySplit="5" topLeftCell="A6" activePane="bottomLeft" state="frozen"/>
      <selection pane="bottomLeft" activeCell="B3" sqref="B3"/>
    </sheetView>
  </sheetViews>
  <sheetFormatPr baseColWidth="10" defaultRowHeight="12.75" x14ac:dyDescent="0.2"/>
  <cols>
    <col min="1" max="1" width="11.42578125" style="109"/>
    <col min="2" max="2" width="9.42578125" style="110" customWidth="1"/>
    <col min="3" max="3" width="5.7109375" style="110" customWidth="1"/>
    <col min="4" max="4" width="55.42578125" style="109" customWidth="1"/>
    <col min="5" max="5" width="9.5703125" style="111" customWidth="1"/>
    <col min="6" max="17" width="11.42578125" style="72"/>
    <col min="18" max="16384" width="11.42578125" style="109"/>
  </cols>
  <sheetData>
    <row r="1" spans="1:5" s="72" customFormat="1" x14ac:dyDescent="0.2">
      <c r="B1" s="118"/>
      <c r="C1" s="118"/>
      <c r="E1" s="121"/>
    </row>
    <row r="2" spans="1:5" s="72" customFormat="1" ht="15.75" x14ac:dyDescent="0.25">
      <c r="A2" s="185" t="s">
        <v>249</v>
      </c>
      <c r="B2" s="118"/>
      <c r="C2" s="118"/>
      <c r="E2" s="121"/>
    </row>
    <row r="3" spans="1:5" s="72" customFormat="1" ht="15.75" x14ac:dyDescent="0.25">
      <c r="A3" s="185"/>
      <c r="B3" s="118"/>
      <c r="C3" s="118"/>
      <c r="E3" s="121"/>
    </row>
    <row r="4" spans="1:5" s="72" customFormat="1" x14ac:dyDescent="0.2">
      <c r="B4" s="118"/>
      <c r="C4" s="118"/>
      <c r="E4" s="121"/>
    </row>
    <row r="5" spans="1:5" x14ac:dyDescent="0.2">
      <c r="A5" s="112" t="s">
        <v>180</v>
      </c>
      <c r="B5" s="112" t="s">
        <v>56</v>
      </c>
      <c r="C5" s="112" t="s">
        <v>39</v>
      </c>
      <c r="D5" s="112" t="s">
        <v>40</v>
      </c>
      <c r="E5" s="113" t="s">
        <v>54</v>
      </c>
    </row>
    <row r="6" spans="1:5" x14ac:dyDescent="0.2">
      <c r="B6" s="114" t="s">
        <v>407</v>
      </c>
      <c r="C6" s="115" t="s">
        <v>33</v>
      </c>
      <c r="D6" s="116" t="s">
        <v>80</v>
      </c>
      <c r="E6" s="117">
        <v>29</v>
      </c>
    </row>
    <row r="7" spans="1:5" x14ac:dyDescent="0.2">
      <c r="B7" s="114" t="s">
        <v>72</v>
      </c>
      <c r="C7" s="115" t="s">
        <v>73</v>
      </c>
      <c r="D7" s="116" t="s">
        <v>74</v>
      </c>
      <c r="E7" s="117">
        <v>73</v>
      </c>
    </row>
    <row r="8" spans="1:5" x14ac:dyDescent="0.2">
      <c r="B8" s="118" t="s">
        <v>497</v>
      </c>
      <c r="C8" s="115" t="s">
        <v>45</v>
      </c>
      <c r="D8" s="119" t="s">
        <v>498</v>
      </c>
      <c r="E8" s="117">
        <v>435</v>
      </c>
    </row>
    <row r="9" spans="1:5" x14ac:dyDescent="0.2">
      <c r="A9" s="72"/>
      <c r="B9" s="120" t="s">
        <v>423</v>
      </c>
      <c r="C9" s="118" t="s">
        <v>64</v>
      </c>
      <c r="D9" s="72" t="s">
        <v>324</v>
      </c>
      <c r="E9" s="121">
        <v>80.3</v>
      </c>
    </row>
    <row r="10" spans="1:5" x14ac:dyDescent="0.2">
      <c r="A10" s="72"/>
      <c r="B10" s="120" t="s">
        <v>424</v>
      </c>
      <c r="C10" s="118" t="s">
        <v>64</v>
      </c>
      <c r="D10" s="72" t="s">
        <v>325</v>
      </c>
      <c r="E10" s="121">
        <v>24.87</v>
      </c>
    </row>
    <row r="11" spans="1:5" x14ac:dyDescent="0.2">
      <c r="A11" s="72"/>
      <c r="B11" s="120" t="s">
        <v>425</v>
      </c>
      <c r="C11" s="118" t="s">
        <v>64</v>
      </c>
      <c r="D11" s="72" t="s">
        <v>404</v>
      </c>
      <c r="E11" s="121">
        <v>108.49</v>
      </c>
    </row>
    <row r="12" spans="1:5" x14ac:dyDescent="0.2">
      <c r="B12" s="118" t="s">
        <v>469</v>
      </c>
      <c r="C12" s="118" t="s">
        <v>64</v>
      </c>
      <c r="D12" s="72" t="s">
        <v>470</v>
      </c>
      <c r="E12" s="121">
        <v>130.06</v>
      </c>
    </row>
    <row r="13" spans="1:5" x14ac:dyDescent="0.2">
      <c r="A13" s="72"/>
      <c r="B13" s="120" t="s">
        <v>282</v>
      </c>
      <c r="C13" s="118" t="s">
        <v>64</v>
      </c>
      <c r="D13" s="72" t="s">
        <v>281</v>
      </c>
      <c r="E13" s="121">
        <v>66.599999999999994</v>
      </c>
    </row>
    <row r="14" spans="1:5" x14ac:dyDescent="0.2">
      <c r="A14" s="72"/>
      <c r="B14" s="120" t="s">
        <v>279</v>
      </c>
      <c r="C14" s="118" t="s">
        <v>64</v>
      </c>
      <c r="D14" s="72" t="s">
        <v>280</v>
      </c>
      <c r="E14" s="121">
        <v>49.25</v>
      </c>
    </row>
    <row r="15" spans="1:5" x14ac:dyDescent="0.2">
      <c r="A15" s="72"/>
      <c r="B15" s="120" t="s">
        <v>284</v>
      </c>
      <c r="C15" s="118" t="s">
        <v>64</v>
      </c>
      <c r="D15" s="72" t="s">
        <v>283</v>
      </c>
      <c r="E15" s="121">
        <v>76.930000000000007</v>
      </c>
    </row>
    <row r="16" spans="1:5" x14ac:dyDescent="0.2">
      <c r="A16" s="72"/>
      <c r="B16" s="120" t="s">
        <v>396</v>
      </c>
      <c r="C16" s="118" t="s">
        <v>64</v>
      </c>
      <c r="D16" s="72" t="s">
        <v>397</v>
      </c>
      <c r="E16" s="121">
        <v>3.52</v>
      </c>
    </row>
    <row r="17" spans="1:5" x14ac:dyDescent="0.2">
      <c r="A17" s="72"/>
      <c r="B17" s="120" t="s">
        <v>400</v>
      </c>
      <c r="C17" s="118" t="s">
        <v>64</v>
      </c>
      <c r="D17" s="72" t="s">
        <v>401</v>
      </c>
      <c r="E17" s="121">
        <v>7.89</v>
      </c>
    </row>
    <row r="18" spans="1:5" x14ac:dyDescent="0.2">
      <c r="A18" s="72"/>
      <c r="B18" s="120" t="s">
        <v>382</v>
      </c>
      <c r="C18" s="118" t="s">
        <v>64</v>
      </c>
      <c r="D18" s="72" t="s">
        <v>381</v>
      </c>
      <c r="E18" s="121">
        <v>53.55</v>
      </c>
    </row>
    <row r="19" spans="1:5" x14ac:dyDescent="0.2">
      <c r="A19" s="72"/>
      <c r="B19" s="120" t="s">
        <v>417</v>
      </c>
      <c r="C19" s="118" t="s">
        <v>33</v>
      </c>
      <c r="D19" s="72" t="s">
        <v>381</v>
      </c>
      <c r="E19" s="121">
        <v>53.55</v>
      </c>
    </row>
    <row r="20" spans="1:5" x14ac:dyDescent="0.2">
      <c r="A20" s="72"/>
      <c r="B20" s="120" t="s">
        <v>298</v>
      </c>
      <c r="C20" s="118" t="s">
        <v>64</v>
      </c>
      <c r="D20" s="72" t="s">
        <v>299</v>
      </c>
      <c r="E20" s="121">
        <v>88.01</v>
      </c>
    </row>
    <row r="21" spans="1:5" x14ac:dyDescent="0.2">
      <c r="A21" s="72"/>
      <c r="B21" s="120" t="s">
        <v>351</v>
      </c>
      <c r="C21" s="118" t="s">
        <v>66</v>
      </c>
      <c r="D21" s="72" t="s">
        <v>352</v>
      </c>
      <c r="E21" s="121">
        <v>89.77</v>
      </c>
    </row>
    <row r="22" spans="1:5" x14ac:dyDescent="0.2">
      <c r="A22" s="72"/>
      <c r="B22" s="120" t="s">
        <v>405</v>
      </c>
      <c r="C22" s="118" t="s">
        <v>64</v>
      </c>
      <c r="D22" s="72" t="s">
        <v>406</v>
      </c>
      <c r="E22" s="121">
        <v>50.6</v>
      </c>
    </row>
    <row r="23" spans="1:5" x14ac:dyDescent="0.2">
      <c r="B23" s="120" t="s">
        <v>426</v>
      </c>
      <c r="C23" s="115" t="s">
        <v>45</v>
      </c>
      <c r="D23" s="72" t="s">
        <v>409</v>
      </c>
      <c r="E23" s="121">
        <v>0.37</v>
      </c>
    </row>
    <row r="24" spans="1:5" x14ac:dyDescent="0.2">
      <c r="B24" s="120" t="s">
        <v>427</v>
      </c>
      <c r="C24" s="115" t="s">
        <v>45</v>
      </c>
      <c r="D24" s="72" t="s">
        <v>411</v>
      </c>
      <c r="E24" s="121">
        <v>0.44</v>
      </c>
    </row>
    <row r="25" spans="1:5" x14ac:dyDescent="0.2">
      <c r="B25" s="120" t="s">
        <v>413</v>
      </c>
      <c r="C25" s="115" t="s">
        <v>45</v>
      </c>
      <c r="D25" s="116" t="s">
        <v>412</v>
      </c>
      <c r="E25" s="117">
        <v>11</v>
      </c>
    </row>
    <row r="26" spans="1:5" x14ac:dyDescent="0.2">
      <c r="A26" s="72"/>
      <c r="B26" s="114" t="s">
        <v>428</v>
      </c>
      <c r="C26" s="115" t="s">
        <v>64</v>
      </c>
      <c r="D26" s="116" t="s">
        <v>65</v>
      </c>
      <c r="E26" s="121">
        <v>11.08</v>
      </c>
    </row>
    <row r="27" spans="1:5" x14ac:dyDescent="0.2">
      <c r="A27" s="72"/>
      <c r="B27" s="114" t="s">
        <v>429</v>
      </c>
      <c r="C27" s="115" t="s">
        <v>64</v>
      </c>
      <c r="D27" s="116" t="s">
        <v>399</v>
      </c>
      <c r="E27" s="121">
        <v>13.08</v>
      </c>
    </row>
    <row r="28" spans="1:5" x14ac:dyDescent="0.2">
      <c r="A28" s="72"/>
      <c r="B28" s="114" t="s">
        <v>430</v>
      </c>
      <c r="C28" s="115" t="s">
        <v>64</v>
      </c>
      <c r="D28" s="116" t="s">
        <v>277</v>
      </c>
      <c r="E28" s="121">
        <v>14.58</v>
      </c>
    </row>
    <row r="29" spans="1:5" x14ac:dyDescent="0.2">
      <c r="A29" s="72"/>
      <c r="B29" s="114" t="s">
        <v>250</v>
      </c>
      <c r="C29" s="115" t="s">
        <v>64</v>
      </c>
      <c r="D29" s="116" t="s">
        <v>65</v>
      </c>
      <c r="E29" s="121">
        <v>11.08</v>
      </c>
    </row>
    <row r="30" spans="1:5" x14ac:dyDescent="0.2">
      <c r="A30" s="72"/>
      <c r="B30" s="114" t="s">
        <v>431</v>
      </c>
      <c r="C30" s="115" t="s">
        <v>64</v>
      </c>
      <c r="D30" s="116" t="s">
        <v>303</v>
      </c>
      <c r="E30" s="121">
        <v>12.59</v>
      </c>
    </row>
    <row r="31" spans="1:5" x14ac:dyDescent="0.2">
      <c r="A31" s="72"/>
      <c r="B31" s="114" t="s">
        <v>313</v>
      </c>
      <c r="C31" s="115" t="s">
        <v>64</v>
      </c>
      <c r="D31" s="116" t="s">
        <v>314</v>
      </c>
      <c r="E31" s="121">
        <v>15.06</v>
      </c>
    </row>
    <row r="32" spans="1:5" x14ac:dyDescent="0.2">
      <c r="A32" s="72"/>
      <c r="B32" s="114" t="s">
        <v>395</v>
      </c>
      <c r="C32" s="115" t="s">
        <v>64</v>
      </c>
      <c r="D32" s="116" t="s">
        <v>71</v>
      </c>
      <c r="E32" s="121">
        <v>15.06</v>
      </c>
    </row>
    <row r="33" spans="1:5" x14ac:dyDescent="0.2">
      <c r="A33" s="72"/>
      <c r="B33" s="114" t="s">
        <v>251</v>
      </c>
      <c r="C33" s="115" t="s">
        <v>64</v>
      </c>
      <c r="D33" s="116" t="s">
        <v>118</v>
      </c>
      <c r="E33" s="121">
        <v>14.84</v>
      </c>
    </row>
    <row r="34" spans="1:5" x14ac:dyDescent="0.2">
      <c r="A34" s="72"/>
      <c r="B34" s="114" t="s">
        <v>251</v>
      </c>
      <c r="C34" s="115" t="s">
        <v>64</v>
      </c>
      <c r="D34" s="116" t="s">
        <v>304</v>
      </c>
      <c r="E34" s="121">
        <v>14.84</v>
      </c>
    </row>
    <row r="35" spans="1:5" x14ac:dyDescent="0.2">
      <c r="A35" s="72"/>
      <c r="B35" s="114" t="s">
        <v>242</v>
      </c>
      <c r="C35" s="115" t="s">
        <v>181</v>
      </c>
      <c r="D35" s="116" t="s">
        <v>243</v>
      </c>
      <c r="E35" s="117">
        <v>150</v>
      </c>
    </row>
    <row r="36" spans="1:5" x14ac:dyDescent="0.2">
      <c r="A36" s="72"/>
      <c r="B36" s="120" t="s">
        <v>432</v>
      </c>
      <c r="C36" s="118" t="s">
        <v>105</v>
      </c>
      <c r="D36" s="72" t="s">
        <v>306</v>
      </c>
      <c r="E36" s="121">
        <v>1.73</v>
      </c>
    </row>
    <row r="37" spans="1:5" x14ac:dyDescent="0.2">
      <c r="A37" s="72"/>
      <c r="B37" s="120" t="s">
        <v>433</v>
      </c>
      <c r="C37" s="118" t="s">
        <v>45</v>
      </c>
      <c r="D37" s="72" t="s">
        <v>348</v>
      </c>
      <c r="E37" s="121">
        <v>233</v>
      </c>
    </row>
    <row r="38" spans="1:5" x14ac:dyDescent="0.2">
      <c r="A38" s="72"/>
      <c r="B38" s="120" t="s">
        <v>435</v>
      </c>
      <c r="C38" s="118" t="s">
        <v>33</v>
      </c>
      <c r="D38" s="72" t="s">
        <v>359</v>
      </c>
      <c r="E38" s="121">
        <v>418.4</v>
      </c>
    </row>
    <row r="39" spans="1:5" x14ac:dyDescent="0.2">
      <c r="B39" s="120" t="s">
        <v>477</v>
      </c>
      <c r="C39" s="115" t="s">
        <v>32</v>
      </c>
      <c r="D39" s="72" t="s">
        <v>472</v>
      </c>
      <c r="E39" s="121">
        <v>2.48</v>
      </c>
    </row>
    <row r="40" spans="1:5" x14ac:dyDescent="0.2">
      <c r="A40" s="72"/>
      <c r="B40" s="120" t="s">
        <v>434</v>
      </c>
      <c r="C40" s="118" t="s">
        <v>33</v>
      </c>
      <c r="D40" s="72" t="s">
        <v>308</v>
      </c>
      <c r="E40" s="121">
        <v>257.20999999999998</v>
      </c>
    </row>
    <row r="41" spans="1:5" x14ac:dyDescent="0.2">
      <c r="B41" s="120" t="s">
        <v>474</v>
      </c>
      <c r="C41" s="115" t="s">
        <v>32</v>
      </c>
      <c r="D41" s="72" t="s">
        <v>475</v>
      </c>
      <c r="E41" s="121">
        <v>9.58</v>
      </c>
    </row>
    <row r="42" spans="1:5" x14ac:dyDescent="0.2">
      <c r="A42" s="72"/>
      <c r="B42" s="120" t="s">
        <v>316</v>
      </c>
      <c r="C42" s="118" t="s">
        <v>181</v>
      </c>
      <c r="D42" s="72" t="s">
        <v>317</v>
      </c>
      <c r="E42" s="121">
        <v>2.94</v>
      </c>
    </row>
    <row r="43" spans="1:5" x14ac:dyDescent="0.2">
      <c r="A43" s="72"/>
      <c r="B43" s="120" t="s">
        <v>341</v>
      </c>
      <c r="C43" s="118" t="s">
        <v>45</v>
      </c>
      <c r="D43" s="72" t="s">
        <v>342</v>
      </c>
      <c r="E43" s="121">
        <v>468.47</v>
      </c>
    </row>
    <row r="44" spans="1:5" x14ac:dyDescent="0.2">
      <c r="B44" s="118" t="s">
        <v>480</v>
      </c>
      <c r="C44" s="115" t="s">
        <v>33</v>
      </c>
      <c r="D44" s="72" t="s">
        <v>481</v>
      </c>
      <c r="E44" s="126">
        <v>122.57</v>
      </c>
    </row>
    <row r="45" spans="1:5" x14ac:dyDescent="0.2">
      <c r="A45" s="72"/>
      <c r="B45" s="120" t="s">
        <v>330</v>
      </c>
      <c r="C45" s="118" t="s">
        <v>45</v>
      </c>
      <c r="D45" s="72" t="s">
        <v>331</v>
      </c>
      <c r="E45" s="126">
        <v>71.819999999999993</v>
      </c>
    </row>
    <row r="46" spans="1:5" x14ac:dyDescent="0.2">
      <c r="A46" s="72"/>
      <c r="B46" s="120" t="s">
        <v>339</v>
      </c>
      <c r="C46" s="118" t="s">
        <v>45</v>
      </c>
      <c r="D46" s="72" t="s">
        <v>340</v>
      </c>
      <c r="E46" s="126">
        <v>1.04</v>
      </c>
    </row>
    <row r="47" spans="1:5" x14ac:dyDescent="0.2">
      <c r="A47" s="72"/>
      <c r="B47" s="120" t="s">
        <v>367</v>
      </c>
      <c r="C47" s="118" t="s">
        <v>45</v>
      </c>
      <c r="D47" s="72" t="s">
        <v>368</v>
      </c>
      <c r="E47" s="126">
        <v>14.93</v>
      </c>
    </row>
    <row r="48" spans="1:5" x14ac:dyDescent="0.2">
      <c r="B48" s="118" t="s">
        <v>455</v>
      </c>
      <c r="C48" s="118" t="s">
        <v>104</v>
      </c>
      <c r="D48" s="72" t="s">
        <v>456</v>
      </c>
      <c r="E48" s="126">
        <v>0.62</v>
      </c>
    </row>
    <row r="49" spans="1:5" x14ac:dyDescent="0.2">
      <c r="A49" s="72"/>
      <c r="B49" s="120" t="s">
        <v>349</v>
      </c>
      <c r="C49" s="118" t="s">
        <v>104</v>
      </c>
      <c r="D49" s="72" t="s">
        <v>350</v>
      </c>
      <c r="E49" s="126">
        <v>3.42</v>
      </c>
    </row>
    <row r="50" spans="1:5" x14ac:dyDescent="0.2">
      <c r="A50" s="72"/>
      <c r="B50" s="120" t="s">
        <v>309</v>
      </c>
      <c r="C50" s="118" t="s">
        <v>105</v>
      </c>
      <c r="D50" s="72" t="s">
        <v>310</v>
      </c>
      <c r="E50" s="126">
        <v>2.99</v>
      </c>
    </row>
    <row r="51" spans="1:5" x14ac:dyDescent="0.2">
      <c r="B51" s="118" t="s">
        <v>478</v>
      </c>
      <c r="C51" s="115" t="s">
        <v>104</v>
      </c>
      <c r="D51" s="72" t="s">
        <v>479</v>
      </c>
      <c r="E51" s="126">
        <v>4.26</v>
      </c>
    </row>
    <row r="52" spans="1:5" x14ac:dyDescent="0.2">
      <c r="A52" s="72"/>
      <c r="B52" s="120" t="s">
        <v>373</v>
      </c>
      <c r="C52" s="118" t="s">
        <v>104</v>
      </c>
      <c r="D52" s="72" t="s">
        <v>374</v>
      </c>
      <c r="E52" s="126">
        <v>22.62</v>
      </c>
    </row>
    <row r="53" spans="1:5" x14ac:dyDescent="0.2">
      <c r="B53" s="122" t="s">
        <v>464</v>
      </c>
      <c r="C53" s="118" t="s">
        <v>45</v>
      </c>
      <c r="D53" s="123" t="s">
        <v>465</v>
      </c>
      <c r="E53" s="126">
        <v>0.92</v>
      </c>
    </row>
    <row r="54" spans="1:5" x14ac:dyDescent="0.2">
      <c r="A54" s="72"/>
      <c r="B54" s="120" t="s">
        <v>292</v>
      </c>
      <c r="C54" s="118" t="s">
        <v>206</v>
      </c>
      <c r="D54" s="72" t="s">
        <v>291</v>
      </c>
      <c r="E54" s="126">
        <v>11.84</v>
      </c>
    </row>
    <row r="55" spans="1:5" x14ac:dyDescent="0.2">
      <c r="B55" s="115" t="s">
        <v>495</v>
      </c>
      <c r="C55" s="115" t="s">
        <v>104</v>
      </c>
      <c r="D55" s="119" t="s">
        <v>496</v>
      </c>
      <c r="E55" s="126">
        <v>1.2</v>
      </c>
    </row>
    <row r="56" spans="1:5" x14ac:dyDescent="0.2">
      <c r="A56" s="72"/>
      <c r="B56" s="120" t="s">
        <v>354</v>
      </c>
      <c r="C56" s="118" t="s">
        <v>104</v>
      </c>
      <c r="D56" s="72" t="s">
        <v>353</v>
      </c>
      <c r="E56" s="126">
        <v>3.9</v>
      </c>
    </row>
    <row r="57" spans="1:5" x14ac:dyDescent="0.2">
      <c r="B57" s="118" t="s">
        <v>526</v>
      </c>
      <c r="C57" s="124" t="s">
        <v>45</v>
      </c>
      <c r="D57" s="125" t="s">
        <v>232</v>
      </c>
      <c r="E57" s="126">
        <v>2.41</v>
      </c>
    </row>
    <row r="58" spans="1:5" ht="36" x14ac:dyDescent="0.2">
      <c r="B58" s="115" t="s">
        <v>527</v>
      </c>
      <c r="C58" s="124" t="s">
        <v>45</v>
      </c>
      <c r="D58" s="125" t="s">
        <v>236</v>
      </c>
      <c r="E58" s="126">
        <v>10.81</v>
      </c>
    </row>
    <row r="59" spans="1:5" x14ac:dyDescent="0.2">
      <c r="B59" s="115" t="s">
        <v>542</v>
      </c>
      <c r="C59" s="124" t="s">
        <v>45</v>
      </c>
      <c r="D59" s="125" t="s">
        <v>230</v>
      </c>
      <c r="E59" s="126">
        <v>48.84</v>
      </c>
    </row>
    <row r="60" spans="1:5" x14ac:dyDescent="0.2">
      <c r="B60" s="115" t="s">
        <v>543</v>
      </c>
      <c r="C60" s="124" t="s">
        <v>45</v>
      </c>
      <c r="D60" s="125" t="s">
        <v>229</v>
      </c>
      <c r="E60" s="126">
        <v>38.49</v>
      </c>
    </row>
    <row r="61" spans="1:5" ht="24" x14ac:dyDescent="0.2">
      <c r="B61" s="115" t="s">
        <v>544</v>
      </c>
      <c r="C61" s="124" t="s">
        <v>64</v>
      </c>
      <c r="D61" s="125" t="s">
        <v>235</v>
      </c>
      <c r="E61" s="126">
        <v>29.98</v>
      </c>
    </row>
    <row r="62" spans="1:5" ht="36" x14ac:dyDescent="0.2">
      <c r="B62" s="115" t="s">
        <v>545</v>
      </c>
      <c r="C62" s="124" t="s">
        <v>45</v>
      </c>
      <c r="D62" s="125" t="s">
        <v>234</v>
      </c>
      <c r="E62" s="126">
        <v>51.46</v>
      </c>
    </row>
    <row r="63" spans="1:5" x14ac:dyDescent="0.2">
      <c r="B63" s="115" t="s">
        <v>546</v>
      </c>
      <c r="C63" s="124" t="s">
        <v>64</v>
      </c>
      <c r="D63" s="125" t="s">
        <v>231</v>
      </c>
      <c r="E63" s="126">
        <v>29.17</v>
      </c>
    </row>
    <row r="64" spans="1:5" hidden="1" x14ac:dyDescent="0.2">
      <c r="A64" s="72"/>
      <c r="B64" s="120" t="s">
        <v>369</v>
      </c>
      <c r="C64" s="115" t="s">
        <v>89</v>
      </c>
      <c r="D64" s="127" t="s">
        <v>108</v>
      </c>
      <c r="E64" s="117">
        <v>50</v>
      </c>
    </row>
    <row r="65" spans="1:5" hidden="1" x14ac:dyDescent="0.2">
      <c r="A65" s="72"/>
      <c r="B65" s="120" t="s">
        <v>370</v>
      </c>
      <c r="C65" s="115" t="s">
        <v>89</v>
      </c>
      <c r="D65" s="127" t="s">
        <v>110</v>
      </c>
      <c r="E65" s="117">
        <v>30</v>
      </c>
    </row>
    <row r="66" spans="1:5" hidden="1" x14ac:dyDescent="0.2">
      <c r="B66" s="120" t="s">
        <v>371</v>
      </c>
      <c r="C66" s="115" t="s">
        <v>89</v>
      </c>
      <c r="D66" s="127" t="s">
        <v>124</v>
      </c>
      <c r="E66" s="117">
        <v>10</v>
      </c>
    </row>
    <row r="67" spans="1:5" hidden="1" x14ac:dyDescent="0.2">
      <c r="B67" s="120" t="s">
        <v>390</v>
      </c>
      <c r="C67" s="115" t="s">
        <v>89</v>
      </c>
      <c r="D67" s="116" t="s">
        <v>90</v>
      </c>
      <c r="E67" s="117">
        <v>1000</v>
      </c>
    </row>
    <row r="68" spans="1:5" hidden="1" x14ac:dyDescent="0.2">
      <c r="B68" s="120" t="s">
        <v>473</v>
      </c>
      <c r="C68" s="115" t="s">
        <v>32</v>
      </c>
      <c r="D68" s="72" t="s">
        <v>222</v>
      </c>
      <c r="E68" s="121">
        <v>1.05</v>
      </c>
    </row>
    <row r="69" spans="1:5" hidden="1" x14ac:dyDescent="0.2">
      <c r="B69" s="120" t="s">
        <v>476</v>
      </c>
      <c r="C69" s="115" t="s">
        <v>68</v>
      </c>
      <c r="D69" s="72" t="s">
        <v>88</v>
      </c>
      <c r="E69" s="121">
        <v>100</v>
      </c>
    </row>
    <row r="70" spans="1:5" hidden="1" x14ac:dyDescent="0.2">
      <c r="B70" s="120" t="s">
        <v>482</v>
      </c>
      <c r="C70" s="115" t="s">
        <v>33</v>
      </c>
      <c r="D70" s="116" t="s">
        <v>217</v>
      </c>
      <c r="E70" s="128">
        <v>19.86</v>
      </c>
    </row>
    <row r="71" spans="1:5" hidden="1" x14ac:dyDescent="0.2">
      <c r="B71" s="118" t="s">
        <v>493</v>
      </c>
      <c r="C71" s="115" t="s">
        <v>45</v>
      </c>
      <c r="D71" s="119" t="s">
        <v>494</v>
      </c>
      <c r="E71" s="117">
        <v>850</v>
      </c>
    </row>
    <row r="72" spans="1:5" hidden="1" x14ac:dyDescent="0.2">
      <c r="A72" s="72"/>
      <c r="B72" s="120" t="s">
        <v>328</v>
      </c>
      <c r="C72" s="115" t="s">
        <v>33</v>
      </c>
      <c r="D72" s="72" t="s">
        <v>329</v>
      </c>
      <c r="E72" s="121">
        <v>138.35</v>
      </c>
    </row>
    <row r="73" spans="1:5" hidden="1" x14ac:dyDescent="0.2">
      <c r="A73" s="72"/>
      <c r="B73" s="120" t="s">
        <v>285</v>
      </c>
      <c r="C73" s="115" t="s">
        <v>33</v>
      </c>
      <c r="D73" s="72" t="s">
        <v>286</v>
      </c>
      <c r="E73" s="121">
        <v>0.52</v>
      </c>
    </row>
    <row r="74" spans="1:5" x14ac:dyDescent="0.2">
      <c r="B74" s="124" t="s">
        <v>520</v>
      </c>
      <c r="C74" s="124" t="s">
        <v>45</v>
      </c>
      <c r="D74" s="125" t="s">
        <v>521</v>
      </c>
      <c r="E74" s="126">
        <v>2.74</v>
      </c>
    </row>
    <row r="75" spans="1:5" x14ac:dyDescent="0.2">
      <c r="B75" s="124" t="s">
        <v>518</v>
      </c>
      <c r="C75" s="124" t="s">
        <v>45</v>
      </c>
      <c r="D75" s="125" t="s">
        <v>519</v>
      </c>
      <c r="E75" s="126">
        <v>2.74</v>
      </c>
    </row>
    <row r="76" spans="1:5" ht="12.75" customHeight="1" x14ac:dyDescent="0.2">
      <c r="B76" s="124" t="s">
        <v>522</v>
      </c>
      <c r="C76" s="124" t="s">
        <v>45</v>
      </c>
      <c r="D76" s="125" t="s">
        <v>523</v>
      </c>
      <c r="E76" s="126">
        <v>8.17</v>
      </c>
    </row>
    <row r="77" spans="1:5" ht="12.75" customHeight="1" x14ac:dyDescent="0.2">
      <c r="B77" s="124" t="s">
        <v>524</v>
      </c>
      <c r="C77" s="124" t="s">
        <v>45</v>
      </c>
      <c r="D77" s="125" t="s">
        <v>525</v>
      </c>
      <c r="E77" s="126">
        <v>1.34</v>
      </c>
    </row>
    <row r="78" spans="1:5" x14ac:dyDescent="0.2">
      <c r="B78" s="124" t="s">
        <v>514</v>
      </c>
      <c r="C78" s="124" t="s">
        <v>45</v>
      </c>
      <c r="D78" s="125" t="s">
        <v>515</v>
      </c>
      <c r="E78" s="126">
        <v>34.07</v>
      </c>
    </row>
    <row r="79" spans="1:5" x14ac:dyDescent="0.2">
      <c r="B79" s="124" t="s">
        <v>516</v>
      </c>
      <c r="C79" s="124" t="s">
        <v>45</v>
      </c>
      <c r="D79" s="125" t="s">
        <v>517</v>
      </c>
      <c r="E79" s="126">
        <v>9.5500000000000007</v>
      </c>
    </row>
    <row r="80" spans="1:5" x14ac:dyDescent="0.2">
      <c r="B80" s="124" t="s">
        <v>512</v>
      </c>
      <c r="C80" s="124" t="s">
        <v>233</v>
      </c>
      <c r="D80" s="125" t="s">
        <v>513</v>
      </c>
      <c r="E80" s="126">
        <v>1.35</v>
      </c>
    </row>
    <row r="81" spans="2:5" x14ac:dyDescent="0.2">
      <c r="B81" s="124" t="s">
        <v>510</v>
      </c>
      <c r="C81" s="124" t="s">
        <v>233</v>
      </c>
      <c r="D81" s="125" t="s">
        <v>511</v>
      </c>
      <c r="E81" s="126">
        <v>24.69</v>
      </c>
    </row>
    <row r="82" spans="2:5" x14ac:dyDescent="0.2">
      <c r="B82" s="124" t="s">
        <v>508</v>
      </c>
      <c r="C82" s="124" t="s">
        <v>45</v>
      </c>
      <c r="D82" s="125" t="s">
        <v>509</v>
      </c>
      <c r="E82" s="126">
        <v>48.19</v>
      </c>
    </row>
    <row r="83" spans="2:5" x14ac:dyDescent="0.2">
      <c r="B83" s="124" t="s">
        <v>506</v>
      </c>
      <c r="C83" s="124" t="s">
        <v>233</v>
      </c>
      <c r="D83" s="125" t="s">
        <v>507</v>
      </c>
      <c r="E83" s="126">
        <v>90.08</v>
      </c>
    </row>
    <row r="84" spans="2:5" x14ac:dyDescent="0.2">
      <c r="B84" s="124" t="s">
        <v>504</v>
      </c>
      <c r="C84" s="124" t="s">
        <v>233</v>
      </c>
      <c r="D84" s="125" t="s">
        <v>505</v>
      </c>
      <c r="E84" s="126">
        <v>25.39</v>
      </c>
    </row>
    <row r="85" spans="2:5" x14ac:dyDescent="0.2">
      <c r="B85" s="124" t="s">
        <v>528</v>
      </c>
      <c r="C85" s="124" t="s">
        <v>45</v>
      </c>
      <c r="D85" s="125" t="s">
        <v>529</v>
      </c>
      <c r="E85" s="126">
        <v>44.82</v>
      </c>
    </row>
    <row r="86" spans="2:5" x14ac:dyDescent="0.2">
      <c r="B86" s="124" t="s">
        <v>538</v>
      </c>
      <c r="C86" s="124" t="s">
        <v>45</v>
      </c>
      <c r="D86" s="125" t="s">
        <v>539</v>
      </c>
      <c r="E86" s="126">
        <v>14.99</v>
      </c>
    </row>
    <row r="87" spans="2:5" x14ac:dyDescent="0.2">
      <c r="B87" s="124" t="s">
        <v>540</v>
      </c>
      <c r="C87" s="124" t="s">
        <v>45</v>
      </c>
      <c r="D87" s="125" t="s">
        <v>541</v>
      </c>
      <c r="E87" s="126">
        <v>8.18</v>
      </c>
    </row>
    <row r="88" spans="2:5" x14ac:dyDescent="0.2">
      <c r="B88" s="124" t="s">
        <v>530</v>
      </c>
      <c r="C88" s="124" t="s">
        <v>104</v>
      </c>
      <c r="D88" s="125" t="s">
        <v>531</v>
      </c>
      <c r="E88" s="126">
        <v>25.9</v>
      </c>
    </row>
    <row r="89" spans="2:5" x14ac:dyDescent="0.2">
      <c r="B89" s="124" t="s">
        <v>532</v>
      </c>
      <c r="C89" s="124" t="s">
        <v>104</v>
      </c>
      <c r="D89" s="125" t="s">
        <v>533</v>
      </c>
      <c r="E89" s="126">
        <v>1.01</v>
      </c>
    </row>
    <row r="90" spans="2:5" x14ac:dyDescent="0.2">
      <c r="B90" s="124" t="s">
        <v>534</v>
      </c>
      <c r="C90" s="124" t="s">
        <v>45</v>
      </c>
      <c r="D90" s="125" t="s">
        <v>535</v>
      </c>
      <c r="E90" s="126">
        <v>16.77</v>
      </c>
    </row>
    <row r="91" spans="2:5" x14ac:dyDescent="0.2">
      <c r="B91" s="124" t="s">
        <v>536</v>
      </c>
      <c r="C91" s="124" t="s">
        <v>45</v>
      </c>
      <c r="D91" s="125" t="s">
        <v>537</v>
      </c>
      <c r="E91" s="126">
        <v>63</v>
      </c>
    </row>
  </sheetData>
  <autoFilter ref="A5:E5">
    <sortState ref="A5:G90">
      <sortCondition ref="B4"/>
    </sortState>
  </autoFilter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S348"/>
  <sheetViews>
    <sheetView zoomScaleNormal="100" zoomScaleSheetLayoutView="115" workbookViewId="0">
      <pane xSplit="4" ySplit="5" topLeftCell="E6" activePane="bottomRight" state="frozen"/>
      <selection pane="topRight" activeCell="H1" sqref="H1"/>
      <selection pane="bottomLeft" activeCell="A4" sqref="A4"/>
      <selection pane="bottomRight" activeCell="B2" sqref="B2"/>
    </sheetView>
  </sheetViews>
  <sheetFormatPr baseColWidth="10" defaultColWidth="11.42578125" defaultRowHeight="12.75" x14ac:dyDescent="0.25"/>
  <cols>
    <col min="1" max="1" width="14.140625" style="122" customWidth="1"/>
    <col min="2" max="2" width="9.42578125" style="122" customWidth="1"/>
    <col min="3" max="3" width="8.28515625" style="122" customWidth="1"/>
    <col min="4" max="4" width="70.140625" style="123" customWidth="1"/>
    <col min="5" max="5" width="10.7109375" style="123" customWidth="1"/>
    <col min="6" max="6" width="10.5703125" style="123" customWidth="1"/>
    <col min="7" max="7" width="11.42578125" style="133"/>
    <col min="8" max="19" width="11.42578125" style="116"/>
    <col min="20" max="16384" width="11.42578125" style="123"/>
  </cols>
  <sheetData>
    <row r="1" spans="1:7" s="116" customFormat="1" x14ac:dyDescent="0.25">
      <c r="A1" s="115"/>
      <c r="B1" s="115"/>
      <c r="C1" s="115"/>
      <c r="G1" s="137"/>
    </row>
    <row r="2" spans="1:7" s="116" customFormat="1" ht="15.75" x14ac:dyDescent="0.25">
      <c r="A2" s="115"/>
      <c r="B2" s="200" t="s">
        <v>571</v>
      </c>
      <c r="C2" s="115"/>
      <c r="G2" s="137"/>
    </row>
    <row r="3" spans="1:7" s="116" customFormat="1" ht="15.75" x14ac:dyDescent="0.25">
      <c r="A3" s="115"/>
      <c r="B3" s="196" t="s">
        <v>573</v>
      </c>
      <c r="C3" s="115"/>
      <c r="G3" s="137"/>
    </row>
    <row r="4" spans="1:7" s="116" customFormat="1" x14ac:dyDescent="0.25">
      <c r="A4" s="115"/>
      <c r="B4" s="115"/>
      <c r="C4" s="115"/>
      <c r="G4" s="137"/>
    </row>
    <row r="5" spans="1:7" x14ac:dyDescent="0.25">
      <c r="A5" s="112" t="s">
        <v>56</v>
      </c>
      <c r="B5" s="112" t="s">
        <v>57</v>
      </c>
      <c r="C5" s="112" t="s">
        <v>39</v>
      </c>
      <c r="D5" s="112" t="s">
        <v>40</v>
      </c>
      <c r="E5" s="112" t="s">
        <v>54</v>
      </c>
      <c r="F5" s="112" t="s">
        <v>55</v>
      </c>
      <c r="G5" s="112" t="s">
        <v>86</v>
      </c>
    </row>
    <row r="6" spans="1:7" x14ac:dyDescent="0.25">
      <c r="A6" s="86" t="s">
        <v>252</v>
      </c>
      <c r="B6" s="87"/>
      <c r="C6" s="86" t="s">
        <v>32</v>
      </c>
      <c r="D6" s="88" t="s">
        <v>41</v>
      </c>
      <c r="E6" s="135"/>
      <c r="F6" s="135"/>
      <c r="G6" s="136">
        <f>SUM(F8:F9)</f>
        <v>1.32</v>
      </c>
    </row>
    <row r="7" spans="1:7" ht="64.5" customHeight="1" x14ac:dyDescent="0.25">
      <c r="A7" s="115"/>
      <c r="B7" s="115"/>
      <c r="C7" s="115"/>
      <c r="D7" s="127" t="s">
        <v>183</v>
      </c>
      <c r="E7" s="116"/>
      <c r="F7" s="116"/>
      <c r="G7" s="137"/>
    </row>
    <row r="8" spans="1:7" x14ac:dyDescent="0.2">
      <c r="A8" s="118" t="s">
        <v>251</v>
      </c>
      <c r="B8" s="115">
        <v>0.03</v>
      </c>
      <c r="C8" s="115" t="s">
        <v>64</v>
      </c>
      <c r="D8" s="119" t="s">
        <v>118</v>
      </c>
      <c r="E8" s="121">
        <v>14.84</v>
      </c>
      <c r="F8" s="128">
        <f>E8*B8</f>
        <v>0.44519999999999998</v>
      </c>
      <c r="G8" s="137"/>
    </row>
    <row r="9" spans="1:7" x14ac:dyDescent="0.2">
      <c r="A9" s="118" t="s">
        <v>278</v>
      </c>
      <c r="B9" s="115">
        <v>0.06</v>
      </c>
      <c r="C9" s="115" t="s">
        <v>64</v>
      </c>
      <c r="D9" s="119" t="s">
        <v>277</v>
      </c>
      <c r="E9" s="121">
        <v>14.58</v>
      </c>
      <c r="F9" s="128">
        <f>E9*B9</f>
        <v>0.87480000000000002</v>
      </c>
      <c r="G9" s="137"/>
    </row>
    <row r="10" spans="1:7" x14ac:dyDescent="0.25">
      <c r="A10" s="86" t="s">
        <v>253</v>
      </c>
      <c r="B10" s="87"/>
      <c r="C10" s="86" t="s">
        <v>32</v>
      </c>
      <c r="D10" s="88" t="s">
        <v>211</v>
      </c>
      <c r="E10" s="135"/>
      <c r="F10" s="135"/>
      <c r="G10" s="136">
        <f>SUM(F12:F14)</f>
        <v>2.7975000000000003</v>
      </c>
    </row>
    <row r="11" spans="1:7" ht="45.75" customHeight="1" x14ac:dyDescent="0.25">
      <c r="A11" s="115"/>
      <c r="B11" s="115"/>
      <c r="C11" s="115"/>
      <c r="D11" s="127" t="s">
        <v>212</v>
      </c>
      <c r="E11" s="116"/>
      <c r="F11" s="116"/>
      <c r="G11" s="137"/>
    </row>
    <row r="12" spans="1:7" x14ac:dyDescent="0.2">
      <c r="A12" s="118" t="s">
        <v>251</v>
      </c>
      <c r="B12" s="115">
        <v>0.03</v>
      </c>
      <c r="C12" s="115" t="s">
        <v>64</v>
      </c>
      <c r="D12" s="119" t="s">
        <v>118</v>
      </c>
      <c r="E12" s="121">
        <v>14.84</v>
      </c>
      <c r="F12" s="128">
        <f>E12*B12</f>
        <v>0.44519999999999998</v>
      </c>
      <c r="G12" s="137"/>
    </row>
    <row r="13" spans="1:7" x14ac:dyDescent="0.2">
      <c r="A13" s="118" t="s">
        <v>278</v>
      </c>
      <c r="B13" s="115">
        <v>0.06</v>
      </c>
      <c r="C13" s="115" t="s">
        <v>64</v>
      </c>
      <c r="D13" s="119" t="s">
        <v>277</v>
      </c>
      <c r="E13" s="121">
        <v>14.58</v>
      </c>
      <c r="F13" s="128">
        <f>E13*B13</f>
        <v>0.87480000000000002</v>
      </c>
      <c r="G13" s="137"/>
    </row>
    <row r="14" spans="1:7" x14ac:dyDescent="0.2">
      <c r="A14" s="118" t="s">
        <v>279</v>
      </c>
      <c r="B14" s="115">
        <v>0.03</v>
      </c>
      <c r="C14" s="115" t="s">
        <v>64</v>
      </c>
      <c r="D14" s="119" t="s">
        <v>280</v>
      </c>
      <c r="E14" s="121">
        <v>49.25</v>
      </c>
      <c r="F14" s="128">
        <f>E14*B14</f>
        <v>1.4775</v>
      </c>
      <c r="G14" s="137"/>
    </row>
    <row r="15" spans="1:7" x14ac:dyDescent="0.25">
      <c r="A15" s="86" t="s">
        <v>254</v>
      </c>
      <c r="B15" s="87"/>
      <c r="C15" s="86" t="s">
        <v>32</v>
      </c>
      <c r="D15" s="88" t="s">
        <v>34</v>
      </c>
      <c r="E15" s="135"/>
      <c r="F15" s="135"/>
      <c r="G15" s="136">
        <f>SUM(F17:F19)</f>
        <v>0.93250000000000011</v>
      </c>
    </row>
    <row r="16" spans="1:7" ht="59.25" customHeight="1" x14ac:dyDescent="0.25">
      <c r="A16" s="115"/>
      <c r="B16" s="115"/>
      <c r="C16" s="115"/>
      <c r="D16" s="127" t="s">
        <v>184</v>
      </c>
      <c r="E16" s="116"/>
      <c r="F16" s="116"/>
      <c r="G16" s="137"/>
    </row>
    <row r="17" spans="1:7" x14ac:dyDescent="0.2">
      <c r="A17" s="118" t="s">
        <v>251</v>
      </c>
      <c r="B17" s="115">
        <v>0.01</v>
      </c>
      <c r="C17" s="115" t="s">
        <v>64</v>
      </c>
      <c r="D17" s="119" t="s">
        <v>118</v>
      </c>
      <c r="E17" s="121">
        <v>14.84</v>
      </c>
      <c r="F17" s="128">
        <f>E17*B17</f>
        <v>0.1484</v>
      </c>
      <c r="G17" s="137"/>
    </row>
    <row r="18" spans="1:7" x14ac:dyDescent="0.2">
      <c r="A18" s="118" t="s">
        <v>278</v>
      </c>
      <c r="B18" s="115">
        <v>0.02</v>
      </c>
      <c r="C18" s="115" t="s">
        <v>64</v>
      </c>
      <c r="D18" s="119" t="s">
        <v>277</v>
      </c>
      <c r="E18" s="121">
        <v>14.58</v>
      </c>
      <c r="F18" s="128">
        <f>E18*B18</f>
        <v>0.29160000000000003</v>
      </c>
      <c r="G18" s="137"/>
    </row>
    <row r="19" spans="1:7" x14ac:dyDescent="0.2">
      <c r="A19" s="118" t="s">
        <v>279</v>
      </c>
      <c r="B19" s="115">
        <v>0.01</v>
      </c>
      <c r="C19" s="115" t="s">
        <v>64</v>
      </c>
      <c r="D19" s="119" t="s">
        <v>280</v>
      </c>
      <c r="E19" s="121">
        <v>49.25</v>
      </c>
      <c r="F19" s="128">
        <f>E19*B19</f>
        <v>0.49249999999999999</v>
      </c>
      <c r="G19" s="137"/>
    </row>
    <row r="20" spans="1:7" x14ac:dyDescent="0.25">
      <c r="A20" s="86" t="s">
        <v>255</v>
      </c>
      <c r="B20" s="87"/>
      <c r="C20" s="86" t="s">
        <v>32</v>
      </c>
      <c r="D20" s="88" t="s">
        <v>35</v>
      </c>
      <c r="E20" s="135"/>
      <c r="F20" s="135"/>
      <c r="G20" s="136">
        <f>SUM(F22:F23)</f>
        <v>0.15677600000000003</v>
      </c>
    </row>
    <row r="21" spans="1:7" ht="25.5" x14ac:dyDescent="0.25">
      <c r="A21" s="115"/>
      <c r="B21" s="115"/>
      <c r="C21" s="115"/>
      <c r="D21" s="127" t="s">
        <v>204</v>
      </c>
      <c r="E21" s="116"/>
      <c r="F21" s="116"/>
      <c r="G21" s="137"/>
    </row>
    <row r="22" spans="1:7" x14ac:dyDescent="0.2">
      <c r="A22" s="118" t="s">
        <v>278</v>
      </c>
      <c r="B22" s="115">
        <v>2.0000000000000001E-4</v>
      </c>
      <c r="C22" s="115" t="s">
        <v>64</v>
      </c>
      <c r="D22" s="119" t="s">
        <v>277</v>
      </c>
      <c r="E22" s="121">
        <v>14.58</v>
      </c>
      <c r="F22" s="128">
        <f>E22*B22</f>
        <v>2.9160000000000002E-3</v>
      </c>
      <c r="G22" s="137"/>
    </row>
    <row r="23" spans="1:7" x14ac:dyDescent="0.2">
      <c r="A23" s="118" t="s">
        <v>284</v>
      </c>
      <c r="B23" s="115">
        <v>2E-3</v>
      </c>
      <c r="C23" s="115" t="s">
        <v>64</v>
      </c>
      <c r="D23" s="119" t="s">
        <v>283</v>
      </c>
      <c r="E23" s="121">
        <v>76.930000000000007</v>
      </c>
      <c r="F23" s="128">
        <f>E23*B23</f>
        <v>0.15386000000000002</v>
      </c>
      <c r="G23" s="137"/>
    </row>
    <row r="24" spans="1:7" x14ac:dyDescent="0.25">
      <c r="A24" s="86" t="s">
        <v>256</v>
      </c>
      <c r="B24" s="87"/>
      <c r="C24" s="86" t="s">
        <v>32</v>
      </c>
      <c r="D24" s="88" t="s">
        <v>36</v>
      </c>
      <c r="E24" s="135"/>
      <c r="F24" s="135"/>
      <c r="G24" s="136">
        <f>SUM(F26:F27)</f>
        <v>0.10770200000000001</v>
      </c>
    </row>
    <row r="25" spans="1:7" ht="25.5" x14ac:dyDescent="0.25">
      <c r="A25" s="115"/>
      <c r="B25" s="115"/>
      <c r="C25" s="115"/>
      <c r="D25" s="127" t="s">
        <v>205</v>
      </c>
      <c r="E25" s="116"/>
      <c r="F25" s="116"/>
      <c r="G25" s="137"/>
    </row>
    <row r="26" spans="1:7" x14ac:dyDescent="0.2">
      <c r="A26" s="118" t="s">
        <v>278</v>
      </c>
      <c r="B26" s="115">
        <v>1E-4</v>
      </c>
      <c r="C26" s="115" t="s">
        <v>64</v>
      </c>
      <c r="D26" s="119" t="s">
        <v>277</v>
      </c>
      <c r="E26" s="121">
        <v>14.58</v>
      </c>
      <c r="F26" s="138">
        <v>0</v>
      </c>
      <c r="G26" s="137"/>
    </row>
    <row r="27" spans="1:7" x14ac:dyDescent="0.2">
      <c r="A27" s="118" t="s">
        <v>284</v>
      </c>
      <c r="B27" s="115">
        <v>1.4E-3</v>
      </c>
      <c r="C27" s="115" t="s">
        <v>64</v>
      </c>
      <c r="D27" s="72" t="s">
        <v>283</v>
      </c>
      <c r="E27" s="121">
        <v>76.930000000000007</v>
      </c>
      <c r="F27" s="128">
        <f>E27*B27</f>
        <v>0.10770200000000001</v>
      </c>
      <c r="G27" s="137"/>
    </row>
    <row r="28" spans="1:7" x14ac:dyDescent="0.25">
      <c r="A28" s="86" t="s">
        <v>258</v>
      </c>
      <c r="B28" s="87"/>
      <c r="C28" s="86" t="s">
        <v>33</v>
      </c>
      <c r="D28" s="88" t="s">
        <v>551</v>
      </c>
      <c r="E28" s="135"/>
      <c r="F28" s="135"/>
      <c r="G28" s="139">
        <f>F30</f>
        <v>20.72</v>
      </c>
    </row>
    <row r="29" spans="1:7" x14ac:dyDescent="0.25">
      <c r="A29" s="115"/>
      <c r="B29" s="115"/>
      <c r="C29" s="115"/>
      <c r="D29" s="127" t="s">
        <v>293</v>
      </c>
      <c r="E29" s="116"/>
      <c r="F29" s="116"/>
      <c r="G29" s="137"/>
    </row>
    <row r="30" spans="1:7" x14ac:dyDescent="0.2">
      <c r="A30" s="110" t="s">
        <v>292</v>
      </c>
      <c r="B30" s="115">
        <v>1.75</v>
      </c>
      <c r="C30" s="115" t="s">
        <v>206</v>
      </c>
      <c r="D30" s="109" t="str">
        <f>D29</f>
        <v xml:space="preserve">Suministro de zahorra procedente de machaqueo p.o. </v>
      </c>
      <c r="E30" s="111">
        <v>11.84</v>
      </c>
      <c r="F30" s="128">
        <f>E30*B30</f>
        <v>20.72</v>
      </c>
      <c r="G30" s="137"/>
    </row>
    <row r="31" spans="1:7" x14ac:dyDescent="0.25">
      <c r="A31" s="86" t="s">
        <v>257</v>
      </c>
      <c r="B31" s="87"/>
      <c r="C31" s="86" t="s">
        <v>32</v>
      </c>
      <c r="D31" s="88" t="s">
        <v>547</v>
      </c>
      <c r="E31" s="135"/>
      <c r="F31" s="135"/>
      <c r="G31" s="136">
        <f>SUM(F33:F35)</f>
        <v>0.36017399999999999</v>
      </c>
    </row>
    <row r="32" spans="1:7" ht="51" x14ac:dyDescent="0.25">
      <c r="A32" s="115"/>
      <c r="B32" s="115"/>
      <c r="C32" s="115"/>
      <c r="D32" s="127" t="s">
        <v>287</v>
      </c>
      <c r="E32" s="116"/>
      <c r="F32" s="116"/>
      <c r="G32" s="137"/>
    </row>
    <row r="33" spans="1:7" x14ac:dyDescent="0.2">
      <c r="A33" s="118" t="s">
        <v>278</v>
      </c>
      <c r="B33" s="115">
        <v>2.9999999999999997E-4</v>
      </c>
      <c r="C33" s="115" t="s">
        <v>64</v>
      </c>
      <c r="D33" s="119" t="s">
        <v>277</v>
      </c>
      <c r="E33" s="121">
        <v>14.58</v>
      </c>
      <c r="F33" s="128">
        <f>E33*B33</f>
        <v>4.3739999999999994E-3</v>
      </c>
      <c r="G33" s="137"/>
    </row>
    <row r="34" spans="1:7" x14ac:dyDescent="0.2">
      <c r="A34" s="118" t="s">
        <v>282</v>
      </c>
      <c r="B34" s="115">
        <v>3.0000000000000001E-3</v>
      </c>
      <c r="C34" s="115" t="s">
        <v>64</v>
      </c>
      <c r="D34" s="72" t="s">
        <v>281</v>
      </c>
      <c r="E34" s="121">
        <v>66.599999999999994</v>
      </c>
      <c r="F34" s="128">
        <f>E34*B34</f>
        <v>0.19979999999999998</v>
      </c>
      <c r="G34" s="137"/>
    </row>
    <row r="35" spans="1:7" x14ac:dyDescent="0.2">
      <c r="A35" s="118" t="s">
        <v>285</v>
      </c>
      <c r="B35" s="115">
        <v>0.3</v>
      </c>
      <c r="C35" s="115" t="s">
        <v>33</v>
      </c>
      <c r="D35" s="72" t="s">
        <v>286</v>
      </c>
      <c r="E35" s="117">
        <v>0.52</v>
      </c>
      <c r="F35" s="128">
        <f>E35*B35</f>
        <v>0.156</v>
      </c>
      <c r="G35" s="137"/>
    </row>
    <row r="36" spans="1:7" x14ac:dyDescent="0.25">
      <c r="A36" s="86" t="s">
        <v>259</v>
      </c>
      <c r="B36" s="87"/>
      <c r="C36" s="86" t="s">
        <v>33</v>
      </c>
      <c r="D36" s="88" t="s">
        <v>548</v>
      </c>
      <c r="E36" s="135"/>
      <c r="F36" s="135"/>
      <c r="G36" s="136">
        <f>SUM(F38:F41)</f>
        <v>5.1301000000000005</v>
      </c>
    </row>
    <row r="37" spans="1:7" ht="76.5" x14ac:dyDescent="0.2">
      <c r="A37" s="118"/>
      <c r="B37" s="118"/>
      <c r="C37" s="115"/>
      <c r="D37" s="127" t="s">
        <v>196</v>
      </c>
      <c r="E37" s="117"/>
      <c r="F37" s="128"/>
      <c r="G37" s="137"/>
    </row>
    <row r="38" spans="1:7" x14ac:dyDescent="0.2">
      <c r="A38" s="118" t="s">
        <v>278</v>
      </c>
      <c r="B38" s="115">
        <v>0.03</v>
      </c>
      <c r="C38" s="115" t="s">
        <v>64</v>
      </c>
      <c r="D38" s="119" t="s">
        <v>277</v>
      </c>
      <c r="E38" s="121">
        <v>14.58</v>
      </c>
      <c r="F38" s="128">
        <f>E38*B38</f>
        <v>0.43740000000000001</v>
      </c>
      <c r="G38" s="137"/>
    </row>
    <row r="39" spans="1:7" x14ac:dyDescent="0.2">
      <c r="A39" s="118" t="s">
        <v>284</v>
      </c>
      <c r="B39" s="115">
        <v>0.03</v>
      </c>
      <c r="C39" s="115" t="s">
        <v>64</v>
      </c>
      <c r="D39" s="72" t="s">
        <v>283</v>
      </c>
      <c r="E39" s="121">
        <v>76.930000000000007</v>
      </c>
      <c r="F39" s="128">
        <f>E39*B39</f>
        <v>2.3079000000000001</v>
      </c>
      <c r="G39" s="137"/>
    </row>
    <row r="40" spans="1:7" x14ac:dyDescent="0.2">
      <c r="A40" s="118" t="s">
        <v>282</v>
      </c>
      <c r="B40" s="115">
        <v>2.8000000000000001E-2</v>
      </c>
      <c r="C40" s="115" t="s">
        <v>64</v>
      </c>
      <c r="D40" s="72" t="s">
        <v>281</v>
      </c>
      <c r="E40" s="121">
        <v>66.599999999999994</v>
      </c>
      <c r="F40" s="128">
        <f>E40*B40</f>
        <v>1.8647999999999998</v>
      </c>
      <c r="G40" s="137"/>
    </row>
    <row r="41" spans="1:7" x14ac:dyDescent="0.2">
      <c r="A41" s="118" t="s">
        <v>285</v>
      </c>
      <c r="B41" s="115">
        <v>1</v>
      </c>
      <c r="C41" s="115" t="s">
        <v>33</v>
      </c>
      <c r="D41" s="72" t="s">
        <v>286</v>
      </c>
      <c r="E41" s="121">
        <v>0.52</v>
      </c>
      <c r="F41" s="128">
        <f>E41*B41</f>
        <v>0.52</v>
      </c>
      <c r="G41" s="137"/>
    </row>
    <row r="42" spans="1:7" x14ac:dyDescent="0.25">
      <c r="A42" s="86" t="s">
        <v>260</v>
      </c>
      <c r="B42" s="87"/>
      <c r="C42" s="86" t="s">
        <v>33</v>
      </c>
      <c r="D42" s="88" t="s">
        <v>38</v>
      </c>
      <c r="E42" s="135"/>
      <c r="F42" s="135"/>
      <c r="G42" s="136">
        <f>SUM(F44:F45)</f>
        <v>0.47032800000000002</v>
      </c>
    </row>
    <row r="43" spans="1:7" ht="38.25" x14ac:dyDescent="0.25">
      <c r="A43" s="115"/>
      <c r="B43" s="115"/>
      <c r="C43" s="115"/>
      <c r="D43" s="127" t="s">
        <v>145</v>
      </c>
      <c r="E43" s="116"/>
      <c r="F43" s="116"/>
      <c r="G43" s="137"/>
    </row>
    <row r="44" spans="1:7" x14ac:dyDescent="0.2">
      <c r="A44" s="118" t="s">
        <v>278</v>
      </c>
      <c r="B44" s="115">
        <v>5.9999999999999995E-4</v>
      </c>
      <c r="C44" s="115" t="s">
        <v>64</v>
      </c>
      <c r="D44" s="72" t="s">
        <v>277</v>
      </c>
      <c r="E44" s="121">
        <v>14.58</v>
      </c>
      <c r="F44" s="128">
        <f>E44*B44</f>
        <v>8.7479999999999988E-3</v>
      </c>
      <c r="G44" s="137"/>
    </row>
    <row r="45" spans="1:7" x14ac:dyDescent="0.2">
      <c r="A45" s="118" t="s">
        <v>284</v>
      </c>
      <c r="B45" s="115">
        <v>6.0000000000000001E-3</v>
      </c>
      <c r="C45" s="115" t="s">
        <v>64</v>
      </c>
      <c r="D45" s="72" t="s">
        <v>283</v>
      </c>
      <c r="E45" s="121">
        <v>76.930000000000007</v>
      </c>
      <c r="F45" s="128">
        <f>E45*B45</f>
        <v>0.46158000000000005</v>
      </c>
      <c r="G45" s="137"/>
    </row>
    <row r="46" spans="1:7" x14ac:dyDescent="0.25">
      <c r="A46" s="86" t="s">
        <v>261</v>
      </c>
      <c r="B46" s="87"/>
      <c r="C46" s="86" t="s">
        <v>208</v>
      </c>
      <c r="D46" s="88" t="s">
        <v>42</v>
      </c>
      <c r="E46" s="135"/>
      <c r="F46" s="135"/>
      <c r="G46" s="136">
        <f>SUM(F48:F49)</f>
        <v>5.2584999999999997</v>
      </c>
    </row>
    <row r="47" spans="1:7" x14ac:dyDescent="0.25">
      <c r="A47" s="115"/>
      <c r="B47" s="115"/>
      <c r="C47" s="115"/>
      <c r="D47" s="116" t="s">
        <v>207</v>
      </c>
      <c r="E47" s="116"/>
      <c r="F47" s="116"/>
      <c r="G47" s="137"/>
    </row>
    <row r="48" spans="1:7" x14ac:dyDescent="0.2">
      <c r="A48" s="118" t="s">
        <v>322</v>
      </c>
      <c r="B48" s="140">
        <f>1/20</f>
        <v>0.05</v>
      </c>
      <c r="C48" s="115" t="s">
        <v>64</v>
      </c>
      <c r="D48" s="72" t="s">
        <v>324</v>
      </c>
      <c r="E48" s="121">
        <v>80.3</v>
      </c>
      <c r="F48" s="128">
        <f>E48*B48</f>
        <v>4.0149999999999997</v>
      </c>
      <c r="G48" s="137"/>
    </row>
    <row r="49" spans="1:7" x14ac:dyDescent="0.2">
      <c r="A49" s="118" t="s">
        <v>323</v>
      </c>
      <c r="B49" s="140">
        <f>B48</f>
        <v>0.05</v>
      </c>
      <c r="C49" s="118" t="s">
        <v>64</v>
      </c>
      <c r="D49" s="72" t="s">
        <v>325</v>
      </c>
      <c r="E49" s="121">
        <v>24.87</v>
      </c>
      <c r="F49" s="128">
        <f>E49*B49</f>
        <v>1.2435</v>
      </c>
      <c r="G49" s="137"/>
    </row>
    <row r="50" spans="1:7" x14ac:dyDescent="0.25">
      <c r="A50" s="86" t="s">
        <v>294</v>
      </c>
      <c r="B50" s="87"/>
      <c r="C50" s="86" t="s">
        <v>32</v>
      </c>
      <c r="D50" s="88" t="s">
        <v>295</v>
      </c>
      <c r="E50" s="135"/>
      <c r="F50" s="135"/>
      <c r="G50" s="136">
        <f>SUM(F52:F56)</f>
        <v>47.803200000000004</v>
      </c>
    </row>
    <row r="51" spans="1:7" ht="18.75" customHeight="1" x14ac:dyDescent="0.25">
      <c r="A51" s="115"/>
      <c r="B51" s="115"/>
      <c r="C51" s="115"/>
      <c r="D51" s="127" t="s">
        <v>553</v>
      </c>
      <c r="E51" s="116"/>
      <c r="F51" s="116"/>
      <c r="G51" s="137"/>
    </row>
    <row r="52" spans="1:7" x14ac:dyDescent="0.2">
      <c r="A52" s="118" t="str">
        <f>A296</f>
        <v>SOGF24.D.1.06</v>
      </c>
      <c r="B52" s="118">
        <v>0.25</v>
      </c>
      <c r="C52" s="118" t="s">
        <v>33</v>
      </c>
      <c r="D52" s="72" t="s">
        <v>297</v>
      </c>
      <c r="E52" s="121">
        <v>5.9</v>
      </c>
      <c r="F52" s="128">
        <f>E52*B52</f>
        <v>1.4750000000000001</v>
      </c>
      <c r="G52" s="137"/>
    </row>
    <row r="53" spans="1:7" x14ac:dyDescent="0.2">
      <c r="A53" s="118" t="s">
        <v>300</v>
      </c>
      <c r="B53" s="118">
        <v>0.13</v>
      </c>
      <c r="C53" s="118" t="s">
        <v>32</v>
      </c>
      <c r="D53" s="72" t="s">
        <v>301</v>
      </c>
      <c r="E53" s="121">
        <v>12.34</v>
      </c>
      <c r="F53" s="128">
        <f>E53*B53</f>
        <v>1.6042000000000001</v>
      </c>
      <c r="G53" s="137"/>
    </row>
    <row r="54" spans="1:7" x14ac:dyDescent="0.2">
      <c r="A54" s="118" t="s">
        <v>318</v>
      </c>
      <c r="B54" s="118">
        <v>0.2</v>
      </c>
      <c r="C54" s="118" t="s">
        <v>33</v>
      </c>
      <c r="D54" s="72" t="s">
        <v>319</v>
      </c>
      <c r="E54" s="121">
        <v>135.62</v>
      </c>
      <c r="F54" s="128">
        <f>E54*B54</f>
        <v>27.124000000000002</v>
      </c>
      <c r="G54" s="137"/>
    </row>
    <row r="55" spans="1:7" x14ac:dyDescent="0.2">
      <c r="A55" s="118" t="s">
        <v>311</v>
      </c>
      <c r="B55" s="118">
        <v>1</v>
      </c>
      <c r="C55" s="118" t="s">
        <v>32</v>
      </c>
      <c r="D55" s="72" t="s">
        <v>312</v>
      </c>
      <c r="E55" s="121">
        <v>3.63</v>
      </c>
      <c r="F55" s="128">
        <f>E55*B55</f>
        <v>3.63</v>
      </c>
      <c r="G55" s="137"/>
    </row>
    <row r="56" spans="1:7" x14ac:dyDescent="0.2">
      <c r="A56" s="118" t="s">
        <v>320</v>
      </c>
      <c r="B56" s="118">
        <v>1.1000000000000001</v>
      </c>
      <c r="C56" s="118" t="s">
        <v>104</v>
      </c>
      <c r="D56" s="72" t="s">
        <v>321</v>
      </c>
      <c r="E56" s="121">
        <v>12.7</v>
      </c>
      <c r="F56" s="128">
        <f>E56*B56</f>
        <v>13.97</v>
      </c>
      <c r="G56" s="137"/>
    </row>
    <row r="57" spans="1:7" x14ac:dyDescent="0.25">
      <c r="A57" s="86" t="s">
        <v>49</v>
      </c>
      <c r="B57" s="87"/>
      <c r="C57" s="86" t="s">
        <v>50</v>
      </c>
      <c r="D57" s="88" t="s">
        <v>51</v>
      </c>
      <c r="E57" s="135"/>
      <c r="F57" s="135"/>
      <c r="G57" s="136">
        <f>SUM(F59:F65)/2</f>
        <v>55.383749999999992</v>
      </c>
    </row>
    <row r="58" spans="1:7" ht="78" customHeight="1" x14ac:dyDescent="0.25">
      <c r="A58" s="115"/>
      <c r="B58" s="115"/>
      <c r="C58" s="115"/>
      <c r="D58" s="127" t="s">
        <v>566</v>
      </c>
      <c r="E58" s="116"/>
      <c r="F58" s="116"/>
      <c r="G58" s="137"/>
    </row>
    <row r="59" spans="1:7" x14ac:dyDescent="0.2">
      <c r="A59" s="118" t="s">
        <v>251</v>
      </c>
      <c r="B59" s="118">
        <v>0.7</v>
      </c>
      <c r="C59" s="118" t="s">
        <v>64</v>
      </c>
      <c r="D59" s="72" t="s">
        <v>118</v>
      </c>
      <c r="E59" s="121">
        <v>14.84</v>
      </c>
      <c r="F59" s="128">
        <f t="shared" ref="F59:F65" si="0">E59*B59</f>
        <v>10.388</v>
      </c>
      <c r="G59" s="137"/>
    </row>
    <row r="60" spans="1:7" x14ac:dyDescent="0.2">
      <c r="A60" s="118" t="s">
        <v>302</v>
      </c>
      <c r="B60" s="118">
        <v>0.7</v>
      </c>
      <c r="C60" s="118" t="s">
        <v>64</v>
      </c>
      <c r="D60" s="72" t="s">
        <v>303</v>
      </c>
      <c r="E60" s="121">
        <v>12.59</v>
      </c>
      <c r="F60" s="128">
        <f t="shared" si="0"/>
        <v>8.8129999999999988</v>
      </c>
      <c r="G60" s="137"/>
    </row>
    <row r="61" spans="1:7" x14ac:dyDescent="0.2">
      <c r="A61" s="118" t="str">
        <f>A294</f>
        <v>SOGF24.D.1.10</v>
      </c>
      <c r="B61" s="118">
        <v>0.1</v>
      </c>
      <c r="C61" s="118" t="s">
        <v>64</v>
      </c>
      <c r="D61" s="72" t="s">
        <v>327</v>
      </c>
      <c r="E61" s="121">
        <v>44.32</v>
      </c>
      <c r="F61" s="128">
        <f t="shared" si="0"/>
        <v>4.4320000000000004</v>
      </c>
      <c r="G61" s="137"/>
    </row>
    <row r="62" spans="1:7" x14ac:dyDescent="0.2">
      <c r="A62" s="118" t="s">
        <v>328</v>
      </c>
      <c r="B62" s="118">
        <v>0.08</v>
      </c>
      <c r="C62" s="115" t="s">
        <v>33</v>
      </c>
      <c r="D62" s="72" t="s">
        <v>329</v>
      </c>
      <c r="E62" s="121">
        <v>138.35</v>
      </c>
      <c r="F62" s="128">
        <f t="shared" si="0"/>
        <v>11.068</v>
      </c>
      <c r="G62" s="137"/>
    </row>
    <row r="63" spans="1:7" x14ac:dyDescent="0.2">
      <c r="A63" s="118" t="s">
        <v>330</v>
      </c>
      <c r="B63" s="118">
        <v>1</v>
      </c>
      <c r="C63" s="118" t="s">
        <v>45</v>
      </c>
      <c r="D63" s="72" t="s">
        <v>331</v>
      </c>
      <c r="E63" s="121">
        <v>71.819999999999993</v>
      </c>
      <c r="F63" s="128">
        <f t="shared" si="0"/>
        <v>71.819999999999993</v>
      </c>
      <c r="G63" s="137"/>
    </row>
    <row r="64" spans="1:7" x14ac:dyDescent="0.2">
      <c r="A64" s="118" t="s">
        <v>309</v>
      </c>
      <c r="B64" s="118">
        <v>0.35</v>
      </c>
      <c r="C64" s="118" t="s">
        <v>105</v>
      </c>
      <c r="D64" s="72" t="s">
        <v>310</v>
      </c>
      <c r="E64" s="121">
        <v>2.99</v>
      </c>
      <c r="F64" s="128">
        <f t="shared" si="0"/>
        <v>1.0465</v>
      </c>
      <c r="G64" s="137"/>
    </row>
    <row r="65" spans="1:7" x14ac:dyDescent="0.2">
      <c r="A65" s="118" t="s">
        <v>332</v>
      </c>
      <c r="B65" s="118">
        <v>1</v>
      </c>
      <c r="C65" s="118" t="s">
        <v>45</v>
      </c>
      <c r="D65" s="72" t="s">
        <v>333</v>
      </c>
      <c r="E65" s="121">
        <v>3.2</v>
      </c>
      <c r="F65" s="128">
        <f t="shared" si="0"/>
        <v>3.2</v>
      </c>
      <c r="G65" s="137"/>
    </row>
    <row r="66" spans="1:7" x14ac:dyDescent="0.25">
      <c r="A66" s="86" t="s">
        <v>383</v>
      </c>
      <c r="B66" s="87"/>
      <c r="C66" s="86" t="s">
        <v>45</v>
      </c>
      <c r="D66" s="88" t="s">
        <v>377</v>
      </c>
      <c r="E66" s="135"/>
      <c r="F66" s="135"/>
      <c r="G66" s="136">
        <f>SUM(F68:F72)*4</f>
        <v>482.64400000000001</v>
      </c>
    </row>
    <row r="67" spans="1:7" ht="30.75" customHeight="1" x14ac:dyDescent="0.25">
      <c r="A67" s="115"/>
      <c r="B67" s="115"/>
      <c r="C67" s="115"/>
      <c r="D67" s="127" t="s">
        <v>552</v>
      </c>
      <c r="E67" s="116"/>
      <c r="F67" s="116"/>
      <c r="G67" s="137"/>
    </row>
    <row r="68" spans="1:7" x14ac:dyDescent="0.2">
      <c r="A68" s="118" t="s">
        <v>315</v>
      </c>
      <c r="B68" s="118">
        <v>2.1</v>
      </c>
      <c r="C68" s="118" t="s">
        <v>64</v>
      </c>
      <c r="D68" s="72" t="s">
        <v>65</v>
      </c>
      <c r="E68" s="121">
        <v>11.08</v>
      </c>
      <c r="F68" s="128">
        <f>E68*B68</f>
        <v>23.268000000000001</v>
      </c>
      <c r="G68" s="137"/>
    </row>
    <row r="69" spans="1:7" x14ac:dyDescent="0.2">
      <c r="A69" s="118" t="s">
        <v>296</v>
      </c>
      <c r="B69" s="118">
        <v>0.9</v>
      </c>
      <c r="C69" s="115" t="s">
        <v>33</v>
      </c>
      <c r="D69" s="72" t="s">
        <v>297</v>
      </c>
      <c r="E69" s="121">
        <v>5.9</v>
      </c>
      <c r="F69" s="128">
        <f>E69*B69</f>
        <v>5.3100000000000005</v>
      </c>
      <c r="G69" s="137"/>
    </row>
    <row r="70" spans="1:7" x14ac:dyDescent="0.2">
      <c r="A70" s="118" t="s">
        <v>373</v>
      </c>
      <c r="B70" s="118">
        <v>1</v>
      </c>
      <c r="C70" s="118" t="s">
        <v>104</v>
      </c>
      <c r="D70" s="72" t="s">
        <v>374</v>
      </c>
      <c r="E70" s="121">
        <v>22.62</v>
      </c>
      <c r="F70" s="128">
        <f>E70*B70</f>
        <v>22.62</v>
      </c>
      <c r="G70" s="137"/>
    </row>
    <row r="71" spans="1:7" x14ac:dyDescent="0.2">
      <c r="A71" s="118" t="s">
        <v>328</v>
      </c>
      <c r="B71" s="118">
        <v>0.5</v>
      </c>
      <c r="C71" s="115" t="s">
        <v>33</v>
      </c>
      <c r="D71" s="72" t="s">
        <v>329</v>
      </c>
      <c r="E71" s="121">
        <v>138.35</v>
      </c>
      <c r="F71" s="128">
        <f>E71*B71</f>
        <v>69.174999999999997</v>
      </c>
      <c r="G71" s="137"/>
    </row>
    <row r="72" spans="1:7" x14ac:dyDescent="0.2">
      <c r="A72" s="118" t="s">
        <v>378</v>
      </c>
      <c r="B72" s="118">
        <v>0.9</v>
      </c>
      <c r="C72" s="115" t="s">
        <v>33</v>
      </c>
      <c r="D72" s="72" t="s">
        <v>379</v>
      </c>
      <c r="E72" s="121">
        <v>0.32</v>
      </c>
      <c r="F72" s="128">
        <f>E72*B72</f>
        <v>0.28800000000000003</v>
      </c>
      <c r="G72" s="137"/>
    </row>
    <row r="73" spans="1:7" x14ac:dyDescent="0.25">
      <c r="A73" s="86" t="s">
        <v>375</v>
      </c>
      <c r="B73" s="87"/>
      <c r="C73" s="86" t="s">
        <v>104</v>
      </c>
      <c r="D73" s="88" t="s">
        <v>384</v>
      </c>
      <c r="E73" s="135"/>
      <c r="F73" s="135"/>
      <c r="G73" s="136">
        <f>SUM(F75:F79)</f>
        <v>120.661</v>
      </c>
    </row>
    <row r="74" spans="1:7" ht="30.75" customHeight="1" x14ac:dyDescent="0.25">
      <c r="A74" s="115"/>
      <c r="B74" s="115"/>
      <c r="C74" s="115"/>
      <c r="D74" s="127" t="s">
        <v>376</v>
      </c>
      <c r="E74" s="116"/>
      <c r="F74" s="116"/>
      <c r="G74" s="137"/>
    </row>
    <row r="75" spans="1:7" x14ac:dyDescent="0.2">
      <c r="A75" s="118" t="s">
        <v>315</v>
      </c>
      <c r="B75" s="118">
        <v>2.1</v>
      </c>
      <c r="C75" s="115" t="s">
        <v>64</v>
      </c>
      <c r="D75" s="72" t="s">
        <v>65</v>
      </c>
      <c r="E75" s="121">
        <v>11.08</v>
      </c>
      <c r="F75" s="128">
        <f>E75*B75</f>
        <v>23.268000000000001</v>
      </c>
      <c r="G75" s="137"/>
    </row>
    <row r="76" spans="1:7" x14ac:dyDescent="0.2">
      <c r="A76" s="118" t="s">
        <v>296</v>
      </c>
      <c r="B76" s="118">
        <v>0.9</v>
      </c>
      <c r="C76" s="115" t="s">
        <v>33</v>
      </c>
      <c r="D76" s="72" t="s">
        <v>297</v>
      </c>
      <c r="E76" s="121">
        <v>5.9</v>
      </c>
      <c r="F76" s="128">
        <f>E76*B76</f>
        <v>5.3100000000000005</v>
      </c>
      <c r="G76" s="137"/>
    </row>
    <row r="77" spans="1:7" x14ac:dyDescent="0.2">
      <c r="A77" s="118" t="s">
        <v>373</v>
      </c>
      <c r="B77" s="118">
        <v>1</v>
      </c>
      <c r="C77" s="115" t="s">
        <v>104</v>
      </c>
      <c r="D77" s="72" t="s">
        <v>374</v>
      </c>
      <c r="E77" s="121">
        <v>22.62</v>
      </c>
      <c r="F77" s="128">
        <f>E77*B77</f>
        <v>22.62</v>
      </c>
      <c r="G77" s="137"/>
    </row>
    <row r="78" spans="1:7" x14ac:dyDescent="0.2">
      <c r="A78" s="118" t="s">
        <v>328</v>
      </c>
      <c r="B78" s="118">
        <v>0.5</v>
      </c>
      <c r="C78" s="115" t="s">
        <v>33</v>
      </c>
      <c r="D78" s="72" t="s">
        <v>329</v>
      </c>
      <c r="E78" s="121">
        <v>138.35</v>
      </c>
      <c r="F78" s="128">
        <f>E78*B78</f>
        <v>69.174999999999997</v>
      </c>
      <c r="G78" s="137"/>
    </row>
    <row r="79" spans="1:7" x14ac:dyDescent="0.2">
      <c r="A79" s="118" t="s">
        <v>378</v>
      </c>
      <c r="B79" s="118">
        <v>0.9</v>
      </c>
      <c r="C79" s="115" t="s">
        <v>33</v>
      </c>
      <c r="D79" s="72" t="s">
        <v>379</v>
      </c>
      <c r="E79" s="121">
        <v>0.32</v>
      </c>
      <c r="F79" s="128">
        <f>E79*B79</f>
        <v>0.28800000000000003</v>
      </c>
      <c r="G79" s="137"/>
    </row>
    <row r="80" spans="1:7" x14ac:dyDescent="0.25">
      <c r="A80" s="86" t="s">
        <v>385</v>
      </c>
      <c r="B80" s="87"/>
      <c r="C80" s="86" t="s">
        <v>45</v>
      </c>
      <c r="D80" s="88" t="s">
        <v>564</v>
      </c>
      <c r="E80" s="135"/>
      <c r="F80" s="135"/>
      <c r="G80" s="136">
        <f>SUM(F82:F86)</f>
        <v>228.91364999999999</v>
      </c>
    </row>
    <row r="81" spans="1:7" ht="28.5" customHeight="1" x14ac:dyDescent="0.25">
      <c r="A81" s="115"/>
      <c r="B81" s="115"/>
      <c r="C81" s="115"/>
      <c r="D81" s="127" t="s">
        <v>387</v>
      </c>
      <c r="E81" s="116"/>
      <c r="F81" s="116"/>
      <c r="G81" s="137"/>
    </row>
    <row r="82" spans="1:7" x14ac:dyDescent="0.2">
      <c r="A82" s="118" t="s">
        <v>296</v>
      </c>
      <c r="B82" s="118">
        <v>1.036</v>
      </c>
      <c r="C82" s="115" t="s">
        <v>33</v>
      </c>
      <c r="D82" s="72" t="s">
        <v>297</v>
      </c>
      <c r="E82" s="121">
        <v>5.9</v>
      </c>
      <c r="F82" s="128">
        <f>E82*B82</f>
        <v>6.1124000000000009</v>
      </c>
      <c r="G82" s="137"/>
    </row>
    <row r="83" spans="1:7" x14ac:dyDescent="0.2">
      <c r="A83" s="118" t="s">
        <v>326</v>
      </c>
      <c r="B83" s="118">
        <v>0.42</v>
      </c>
      <c r="C83" s="115" t="s">
        <v>33</v>
      </c>
      <c r="D83" s="72" t="s">
        <v>327</v>
      </c>
      <c r="E83" s="121">
        <v>44.32</v>
      </c>
      <c r="F83" s="128">
        <f>E83*B83</f>
        <v>18.6144</v>
      </c>
      <c r="G83" s="137"/>
    </row>
    <row r="84" spans="1:7" x14ac:dyDescent="0.2">
      <c r="A84" s="118" t="s">
        <v>389</v>
      </c>
      <c r="B84" s="118">
        <v>0.95499999999999996</v>
      </c>
      <c r="C84" s="115" t="s">
        <v>33</v>
      </c>
      <c r="D84" s="72" t="s">
        <v>388</v>
      </c>
      <c r="E84" s="121">
        <v>145.11000000000001</v>
      </c>
      <c r="F84" s="128">
        <f>E84*B84</f>
        <v>138.58005</v>
      </c>
      <c r="G84" s="137"/>
    </row>
    <row r="85" spans="1:7" x14ac:dyDescent="0.2">
      <c r="A85" s="118" t="s">
        <v>300</v>
      </c>
      <c r="B85" s="118">
        <v>5.3</v>
      </c>
      <c r="C85" s="115" t="s">
        <v>33</v>
      </c>
      <c r="D85" s="72" t="s">
        <v>301</v>
      </c>
      <c r="E85" s="121">
        <v>12.34</v>
      </c>
      <c r="F85" s="128">
        <f>E85*B85</f>
        <v>65.402000000000001</v>
      </c>
      <c r="G85" s="137"/>
    </row>
    <row r="86" spans="1:7" x14ac:dyDescent="0.2">
      <c r="A86" s="118" t="s">
        <v>378</v>
      </c>
      <c r="B86" s="118">
        <v>0.64</v>
      </c>
      <c r="C86" s="115" t="s">
        <v>33</v>
      </c>
      <c r="D86" s="72" t="s">
        <v>379</v>
      </c>
      <c r="E86" s="121">
        <v>0.32</v>
      </c>
      <c r="F86" s="128">
        <f>E86*B86</f>
        <v>0.20480000000000001</v>
      </c>
      <c r="G86" s="137"/>
    </row>
    <row r="87" spans="1:7" x14ac:dyDescent="0.25">
      <c r="A87" s="86" t="s">
        <v>296</v>
      </c>
      <c r="B87" s="87"/>
      <c r="C87" s="86" t="s">
        <v>33</v>
      </c>
      <c r="D87" s="88" t="s">
        <v>563</v>
      </c>
      <c r="E87" s="141"/>
      <c r="F87" s="135"/>
      <c r="G87" s="136">
        <f>F89</f>
        <v>5.8966700000000003</v>
      </c>
    </row>
    <row r="88" spans="1:7" ht="28.5" customHeight="1" x14ac:dyDescent="0.25">
      <c r="A88" s="115"/>
      <c r="B88" s="115"/>
      <c r="C88" s="115"/>
      <c r="D88" s="127" t="s">
        <v>565</v>
      </c>
      <c r="E88" s="116"/>
      <c r="F88" s="116"/>
      <c r="G88" s="137"/>
    </row>
    <row r="89" spans="1:7" x14ac:dyDescent="0.2">
      <c r="A89" s="118" t="s">
        <v>298</v>
      </c>
      <c r="B89" s="118">
        <v>6.7000000000000004E-2</v>
      </c>
      <c r="C89" s="115" t="s">
        <v>64</v>
      </c>
      <c r="D89" s="72" t="s">
        <v>299</v>
      </c>
      <c r="E89" s="121">
        <v>88.01</v>
      </c>
      <c r="F89" s="128">
        <f>E89*B89</f>
        <v>5.8966700000000003</v>
      </c>
      <c r="G89" s="137"/>
    </row>
    <row r="90" spans="1:7" x14ac:dyDescent="0.25">
      <c r="A90" s="86" t="s">
        <v>263</v>
      </c>
      <c r="B90" s="87"/>
      <c r="C90" s="86" t="s">
        <v>89</v>
      </c>
      <c r="D90" s="88" t="s">
        <v>215</v>
      </c>
      <c r="E90" s="135"/>
      <c r="F90" s="135"/>
      <c r="G90" s="136">
        <f>SUM(F92:F97)</f>
        <v>1116.9556250000001</v>
      </c>
    </row>
    <row r="91" spans="1:7" ht="28.5" customHeight="1" x14ac:dyDescent="0.25">
      <c r="A91" s="115"/>
      <c r="B91" s="115"/>
      <c r="C91" s="115"/>
      <c r="D91" s="127" t="s">
        <v>52</v>
      </c>
      <c r="E91" s="116"/>
      <c r="F91" s="116"/>
      <c r="G91" s="137"/>
    </row>
    <row r="92" spans="1:7" x14ac:dyDescent="0.2">
      <c r="A92" s="118" t="s">
        <v>251</v>
      </c>
      <c r="B92" s="118">
        <v>0.5</v>
      </c>
      <c r="C92" s="115" t="s">
        <v>64</v>
      </c>
      <c r="D92" s="72" t="s">
        <v>118</v>
      </c>
      <c r="E92" s="121">
        <v>14.84</v>
      </c>
      <c r="F92" s="128">
        <f t="shared" ref="F92:F97" si="1">E92*B92</f>
        <v>7.42</v>
      </c>
      <c r="G92" s="137"/>
    </row>
    <row r="93" spans="1:7" x14ac:dyDescent="0.2">
      <c r="A93" s="118" t="s">
        <v>302</v>
      </c>
      <c r="B93" s="118">
        <v>1</v>
      </c>
      <c r="C93" s="115" t="s">
        <v>64</v>
      </c>
      <c r="D93" s="72" t="s">
        <v>303</v>
      </c>
      <c r="E93" s="121">
        <v>12.59</v>
      </c>
      <c r="F93" s="128">
        <f t="shared" si="1"/>
        <v>12.59</v>
      </c>
      <c r="G93" s="137"/>
    </row>
    <row r="94" spans="1:7" x14ac:dyDescent="0.2">
      <c r="A94" s="118" t="s">
        <v>351</v>
      </c>
      <c r="B94" s="118">
        <f>0.5/8</f>
        <v>6.25E-2</v>
      </c>
      <c r="C94" s="115" t="s">
        <v>66</v>
      </c>
      <c r="D94" s="72" t="s">
        <v>352</v>
      </c>
      <c r="E94" s="121">
        <v>89.77</v>
      </c>
      <c r="F94" s="128">
        <f t="shared" si="1"/>
        <v>5.6106249999999998</v>
      </c>
      <c r="G94" s="137"/>
    </row>
    <row r="95" spans="1:7" x14ac:dyDescent="0.2">
      <c r="A95" s="118" t="s">
        <v>326</v>
      </c>
      <c r="B95" s="118">
        <v>0.5</v>
      </c>
      <c r="C95" s="115" t="s">
        <v>33</v>
      </c>
      <c r="D95" s="72" t="s">
        <v>327</v>
      </c>
      <c r="E95" s="121">
        <v>44.32</v>
      </c>
      <c r="F95" s="128">
        <f t="shared" si="1"/>
        <v>22.16</v>
      </c>
      <c r="G95" s="137"/>
    </row>
    <row r="96" spans="1:7" x14ac:dyDescent="0.2">
      <c r="A96" s="118" t="s">
        <v>328</v>
      </c>
      <c r="B96" s="118">
        <v>0.5</v>
      </c>
      <c r="C96" s="115" t="s">
        <v>33</v>
      </c>
      <c r="D96" s="72" t="s">
        <v>329</v>
      </c>
      <c r="E96" s="121">
        <v>138.35</v>
      </c>
      <c r="F96" s="128">
        <f t="shared" si="1"/>
        <v>69.174999999999997</v>
      </c>
      <c r="G96" s="137"/>
    </row>
    <row r="97" spans="1:7" x14ac:dyDescent="0.2">
      <c r="A97" s="118" t="s">
        <v>391</v>
      </c>
      <c r="B97" s="118">
        <v>1</v>
      </c>
      <c r="C97" s="115" t="s">
        <v>89</v>
      </c>
      <c r="D97" s="72" t="s">
        <v>90</v>
      </c>
      <c r="E97" s="121">
        <v>1000</v>
      </c>
      <c r="F97" s="128">
        <f t="shared" si="1"/>
        <v>1000</v>
      </c>
      <c r="G97" s="137"/>
    </row>
    <row r="98" spans="1:7" x14ac:dyDescent="0.25">
      <c r="A98" s="86" t="s">
        <v>393</v>
      </c>
      <c r="B98" s="87"/>
      <c r="C98" s="86" t="s">
        <v>45</v>
      </c>
      <c r="D98" s="88" t="s">
        <v>394</v>
      </c>
      <c r="E98" s="135"/>
      <c r="F98" s="135"/>
      <c r="G98" s="136">
        <f>SUM(F100:F102)</f>
        <v>4.5265000000000004</v>
      </c>
    </row>
    <row r="99" spans="1:7" ht="60.75" customHeight="1" x14ac:dyDescent="0.25">
      <c r="A99" s="115"/>
      <c r="B99" s="115"/>
      <c r="C99" s="115"/>
      <c r="D99" s="127" t="s">
        <v>392</v>
      </c>
      <c r="E99" s="116"/>
      <c r="F99" s="116"/>
      <c r="G99" s="137"/>
    </row>
    <row r="100" spans="1:7" x14ac:dyDescent="0.2">
      <c r="A100" s="118" t="s">
        <v>395</v>
      </c>
      <c r="B100" s="118">
        <v>2.5000000000000001E-2</v>
      </c>
      <c r="C100" s="115" t="s">
        <v>64</v>
      </c>
      <c r="D100" s="72" t="s">
        <v>71</v>
      </c>
      <c r="E100" s="121">
        <v>15.06</v>
      </c>
      <c r="F100" s="128">
        <f t="shared" ref="F100:F118" si="2">E100*B100</f>
        <v>0.37650000000000006</v>
      </c>
      <c r="G100" s="137"/>
    </row>
    <row r="101" spans="1:7" x14ac:dyDescent="0.2">
      <c r="A101" s="118" t="s">
        <v>396</v>
      </c>
      <c r="B101" s="118">
        <v>0.25</v>
      </c>
      <c r="C101" s="115" t="s">
        <v>64</v>
      </c>
      <c r="D101" s="72" t="s">
        <v>397</v>
      </c>
      <c r="E101" s="121">
        <v>3.52</v>
      </c>
      <c r="F101" s="128">
        <f t="shared" si="2"/>
        <v>0.88</v>
      </c>
      <c r="G101" s="137"/>
    </row>
    <row r="102" spans="1:7" x14ac:dyDescent="0.2">
      <c r="A102" s="118" t="s">
        <v>398</v>
      </c>
      <c r="B102" s="118">
        <v>0.25</v>
      </c>
      <c r="C102" s="115" t="s">
        <v>64</v>
      </c>
      <c r="D102" s="72" t="s">
        <v>399</v>
      </c>
      <c r="E102" s="121">
        <v>13.08</v>
      </c>
      <c r="F102" s="128">
        <f t="shared" si="2"/>
        <v>3.27</v>
      </c>
      <c r="G102" s="137"/>
    </row>
    <row r="103" spans="1:7" x14ac:dyDescent="0.25">
      <c r="A103" s="86" t="s">
        <v>264</v>
      </c>
      <c r="B103" s="87"/>
      <c r="C103" s="86" t="s">
        <v>62</v>
      </c>
      <c r="D103" s="88" t="s">
        <v>63</v>
      </c>
      <c r="E103" s="135"/>
      <c r="F103" s="135"/>
      <c r="G103" s="136">
        <f>SUM(F105:F106)</f>
        <v>861.49</v>
      </c>
    </row>
    <row r="104" spans="1:7" ht="26.25" customHeight="1" x14ac:dyDescent="0.25">
      <c r="A104" s="115"/>
      <c r="B104" s="115"/>
      <c r="C104" s="115"/>
      <c r="D104" s="127" t="s">
        <v>402</v>
      </c>
      <c r="E104" s="116"/>
      <c r="F104" s="116"/>
      <c r="G104" s="137"/>
    </row>
    <row r="105" spans="1:7" x14ac:dyDescent="0.2">
      <c r="A105" s="118" t="s">
        <v>278</v>
      </c>
      <c r="B105" s="118">
        <v>7</v>
      </c>
      <c r="C105" s="115" t="s">
        <v>64</v>
      </c>
      <c r="D105" s="72" t="s">
        <v>277</v>
      </c>
      <c r="E105" s="121">
        <v>14.58</v>
      </c>
      <c r="F105" s="128">
        <f t="shared" si="2"/>
        <v>102.06</v>
      </c>
      <c r="G105" s="137"/>
    </row>
    <row r="106" spans="1:7" x14ac:dyDescent="0.2">
      <c r="A106" s="118" t="s">
        <v>403</v>
      </c>
      <c r="B106" s="118">
        <v>7</v>
      </c>
      <c r="C106" s="115" t="s">
        <v>64</v>
      </c>
      <c r="D106" s="72" t="s">
        <v>404</v>
      </c>
      <c r="E106" s="121">
        <v>108.49</v>
      </c>
      <c r="F106" s="128">
        <f t="shared" si="2"/>
        <v>759.43</v>
      </c>
      <c r="G106" s="137"/>
    </row>
    <row r="107" spans="1:7" x14ac:dyDescent="0.25">
      <c r="A107" s="86" t="s">
        <v>265</v>
      </c>
      <c r="B107" s="87"/>
      <c r="C107" s="86" t="s">
        <v>68</v>
      </c>
      <c r="D107" s="88" t="s">
        <v>69</v>
      </c>
      <c r="E107" s="135"/>
      <c r="F107" s="135"/>
      <c r="G107" s="136">
        <f>SUM(F109:F112)</f>
        <v>47.009500000000003</v>
      </c>
    </row>
    <row r="108" spans="1:7" ht="27" customHeight="1" x14ac:dyDescent="0.25">
      <c r="A108" s="115"/>
      <c r="B108" s="115"/>
      <c r="C108" s="115"/>
      <c r="D108" s="127" t="s">
        <v>70</v>
      </c>
      <c r="E108" s="116"/>
      <c r="F108" s="116"/>
      <c r="G108" s="137"/>
    </row>
    <row r="109" spans="1:7" x14ac:dyDescent="0.2">
      <c r="A109" s="118" t="s">
        <v>278</v>
      </c>
      <c r="B109" s="118">
        <v>0.15</v>
      </c>
      <c r="C109" s="115" t="s">
        <v>64</v>
      </c>
      <c r="D109" s="72" t="s">
        <v>277</v>
      </c>
      <c r="E109" s="121">
        <v>14.58</v>
      </c>
      <c r="F109" s="128">
        <f>E109*B109</f>
        <v>2.1869999999999998</v>
      </c>
      <c r="G109" s="137"/>
    </row>
    <row r="110" spans="1:7" x14ac:dyDescent="0.2">
      <c r="A110" s="118" t="s">
        <v>382</v>
      </c>
      <c r="B110" s="118">
        <v>0.15</v>
      </c>
      <c r="C110" s="115" t="s">
        <v>64</v>
      </c>
      <c r="D110" s="72" t="s">
        <v>381</v>
      </c>
      <c r="E110" s="121">
        <v>53.55</v>
      </c>
      <c r="F110" s="128">
        <f t="shared" si="2"/>
        <v>8.0324999999999989</v>
      </c>
      <c r="G110" s="137"/>
    </row>
    <row r="111" spans="1:7" x14ac:dyDescent="0.2">
      <c r="A111" s="118" t="s">
        <v>405</v>
      </c>
      <c r="B111" s="118">
        <v>0.15</v>
      </c>
      <c r="C111" s="115" t="s">
        <v>64</v>
      </c>
      <c r="D111" s="72" t="s">
        <v>406</v>
      </c>
      <c r="E111" s="121">
        <v>50.6</v>
      </c>
      <c r="F111" s="128">
        <f t="shared" si="2"/>
        <v>7.59</v>
      </c>
      <c r="G111" s="137"/>
    </row>
    <row r="112" spans="1:7" x14ac:dyDescent="0.25">
      <c r="A112" s="115" t="s">
        <v>72</v>
      </c>
      <c r="B112" s="115">
        <v>0.4</v>
      </c>
      <c r="C112" s="115" t="s">
        <v>73</v>
      </c>
      <c r="D112" s="116" t="s">
        <v>74</v>
      </c>
      <c r="E112" s="117">
        <v>73</v>
      </c>
      <c r="F112" s="128">
        <f t="shared" si="2"/>
        <v>29.200000000000003</v>
      </c>
      <c r="G112" s="137"/>
    </row>
    <row r="113" spans="1:7" x14ac:dyDescent="0.25">
      <c r="A113" s="86" t="s">
        <v>75</v>
      </c>
      <c r="B113" s="87"/>
      <c r="C113" s="86" t="s">
        <v>68</v>
      </c>
      <c r="D113" s="88" t="s">
        <v>82</v>
      </c>
      <c r="E113" s="135"/>
      <c r="F113" s="135"/>
      <c r="G113" s="136">
        <f>SUM(F115:F118)</f>
        <v>29.409500000000001</v>
      </c>
    </row>
    <row r="114" spans="1:7" ht="27" customHeight="1" x14ac:dyDescent="0.25">
      <c r="A114" s="115"/>
      <c r="B114" s="115"/>
      <c r="C114" s="115"/>
      <c r="D114" s="127" t="s">
        <v>81</v>
      </c>
      <c r="E114" s="116"/>
      <c r="F114" s="116"/>
      <c r="G114" s="137"/>
    </row>
    <row r="115" spans="1:7" x14ac:dyDescent="0.2">
      <c r="A115" s="118" t="s">
        <v>278</v>
      </c>
      <c r="B115" s="118">
        <v>0.15</v>
      </c>
      <c r="C115" s="115" t="s">
        <v>64</v>
      </c>
      <c r="D115" s="72" t="s">
        <v>277</v>
      </c>
      <c r="E115" s="121">
        <v>14.58</v>
      </c>
      <c r="F115" s="128">
        <f t="shared" si="2"/>
        <v>2.1869999999999998</v>
      </c>
      <c r="G115" s="137"/>
    </row>
    <row r="116" spans="1:7" x14ac:dyDescent="0.2">
      <c r="A116" s="118" t="s">
        <v>382</v>
      </c>
      <c r="B116" s="118">
        <v>0.15</v>
      </c>
      <c r="C116" s="115" t="s">
        <v>64</v>
      </c>
      <c r="D116" s="72" t="s">
        <v>381</v>
      </c>
      <c r="E116" s="121">
        <v>53.55</v>
      </c>
      <c r="F116" s="128">
        <f t="shared" si="2"/>
        <v>8.0324999999999989</v>
      </c>
      <c r="G116" s="137"/>
    </row>
    <row r="117" spans="1:7" x14ac:dyDescent="0.2">
      <c r="A117" s="118" t="s">
        <v>405</v>
      </c>
      <c r="B117" s="118">
        <v>0.15</v>
      </c>
      <c r="C117" s="115" t="s">
        <v>64</v>
      </c>
      <c r="D117" s="72" t="s">
        <v>406</v>
      </c>
      <c r="E117" s="121">
        <v>50.6</v>
      </c>
      <c r="F117" s="128">
        <f t="shared" si="2"/>
        <v>7.59</v>
      </c>
      <c r="G117" s="137"/>
    </row>
    <row r="118" spans="1:7" x14ac:dyDescent="0.25">
      <c r="A118" s="115" t="s">
        <v>407</v>
      </c>
      <c r="B118" s="115">
        <v>0.4</v>
      </c>
      <c r="C118" s="115" t="s">
        <v>33</v>
      </c>
      <c r="D118" s="116" t="s">
        <v>80</v>
      </c>
      <c r="E118" s="117">
        <v>29</v>
      </c>
      <c r="F118" s="128">
        <f t="shared" si="2"/>
        <v>11.600000000000001</v>
      </c>
      <c r="G118" s="137"/>
    </row>
    <row r="119" spans="1:7" x14ac:dyDescent="0.25">
      <c r="A119" s="86" t="s">
        <v>266</v>
      </c>
      <c r="B119" s="87"/>
      <c r="C119" s="86"/>
      <c r="D119" s="88" t="s">
        <v>76</v>
      </c>
      <c r="E119" s="135"/>
      <c r="F119" s="135"/>
      <c r="G119" s="136">
        <f>SUM(F121:F122)</f>
        <v>0.40500000000000003</v>
      </c>
    </row>
    <row r="120" spans="1:7" ht="14.25" customHeight="1" x14ac:dyDescent="0.25">
      <c r="A120" s="115"/>
      <c r="B120" s="115"/>
      <c r="C120" s="115"/>
      <c r="D120" s="127" t="s">
        <v>152</v>
      </c>
      <c r="E120" s="116"/>
      <c r="F120" s="116"/>
      <c r="G120" s="137"/>
    </row>
    <row r="121" spans="1:7" x14ac:dyDescent="0.2">
      <c r="A121" s="118" t="s">
        <v>408</v>
      </c>
      <c r="B121" s="118">
        <v>0.5</v>
      </c>
      <c r="C121" s="115" t="s">
        <v>45</v>
      </c>
      <c r="D121" s="72" t="s">
        <v>409</v>
      </c>
      <c r="E121" s="121">
        <v>0.37</v>
      </c>
      <c r="F121" s="128">
        <f>E121*B121</f>
        <v>0.185</v>
      </c>
      <c r="G121" s="137"/>
    </row>
    <row r="122" spans="1:7" x14ac:dyDescent="0.2">
      <c r="A122" s="118" t="s">
        <v>410</v>
      </c>
      <c r="B122" s="118">
        <v>0.5</v>
      </c>
      <c r="C122" s="115" t="s">
        <v>45</v>
      </c>
      <c r="D122" s="72" t="s">
        <v>411</v>
      </c>
      <c r="E122" s="121">
        <v>0.44</v>
      </c>
      <c r="F122" s="128">
        <f>E122*B122</f>
        <v>0.22</v>
      </c>
      <c r="G122" s="137"/>
    </row>
    <row r="123" spans="1:7" x14ac:dyDescent="0.25">
      <c r="A123" s="86" t="s">
        <v>549</v>
      </c>
      <c r="B123" s="87"/>
      <c r="C123" s="86"/>
      <c r="D123" s="88" t="s">
        <v>58</v>
      </c>
      <c r="E123" s="135"/>
      <c r="F123" s="135"/>
      <c r="G123" s="136">
        <f>SUM(F125:F130)</f>
        <v>5.1208254799999997</v>
      </c>
    </row>
    <row r="124" spans="1:7" ht="38.25" customHeight="1" x14ac:dyDescent="0.25">
      <c r="A124" s="115"/>
      <c r="B124" s="115"/>
      <c r="C124" s="115"/>
      <c r="D124" s="127" t="s">
        <v>153</v>
      </c>
      <c r="E124" s="116"/>
      <c r="F124" s="116"/>
      <c r="G124" s="137"/>
    </row>
    <row r="125" spans="1:7" x14ac:dyDescent="0.2">
      <c r="A125" s="118" t="s">
        <v>415</v>
      </c>
      <c r="B125" s="118">
        <v>1</v>
      </c>
      <c r="C125" s="115" t="s">
        <v>45</v>
      </c>
      <c r="D125" s="72" t="s">
        <v>416</v>
      </c>
      <c r="E125" s="121">
        <v>0.8</v>
      </c>
      <c r="F125" s="128">
        <f t="shared" ref="F125:F130" si="3">E125*B125</f>
        <v>0.8</v>
      </c>
      <c r="G125" s="137"/>
    </row>
    <row r="126" spans="1:7" x14ac:dyDescent="0.2">
      <c r="A126" s="118" t="s">
        <v>414</v>
      </c>
      <c r="B126" s="118">
        <v>1E-3</v>
      </c>
      <c r="C126" s="115" t="s">
        <v>45</v>
      </c>
      <c r="D126" s="72" t="s">
        <v>419</v>
      </c>
      <c r="E126" s="121">
        <f>561.41</f>
        <v>561.41</v>
      </c>
      <c r="F126" s="128">
        <f t="shared" si="3"/>
        <v>0.56140999999999996</v>
      </c>
      <c r="G126" s="116"/>
    </row>
    <row r="127" spans="1:7" x14ac:dyDescent="0.2">
      <c r="A127" s="118" t="s">
        <v>439</v>
      </c>
      <c r="B127" s="118">
        <v>1E-3</v>
      </c>
      <c r="C127" s="115" t="s">
        <v>68</v>
      </c>
      <c r="D127" s="72" t="s">
        <v>440</v>
      </c>
      <c r="E127" s="121">
        <v>5.3754800000000005</v>
      </c>
      <c r="F127" s="128">
        <f t="shared" si="3"/>
        <v>5.3754800000000002E-3</v>
      </c>
      <c r="G127" s="116"/>
    </row>
    <row r="128" spans="1:7" x14ac:dyDescent="0.2">
      <c r="A128" s="118" t="s">
        <v>444</v>
      </c>
      <c r="B128" s="118">
        <v>1</v>
      </c>
      <c r="C128" s="115" t="s">
        <v>45</v>
      </c>
      <c r="D128" s="72" t="s">
        <v>445</v>
      </c>
      <c r="E128" s="121">
        <v>0.48127999999999999</v>
      </c>
      <c r="F128" s="128">
        <f t="shared" si="3"/>
        <v>0.48127999999999999</v>
      </c>
      <c r="G128" s="116"/>
    </row>
    <row r="129" spans="1:7" x14ac:dyDescent="0.2">
      <c r="A129" s="118" t="s">
        <v>447</v>
      </c>
      <c r="B129" s="118">
        <v>1</v>
      </c>
      <c r="C129" s="115" t="s">
        <v>45</v>
      </c>
      <c r="D129" s="72" t="s">
        <v>448</v>
      </c>
      <c r="E129" s="121">
        <v>2.16</v>
      </c>
      <c r="F129" s="128">
        <f t="shared" si="3"/>
        <v>2.16</v>
      </c>
      <c r="G129" s="116"/>
    </row>
    <row r="130" spans="1:7" x14ac:dyDescent="0.2">
      <c r="A130" s="118" t="s">
        <v>466</v>
      </c>
      <c r="B130" s="118">
        <v>1E-3</v>
      </c>
      <c r="C130" s="115" t="s">
        <v>45</v>
      </c>
      <c r="D130" s="72" t="s">
        <v>467</v>
      </c>
      <c r="E130" s="121">
        <v>1112.76</v>
      </c>
      <c r="F130" s="128">
        <f t="shared" si="3"/>
        <v>1.11276</v>
      </c>
      <c r="G130" s="137"/>
    </row>
    <row r="131" spans="1:7" x14ac:dyDescent="0.25">
      <c r="A131" s="86" t="s">
        <v>267</v>
      </c>
      <c r="B131" s="87"/>
      <c r="C131" s="86"/>
      <c r="D131" s="88" t="s">
        <v>77</v>
      </c>
      <c r="E131" s="135"/>
      <c r="F131" s="135"/>
      <c r="G131" s="136">
        <f>F133</f>
        <v>11</v>
      </c>
    </row>
    <row r="132" spans="1:7" ht="14.25" customHeight="1" x14ac:dyDescent="0.25">
      <c r="A132" s="115"/>
      <c r="B132" s="115"/>
      <c r="C132" s="115"/>
      <c r="D132" s="127" t="s">
        <v>77</v>
      </c>
      <c r="E132" s="116"/>
      <c r="F132" s="116"/>
      <c r="G132" s="137"/>
    </row>
    <row r="133" spans="1:7" x14ac:dyDescent="0.2">
      <c r="A133" s="118" t="s">
        <v>413</v>
      </c>
      <c r="B133" s="115">
        <v>1</v>
      </c>
      <c r="C133" s="115" t="s">
        <v>45</v>
      </c>
      <c r="D133" s="116" t="s">
        <v>412</v>
      </c>
      <c r="E133" s="117">
        <v>11</v>
      </c>
      <c r="F133" s="128">
        <f>E133*B133</f>
        <v>11</v>
      </c>
      <c r="G133" s="137"/>
    </row>
    <row r="134" spans="1:7" x14ac:dyDescent="0.25">
      <c r="A134" s="86" t="s">
        <v>268</v>
      </c>
      <c r="B134" s="87"/>
      <c r="C134" s="86"/>
      <c r="D134" s="88" t="s">
        <v>78</v>
      </c>
      <c r="E134" s="135"/>
      <c r="F134" s="135"/>
      <c r="G134" s="136">
        <f>SUM(F136:F141)</f>
        <v>8.4615880000000008</v>
      </c>
    </row>
    <row r="135" spans="1:7" ht="38.25" customHeight="1" x14ac:dyDescent="0.25">
      <c r="A135" s="115"/>
      <c r="B135" s="115"/>
      <c r="C135" s="115"/>
      <c r="D135" s="127" t="s">
        <v>154</v>
      </c>
      <c r="E135" s="116"/>
      <c r="F135" s="116"/>
      <c r="G135" s="137"/>
    </row>
    <row r="136" spans="1:7" x14ac:dyDescent="0.2">
      <c r="A136" s="118" t="s">
        <v>415</v>
      </c>
      <c r="B136" s="118">
        <v>1</v>
      </c>
      <c r="C136" s="115" t="s">
        <v>45</v>
      </c>
      <c r="D136" s="72" t="s">
        <v>416</v>
      </c>
      <c r="E136" s="121">
        <v>0.8</v>
      </c>
      <c r="F136" s="128">
        <f t="shared" ref="F136:F141" si="4">E136*B136</f>
        <v>0.8</v>
      </c>
      <c r="G136" s="137"/>
    </row>
    <row r="137" spans="1:7" x14ac:dyDescent="0.2">
      <c r="A137" s="118" t="s">
        <v>436</v>
      </c>
      <c r="B137" s="118">
        <v>1</v>
      </c>
      <c r="C137" s="115" t="s">
        <v>45</v>
      </c>
      <c r="D137" s="72" t="s">
        <v>437</v>
      </c>
      <c r="E137" s="121">
        <v>2.16</v>
      </c>
      <c r="F137" s="128">
        <f t="shared" si="4"/>
        <v>2.16</v>
      </c>
      <c r="G137" s="137"/>
    </row>
    <row r="138" spans="1:7" x14ac:dyDescent="0.2">
      <c r="A138" s="118" t="s">
        <v>439</v>
      </c>
      <c r="B138" s="118">
        <f>1/10</f>
        <v>0.1</v>
      </c>
      <c r="C138" s="115" t="s">
        <v>68</v>
      </c>
      <c r="D138" s="72" t="s">
        <v>440</v>
      </c>
      <c r="E138" s="121">
        <v>5.3754800000000005</v>
      </c>
      <c r="F138" s="128">
        <f t="shared" si="4"/>
        <v>0.53754800000000003</v>
      </c>
      <c r="G138" s="137"/>
    </row>
    <row r="139" spans="1:7" x14ac:dyDescent="0.2">
      <c r="A139" s="118" t="s">
        <v>444</v>
      </c>
      <c r="B139" s="118">
        <v>1</v>
      </c>
      <c r="C139" s="115" t="s">
        <v>45</v>
      </c>
      <c r="D139" s="72" t="s">
        <v>445</v>
      </c>
      <c r="E139" s="121">
        <v>0.48127999999999999</v>
      </c>
      <c r="F139" s="128">
        <f t="shared" si="4"/>
        <v>0.48127999999999999</v>
      </c>
      <c r="G139" s="137"/>
    </row>
    <row r="140" spans="1:7" x14ac:dyDescent="0.2">
      <c r="A140" s="118" t="s">
        <v>461</v>
      </c>
      <c r="B140" s="118">
        <v>1</v>
      </c>
      <c r="C140" s="115" t="s">
        <v>45</v>
      </c>
      <c r="D140" s="72" t="s">
        <v>462</v>
      </c>
      <c r="E140" s="121">
        <v>3.37</v>
      </c>
      <c r="F140" s="128">
        <f t="shared" si="4"/>
        <v>3.37</v>
      </c>
      <c r="G140" s="123"/>
    </row>
    <row r="141" spans="1:7" x14ac:dyDescent="0.2">
      <c r="A141" s="118" t="s">
        <v>466</v>
      </c>
      <c r="B141" s="118">
        <v>1E-3</v>
      </c>
      <c r="C141" s="115" t="s">
        <v>45</v>
      </c>
      <c r="D141" s="72" t="s">
        <v>467</v>
      </c>
      <c r="E141" s="121">
        <v>1112.76</v>
      </c>
      <c r="F141" s="128">
        <f t="shared" si="4"/>
        <v>1.11276</v>
      </c>
      <c r="G141" s="137"/>
    </row>
    <row r="142" spans="1:7" x14ac:dyDescent="0.25">
      <c r="A142" s="86" t="s">
        <v>269</v>
      </c>
      <c r="B142" s="87"/>
      <c r="C142" s="86" t="s">
        <v>45</v>
      </c>
      <c r="D142" s="88" t="s">
        <v>83</v>
      </c>
      <c r="E142" s="135"/>
      <c r="F142" s="135"/>
      <c r="G142" s="136">
        <f>SUM(F144:F159)</f>
        <v>6216.9299999999985</v>
      </c>
    </row>
    <row r="143" spans="1:7" ht="38.25" x14ac:dyDescent="0.25">
      <c r="A143" s="134"/>
      <c r="B143" s="115"/>
      <c r="C143" s="134"/>
      <c r="D143" s="142" t="s">
        <v>223</v>
      </c>
      <c r="E143" s="143"/>
      <c r="F143" s="143"/>
      <c r="G143" s="143"/>
    </row>
    <row r="144" spans="1:7" x14ac:dyDescent="0.2">
      <c r="A144" s="114" t="s">
        <v>428</v>
      </c>
      <c r="B144" s="115">
        <v>160</v>
      </c>
      <c r="C144" s="115" t="s">
        <v>64</v>
      </c>
      <c r="D144" s="116" t="s">
        <v>65</v>
      </c>
      <c r="E144" s="121">
        <v>11.08</v>
      </c>
      <c r="F144" s="128">
        <f t="shared" ref="F144:F155" si="5">E144*B144</f>
        <v>1772.8</v>
      </c>
      <c r="G144" s="137"/>
    </row>
    <row r="145" spans="1:7" x14ac:dyDescent="0.2">
      <c r="A145" s="110" t="s">
        <v>251</v>
      </c>
      <c r="B145" s="115">
        <v>16</v>
      </c>
      <c r="C145" s="115" t="s">
        <v>64</v>
      </c>
      <c r="D145" s="116" t="s">
        <v>118</v>
      </c>
      <c r="E145" s="111">
        <v>14.84</v>
      </c>
      <c r="F145" s="128">
        <f t="shared" si="5"/>
        <v>237.44</v>
      </c>
      <c r="G145" s="137"/>
    </row>
    <row r="146" spans="1:7" x14ac:dyDescent="0.2">
      <c r="A146" s="118" t="s">
        <v>395</v>
      </c>
      <c r="B146" s="118">
        <v>32</v>
      </c>
      <c r="C146" s="115" t="s">
        <v>64</v>
      </c>
      <c r="D146" s="72" t="s">
        <v>71</v>
      </c>
      <c r="E146" s="121">
        <v>15.06</v>
      </c>
      <c r="F146" s="128">
        <f t="shared" si="5"/>
        <v>481.92</v>
      </c>
      <c r="G146" s="137"/>
    </row>
    <row r="147" spans="1:7" x14ac:dyDescent="0.2">
      <c r="A147" s="120" t="s">
        <v>405</v>
      </c>
      <c r="B147" s="115">
        <v>8</v>
      </c>
      <c r="C147" s="118" t="s">
        <v>64</v>
      </c>
      <c r="D147" s="72" t="s">
        <v>406</v>
      </c>
      <c r="E147" s="121">
        <v>50.6</v>
      </c>
      <c r="F147" s="128">
        <f t="shared" si="5"/>
        <v>404.8</v>
      </c>
      <c r="G147" s="137"/>
    </row>
    <row r="148" spans="1:7" x14ac:dyDescent="0.2">
      <c r="A148" s="120" t="s">
        <v>351</v>
      </c>
      <c r="B148" s="115">
        <v>5</v>
      </c>
      <c r="C148" s="115" t="s">
        <v>66</v>
      </c>
      <c r="D148" s="72" t="s">
        <v>352</v>
      </c>
      <c r="E148" s="121">
        <v>89.77</v>
      </c>
      <c r="F148" s="128">
        <f t="shared" si="5"/>
        <v>448.84999999999997</v>
      </c>
      <c r="G148" s="137"/>
    </row>
    <row r="149" spans="1:7" x14ac:dyDescent="0.2">
      <c r="A149" s="120" t="s">
        <v>382</v>
      </c>
      <c r="B149" s="115">
        <v>8</v>
      </c>
      <c r="C149" s="118" t="s">
        <v>64</v>
      </c>
      <c r="D149" s="72" t="s">
        <v>381</v>
      </c>
      <c r="E149" s="121">
        <v>53.55</v>
      </c>
      <c r="F149" s="128">
        <f t="shared" si="5"/>
        <v>428.4</v>
      </c>
      <c r="G149" s="137"/>
    </row>
    <row r="150" spans="1:7" x14ac:dyDescent="0.2">
      <c r="A150" s="118" t="s">
        <v>469</v>
      </c>
      <c r="B150" s="118">
        <v>4</v>
      </c>
      <c r="C150" s="118" t="s">
        <v>64</v>
      </c>
      <c r="D150" s="72" t="s">
        <v>470</v>
      </c>
      <c r="E150" s="72">
        <v>130.06</v>
      </c>
      <c r="F150" s="128">
        <f t="shared" si="5"/>
        <v>520.24</v>
      </c>
      <c r="G150" s="137"/>
    </row>
    <row r="151" spans="1:7" x14ac:dyDescent="0.2">
      <c r="A151" s="118" t="s">
        <v>326</v>
      </c>
      <c r="B151" s="118">
        <v>1.5</v>
      </c>
      <c r="C151" s="115" t="s">
        <v>33</v>
      </c>
      <c r="D151" s="72" t="s">
        <v>327</v>
      </c>
      <c r="E151" s="121">
        <v>44.32</v>
      </c>
      <c r="F151" s="128">
        <f t="shared" si="5"/>
        <v>66.48</v>
      </c>
      <c r="G151" s="137"/>
    </row>
    <row r="152" spans="1:7" x14ac:dyDescent="0.2">
      <c r="A152" s="120" t="s">
        <v>328</v>
      </c>
      <c r="B152" s="118">
        <v>1.5</v>
      </c>
      <c r="C152" s="115" t="s">
        <v>33</v>
      </c>
      <c r="D152" s="72" t="s">
        <v>329</v>
      </c>
      <c r="E152" s="121">
        <v>138.35</v>
      </c>
      <c r="F152" s="128">
        <f t="shared" si="5"/>
        <v>207.52499999999998</v>
      </c>
      <c r="G152" s="137"/>
    </row>
    <row r="153" spans="1:7" x14ac:dyDescent="0.2">
      <c r="A153" s="120" t="s">
        <v>471</v>
      </c>
      <c r="B153" s="115">
        <v>30</v>
      </c>
      <c r="C153" s="115" t="s">
        <v>32</v>
      </c>
      <c r="D153" s="72" t="s">
        <v>472</v>
      </c>
      <c r="E153" s="121">
        <v>2.48</v>
      </c>
      <c r="F153" s="128">
        <f t="shared" si="5"/>
        <v>74.400000000000006</v>
      </c>
      <c r="G153" s="137"/>
    </row>
    <row r="154" spans="1:7" x14ac:dyDescent="0.2">
      <c r="A154" s="120" t="s">
        <v>473</v>
      </c>
      <c r="B154" s="118">
        <v>15</v>
      </c>
      <c r="C154" s="115" t="s">
        <v>32</v>
      </c>
      <c r="D154" s="72" t="s">
        <v>222</v>
      </c>
      <c r="E154" s="121">
        <v>1.05</v>
      </c>
      <c r="F154" s="128">
        <f t="shared" si="5"/>
        <v>15.75</v>
      </c>
      <c r="G154" s="137"/>
    </row>
    <row r="155" spans="1:7" x14ac:dyDescent="0.2">
      <c r="A155" s="120" t="s">
        <v>474</v>
      </c>
      <c r="B155" s="118">
        <v>40</v>
      </c>
      <c r="C155" s="115" t="s">
        <v>32</v>
      </c>
      <c r="D155" s="72" t="s">
        <v>475</v>
      </c>
      <c r="E155" s="121">
        <v>9.58</v>
      </c>
      <c r="F155" s="128">
        <f t="shared" si="5"/>
        <v>383.2</v>
      </c>
      <c r="G155" s="137"/>
    </row>
    <row r="156" spans="1:7" x14ac:dyDescent="0.2">
      <c r="A156" s="120" t="s">
        <v>476</v>
      </c>
      <c r="B156" s="118">
        <v>2</v>
      </c>
      <c r="C156" s="115" t="s">
        <v>68</v>
      </c>
      <c r="D156" s="72" t="s">
        <v>88</v>
      </c>
      <c r="E156" s="121">
        <v>100</v>
      </c>
      <c r="F156" s="128">
        <f>E156*B156</f>
        <v>200</v>
      </c>
      <c r="G156" s="137"/>
    </row>
    <row r="157" spans="1:7" x14ac:dyDescent="0.2">
      <c r="A157" s="120" t="s">
        <v>261</v>
      </c>
      <c r="B157" s="118">
        <v>30</v>
      </c>
      <c r="C157" s="115" t="s">
        <v>208</v>
      </c>
      <c r="D157" s="72" t="s">
        <v>42</v>
      </c>
      <c r="E157" s="121">
        <v>8.7641666666666662</v>
      </c>
      <c r="F157" s="128">
        <f>E157*B157</f>
        <v>262.92500000000001</v>
      </c>
      <c r="G157" s="137"/>
    </row>
    <row r="158" spans="1:7" x14ac:dyDescent="0.2">
      <c r="A158" s="120" t="s">
        <v>349</v>
      </c>
      <c r="B158" s="118">
        <v>190</v>
      </c>
      <c r="C158" s="118" t="s">
        <v>104</v>
      </c>
      <c r="D158" s="72" t="s">
        <v>350</v>
      </c>
      <c r="E158" s="121">
        <v>3.42</v>
      </c>
      <c r="F158" s="123">
        <f>E158*B158</f>
        <v>649.79999999999995</v>
      </c>
      <c r="G158" s="137"/>
    </row>
    <row r="159" spans="1:7" x14ac:dyDescent="0.2">
      <c r="A159" s="118" t="s">
        <v>339</v>
      </c>
      <c r="B159" s="115">
        <v>60</v>
      </c>
      <c r="C159" s="115" t="s">
        <v>45</v>
      </c>
      <c r="D159" s="72" t="s">
        <v>340</v>
      </c>
      <c r="E159" s="121">
        <v>1.04</v>
      </c>
      <c r="F159" s="128">
        <f>E159*B159</f>
        <v>62.400000000000006</v>
      </c>
      <c r="G159" s="137"/>
    </row>
    <row r="160" spans="1:7" x14ac:dyDescent="0.25">
      <c r="A160" s="86" t="s">
        <v>94</v>
      </c>
      <c r="B160" s="87"/>
      <c r="C160" s="86" t="s">
        <v>95</v>
      </c>
      <c r="D160" s="88" t="s">
        <v>96</v>
      </c>
      <c r="E160" s="135"/>
      <c r="F160" s="135"/>
      <c r="G160" s="136">
        <f>SUM(F162:F170)</f>
        <v>2425.6289999999999</v>
      </c>
    </row>
    <row r="161" spans="1:7" ht="25.5" x14ac:dyDescent="0.2">
      <c r="A161" s="144"/>
      <c r="B161" s="115"/>
      <c r="C161" s="115" t="s">
        <v>45</v>
      </c>
      <c r="D161" s="142" t="s">
        <v>97</v>
      </c>
      <c r="E161" s="145"/>
      <c r="F161" s="128"/>
    </row>
    <row r="162" spans="1:7" x14ac:dyDescent="0.2">
      <c r="A162" s="118" t="s">
        <v>428</v>
      </c>
      <c r="B162" s="118">
        <v>80</v>
      </c>
      <c r="C162" s="115" t="s">
        <v>64</v>
      </c>
      <c r="D162" s="72" t="s">
        <v>65</v>
      </c>
      <c r="E162" s="121">
        <v>11.08</v>
      </c>
      <c r="F162" s="128">
        <f t="shared" ref="F162:F176" si="6">E162*B162</f>
        <v>886.4</v>
      </c>
      <c r="G162" s="137"/>
    </row>
    <row r="163" spans="1:7" x14ac:dyDescent="0.2">
      <c r="A163" s="118" t="s">
        <v>251</v>
      </c>
      <c r="B163" s="118">
        <v>16</v>
      </c>
      <c r="C163" s="115" t="s">
        <v>64</v>
      </c>
      <c r="D163" s="72" t="s">
        <v>118</v>
      </c>
      <c r="E163" s="121">
        <v>14.84</v>
      </c>
      <c r="F163" s="128">
        <f t="shared" si="6"/>
        <v>237.44</v>
      </c>
      <c r="G163" s="137"/>
    </row>
    <row r="164" spans="1:7" x14ac:dyDescent="0.2">
      <c r="A164" s="118" t="s">
        <v>395</v>
      </c>
      <c r="B164" s="118">
        <v>16</v>
      </c>
      <c r="C164" s="115" t="s">
        <v>64</v>
      </c>
      <c r="D164" s="72" t="s">
        <v>71</v>
      </c>
      <c r="E164" s="121">
        <v>29.17</v>
      </c>
      <c r="F164" s="128">
        <f t="shared" si="6"/>
        <v>466.72</v>
      </c>
      <c r="G164" s="137"/>
    </row>
    <row r="165" spans="1:7" x14ac:dyDescent="0.2">
      <c r="A165" s="120" t="s">
        <v>351</v>
      </c>
      <c r="B165" s="115">
        <v>5</v>
      </c>
      <c r="C165" s="115" t="s">
        <v>66</v>
      </c>
      <c r="D165" s="72" t="s">
        <v>352</v>
      </c>
      <c r="E165" s="121">
        <v>89.77</v>
      </c>
      <c r="F165" s="128">
        <f t="shared" si="6"/>
        <v>448.84999999999997</v>
      </c>
      <c r="G165" s="137"/>
    </row>
    <row r="166" spans="1:7" x14ac:dyDescent="0.2">
      <c r="A166" s="120" t="s">
        <v>328</v>
      </c>
      <c r="B166" s="118">
        <v>1.5</v>
      </c>
      <c r="C166" s="115" t="s">
        <v>33</v>
      </c>
      <c r="D166" s="72" t="s">
        <v>329</v>
      </c>
      <c r="E166" s="121">
        <v>138.35</v>
      </c>
      <c r="F166" s="128">
        <f t="shared" si="6"/>
        <v>207.52499999999998</v>
      </c>
      <c r="G166" s="137"/>
    </row>
    <row r="167" spans="1:7" x14ac:dyDescent="0.2">
      <c r="A167" s="118" t="s">
        <v>478</v>
      </c>
      <c r="B167" s="118">
        <v>2</v>
      </c>
      <c r="C167" s="115" t="s">
        <v>104</v>
      </c>
      <c r="D167" s="72" t="s">
        <v>479</v>
      </c>
      <c r="E167" s="121">
        <v>4.26</v>
      </c>
      <c r="F167" s="128">
        <f t="shared" si="6"/>
        <v>8.52</v>
      </c>
      <c r="G167" s="137"/>
    </row>
    <row r="168" spans="1:7" x14ac:dyDescent="0.2">
      <c r="A168" s="118" t="s">
        <v>469</v>
      </c>
      <c r="B168" s="118">
        <v>1</v>
      </c>
      <c r="C168" s="115" t="s">
        <v>64</v>
      </c>
      <c r="D168" s="72" t="s">
        <v>470</v>
      </c>
      <c r="E168" s="121">
        <v>130.06</v>
      </c>
      <c r="F168" s="128">
        <f t="shared" si="6"/>
        <v>130.06</v>
      </c>
      <c r="G168" s="137"/>
    </row>
    <row r="169" spans="1:7" x14ac:dyDescent="0.2">
      <c r="A169" s="118" t="s">
        <v>480</v>
      </c>
      <c r="B169" s="118">
        <v>0.2</v>
      </c>
      <c r="C169" s="115" t="s">
        <v>33</v>
      </c>
      <c r="D169" s="72" t="s">
        <v>481</v>
      </c>
      <c r="E169" s="121">
        <v>122.57</v>
      </c>
      <c r="F169" s="128">
        <f t="shared" si="6"/>
        <v>24.513999999999999</v>
      </c>
      <c r="G169" s="137"/>
    </row>
    <row r="170" spans="1:7" x14ac:dyDescent="0.2">
      <c r="A170" s="118" t="s">
        <v>339</v>
      </c>
      <c r="B170" s="115">
        <v>15</v>
      </c>
      <c r="C170" s="115" t="s">
        <v>45</v>
      </c>
      <c r="D170" s="72" t="s">
        <v>340</v>
      </c>
      <c r="E170" s="121">
        <v>1.04</v>
      </c>
      <c r="F170" s="128">
        <f t="shared" si="6"/>
        <v>15.600000000000001</v>
      </c>
      <c r="G170" s="137"/>
    </row>
    <row r="171" spans="1:7" x14ac:dyDescent="0.25">
      <c r="A171" s="86" t="s">
        <v>98</v>
      </c>
      <c r="B171" s="87"/>
      <c r="C171" s="86" t="s">
        <v>45</v>
      </c>
      <c r="D171" s="88" t="s">
        <v>501</v>
      </c>
      <c r="E171" s="135"/>
      <c r="F171" s="135"/>
      <c r="G171" s="136">
        <f>SUM(F173:F176)*2</f>
        <v>141.60640000000001</v>
      </c>
    </row>
    <row r="172" spans="1:7" ht="35.25" customHeight="1" x14ac:dyDescent="0.2">
      <c r="A172" s="144"/>
      <c r="C172" s="144"/>
      <c r="D172" s="142" t="s">
        <v>128</v>
      </c>
      <c r="E172" s="137"/>
      <c r="F172" s="137"/>
      <c r="G172" s="137"/>
    </row>
    <row r="173" spans="1:7" x14ac:dyDescent="0.2">
      <c r="A173" s="118" t="s">
        <v>482</v>
      </c>
      <c r="B173" s="118">
        <v>1</v>
      </c>
      <c r="C173" s="115" t="s">
        <v>33</v>
      </c>
      <c r="D173" s="72" t="s">
        <v>217</v>
      </c>
      <c r="E173" s="121">
        <v>19.86</v>
      </c>
      <c r="F173" s="128">
        <f t="shared" si="6"/>
        <v>19.86</v>
      </c>
      <c r="G173" s="137"/>
    </row>
    <row r="174" spans="1:7" x14ac:dyDescent="0.2">
      <c r="A174" s="118" t="s">
        <v>251</v>
      </c>
      <c r="B174" s="118">
        <v>0.5</v>
      </c>
      <c r="C174" s="115" t="s">
        <v>64</v>
      </c>
      <c r="D174" s="72" t="s">
        <v>118</v>
      </c>
      <c r="E174" s="121">
        <v>14.84</v>
      </c>
      <c r="F174" s="128">
        <f t="shared" si="6"/>
        <v>7.42</v>
      </c>
      <c r="G174" s="137"/>
    </row>
    <row r="175" spans="1:7" x14ac:dyDescent="0.2">
      <c r="A175" s="118" t="s">
        <v>278</v>
      </c>
      <c r="B175" s="118">
        <v>2</v>
      </c>
      <c r="C175" s="115" t="s">
        <v>64</v>
      </c>
      <c r="D175" s="72" t="s">
        <v>277</v>
      </c>
      <c r="E175" s="121">
        <v>14.58</v>
      </c>
      <c r="F175" s="128">
        <f t="shared" si="6"/>
        <v>29.16</v>
      </c>
      <c r="G175" s="137"/>
    </row>
    <row r="176" spans="1:7" x14ac:dyDescent="0.25">
      <c r="A176" s="115" t="s">
        <v>87</v>
      </c>
      <c r="B176" s="115">
        <v>0.16</v>
      </c>
      <c r="C176" s="115" t="s">
        <v>66</v>
      </c>
      <c r="D176" s="116" t="s">
        <v>352</v>
      </c>
      <c r="E176" s="117">
        <v>89.77</v>
      </c>
      <c r="F176" s="117">
        <f t="shared" si="6"/>
        <v>14.363199999999999</v>
      </c>
      <c r="G176" s="137"/>
    </row>
    <row r="177" spans="1:7" x14ac:dyDescent="0.25">
      <c r="A177" s="86" t="s">
        <v>100</v>
      </c>
      <c r="B177" s="87"/>
      <c r="C177" s="86" t="s">
        <v>95</v>
      </c>
      <c r="D177" s="88" t="s">
        <v>101</v>
      </c>
      <c r="E177" s="135"/>
      <c r="F177" s="135"/>
      <c r="G177" s="136">
        <f>SUM(F179:F180)</f>
        <v>63.5</v>
      </c>
    </row>
    <row r="178" spans="1:7" x14ac:dyDescent="0.25">
      <c r="A178" s="115"/>
      <c r="B178" s="115"/>
      <c r="C178" s="115"/>
      <c r="D178" s="127" t="s">
        <v>216</v>
      </c>
      <c r="E178" s="116"/>
      <c r="F178" s="116"/>
      <c r="G178" s="137"/>
    </row>
    <row r="179" spans="1:7" x14ac:dyDescent="0.2">
      <c r="A179" s="118" t="s">
        <v>102</v>
      </c>
      <c r="B179" s="118">
        <v>0.5</v>
      </c>
      <c r="C179" s="115" t="s">
        <v>39</v>
      </c>
      <c r="D179" s="72" t="s">
        <v>499</v>
      </c>
      <c r="E179" s="121">
        <v>88</v>
      </c>
      <c r="F179" s="128">
        <f>E179*B179</f>
        <v>44</v>
      </c>
      <c r="G179" s="137"/>
    </row>
    <row r="180" spans="1:7" x14ac:dyDescent="0.2">
      <c r="A180" s="118" t="s">
        <v>103</v>
      </c>
      <c r="B180" s="118">
        <v>0.5</v>
      </c>
      <c r="C180" s="115" t="s">
        <v>39</v>
      </c>
      <c r="D180" s="72" t="s">
        <v>500</v>
      </c>
      <c r="E180" s="121">
        <v>39</v>
      </c>
      <c r="F180" s="128">
        <f>E180*B180</f>
        <v>19.5</v>
      </c>
      <c r="G180" s="137"/>
    </row>
    <row r="181" spans="1:7" x14ac:dyDescent="0.25">
      <c r="A181" s="86" t="s">
        <v>115</v>
      </c>
      <c r="B181" s="87"/>
      <c r="C181" s="86" t="s">
        <v>39</v>
      </c>
      <c r="D181" s="88" t="s">
        <v>116</v>
      </c>
      <c r="E181" s="135"/>
      <c r="F181" s="135"/>
      <c r="G181" s="136">
        <f>SUM(F183:F186)</f>
        <v>5893.8879999999999</v>
      </c>
    </row>
    <row r="182" spans="1:7" ht="38.25" x14ac:dyDescent="0.25">
      <c r="A182" s="123"/>
      <c r="B182" s="123"/>
      <c r="C182" s="123"/>
      <c r="D182" s="146" t="s">
        <v>158</v>
      </c>
      <c r="E182" s="116"/>
      <c r="F182" s="116"/>
      <c r="G182" s="137"/>
    </row>
    <row r="183" spans="1:7" x14ac:dyDescent="0.2">
      <c r="A183" s="118" t="s">
        <v>483</v>
      </c>
      <c r="B183" s="118">
        <v>0.04</v>
      </c>
      <c r="C183" s="115" t="s">
        <v>491</v>
      </c>
      <c r="D183" s="72" t="s">
        <v>484</v>
      </c>
      <c r="E183" s="121">
        <f>SUM(F185:F188)</f>
        <v>967.2</v>
      </c>
      <c r="F183" s="128">
        <f>E183*B183</f>
        <v>38.688000000000002</v>
      </c>
      <c r="G183" s="123"/>
    </row>
    <row r="184" spans="1:7" x14ac:dyDescent="0.2">
      <c r="A184" s="118" t="s">
        <v>270</v>
      </c>
      <c r="B184" s="118">
        <v>80</v>
      </c>
      <c r="C184" s="115" t="s">
        <v>104</v>
      </c>
      <c r="D184" s="72" t="s">
        <v>492</v>
      </c>
      <c r="E184" s="121">
        <v>61.1</v>
      </c>
      <c r="F184" s="128">
        <f>E184*B184</f>
        <v>4888</v>
      </c>
      <c r="G184" s="137"/>
    </row>
    <row r="185" spans="1:7" x14ac:dyDescent="0.2">
      <c r="A185" s="115" t="s">
        <v>495</v>
      </c>
      <c r="B185" s="118">
        <v>81</v>
      </c>
      <c r="C185" s="115" t="s">
        <v>104</v>
      </c>
      <c r="D185" s="119" t="s">
        <v>496</v>
      </c>
      <c r="E185" s="117">
        <v>1.2</v>
      </c>
      <c r="F185" s="128">
        <f>E185*B185</f>
        <v>97.2</v>
      </c>
      <c r="G185" s="116"/>
    </row>
    <row r="186" spans="1:7" x14ac:dyDescent="0.2">
      <c r="A186" s="118" t="s">
        <v>497</v>
      </c>
      <c r="B186" s="115">
        <v>2</v>
      </c>
      <c r="C186" s="115" t="s">
        <v>45</v>
      </c>
      <c r="D186" s="119" t="s">
        <v>498</v>
      </c>
      <c r="E186" s="117">
        <v>435</v>
      </c>
      <c r="F186" s="128">
        <f>E186*B186</f>
        <v>870</v>
      </c>
      <c r="G186" s="116"/>
    </row>
    <row r="187" spans="1:7" x14ac:dyDescent="0.25">
      <c r="A187" s="86" t="s">
        <v>335</v>
      </c>
      <c r="B187" s="87"/>
      <c r="C187" s="86" t="s">
        <v>45</v>
      </c>
      <c r="D187" s="88" t="s">
        <v>336</v>
      </c>
      <c r="E187" s="135"/>
      <c r="F187" s="135"/>
      <c r="G187" s="136">
        <f>SUM(F189:F195)</f>
        <v>579.12500000000011</v>
      </c>
    </row>
    <row r="188" spans="1:7" ht="98.25" customHeight="1" x14ac:dyDescent="0.25">
      <c r="A188" s="147"/>
      <c r="B188" s="147"/>
      <c r="C188" s="147"/>
      <c r="D188" s="142" t="s">
        <v>117</v>
      </c>
      <c r="E188" s="148"/>
      <c r="F188" s="116"/>
      <c r="G188" s="116"/>
    </row>
    <row r="189" spans="1:7" x14ac:dyDescent="0.2">
      <c r="A189" s="118" t="s">
        <v>251</v>
      </c>
      <c r="B189" s="118">
        <v>0.5</v>
      </c>
      <c r="C189" s="115" t="s">
        <v>64</v>
      </c>
      <c r="D189" s="72" t="s">
        <v>118</v>
      </c>
      <c r="E189" s="121">
        <v>14.84</v>
      </c>
      <c r="F189" s="128">
        <f t="shared" ref="F189:F195" si="7">E189*B189</f>
        <v>7.42</v>
      </c>
      <c r="G189" s="137"/>
    </row>
    <row r="190" spans="1:7" x14ac:dyDescent="0.2">
      <c r="A190" s="118" t="s">
        <v>337</v>
      </c>
      <c r="B190" s="118">
        <v>1</v>
      </c>
      <c r="C190" s="115" t="s">
        <v>64</v>
      </c>
      <c r="D190" s="72" t="s">
        <v>338</v>
      </c>
      <c r="E190" s="121">
        <v>14.64</v>
      </c>
      <c r="F190" s="128">
        <f t="shared" si="7"/>
        <v>14.64</v>
      </c>
      <c r="G190" s="137"/>
    </row>
    <row r="191" spans="1:7" x14ac:dyDescent="0.2">
      <c r="A191" s="118" t="s">
        <v>315</v>
      </c>
      <c r="B191" s="118">
        <v>1</v>
      </c>
      <c r="C191" s="115" t="s">
        <v>64</v>
      </c>
      <c r="D191" s="72" t="s">
        <v>65</v>
      </c>
      <c r="E191" s="121">
        <v>11.08</v>
      </c>
      <c r="F191" s="128">
        <f t="shared" si="7"/>
        <v>11.08</v>
      </c>
      <c r="G191" s="137"/>
    </row>
    <row r="192" spans="1:7" x14ac:dyDescent="0.2">
      <c r="A192" s="118" t="s">
        <v>339</v>
      </c>
      <c r="B192" s="118">
        <v>4</v>
      </c>
      <c r="C192" s="115" t="s">
        <v>45</v>
      </c>
      <c r="D192" s="72" t="s">
        <v>340</v>
      </c>
      <c r="E192" s="121">
        <v>1.04</v>
      </c>
      <c r="F192" s="128">
        <f t="shared" si="7"/>
        <v>4.16</v>
      </c>
      <c r="G192" s="137"/>
    </row>
    <row r="193" spans="1:7" x14ac:dyDescent="0.2">
      <c r="A193" s="118" t="s">
        <v>341</v>
      </c>
      <c r="B193" s="118">
        <v>1</v>
      </c>
      <c r="C193" s="115" t="s">
        <v>45</v>
      </c>
      <c r="D193" s="72" t="s">
        <v>342</v>
      </c>
      <c r="E193" s="121">
        <v>468.47</v>
      </c>
      <c r="F193" s="128">
        <f t="shared" si="7"/>
        <v>468.47</v>
      </c>
      <c r="G193" s="137"/>
    </row>
    <row r="194" spans="1:7" x14ac:dyDescent="0.2">
      <c r="A194" s="118" t="s">
        <v>326</v>
      </c>
      <c r="B194" s="118">
        <v>0.5</v>
      </c>
      <c r="C194" s="115" t="s">
        <v>33</v>
      </c>
      <c r="D194" s="72" t="s">
        <v>327</v>
      </c>
      <c r="E194" s="121">
        <v>44.32</v>
      </c>
      <c r="F194" s="128">
        <f t="shared" si="7"/>
        <v>22.16</v>
      </c>
      <c r="G194" s="137"/>
    </row>
    <row r="195" spans="1:7" x14ac:dyDescent="0.2">
      <c r="A195" s="118" t="s">
        <v>343</v>
      </c>
      <c r="B195" s="118">
        <v>0.5</v>
      </c>
      <c r="C195" s="115" t="s">
        <v>33</v>
      </c>
      <c r="D195" s="72" t="s">
        <v>344</v>
      </c>
      <c r="E195" s="121">
        <v>102.39</v>
      </c>
      <c r="F195" s="128">
        <f t="shared" si="7"/>
        <v>51.195</v>
      </c>
      <c r="G195" s="137"/>
    </row>
    <row r="196" spans="1:7" x14ac:dyDescent="0.25">
      <c r="A196" s="86" t="s">
        <v>345</v>
      </c>
      <c r="B196" s="87"/>
      <c r="C196" s="86" t="s">
        <v>45</v>
      </c>
      <c r="D196" s="88" t="s">
        <v>346</v>
      </c>
      <c r="E196" s="141"/>
      <c r="F196" s="135"/>
      <c r="G196" s="136">
        <f>SUM(F198:F204)</f>
        <v>282.45088000000004</v>
      </c>
    </row>
    <row r="197" spans="1:7" ht="89.25" x14ac:dyDescent="0.25">
      <c r="A197" s="115"/>
      <c r="B197" s="115"/>
      <c r="C197" s="115"/>
      <c r="D197" s="127" t="s">
        <v>559</v>
      </c>
      <c r="E197" s="117"/>
      <c r="F197" s="116"/>
      <c r="G197" s="116"/>
    </row>
    <row r="198" spans="1:7" x14ac:dyDescent="0.2">
      <c r="A198" s="118" t="s">
        <v>251</v>
      </c>
      <c r="B198" s="115">
        <v>0.4</v>
      </c>
      <c r="C198" s="115" t="s">
        <v>64</v>
      </c>
      <c r="D198" s="72" t="s">
        <v>118</v>
      </c>
      <c r="E198" s="121">
        <v>14.84</v>
      </c>
      <c r="F198" s="128">
        <f t="shared" ref="F198:F204" si="8">E198*B198</f>
        <v>5.9359999999999999</v>
      </c>
      <c r="G198" s="116"/>
    </row>
    <row r="199" spans="1:7" x14ac:dyDescent="0.2">
      <c r="A199" s="118" t="s">
        <v>337</v>
      </c>
      <c r="B199" s="115">
        <v>0.8</v>
      </c>
      <c r="C199" s="115" t="s">
        <v>64</v>
      </c>
      <c r="D199" s="72" t="s">
        <v>338</v>
      </c>
      <c r="E199" s="121">
        <v>14.64</v>
      </c>
      <c r="F199" s="128">
        <f t="shared" si="8"/>
        <v>11.712000000000002</v>
      </c>
      <c r="G199" s="116"/>
    </row>
    <row r="200" spans="1:7" x14ac:dyDescent="0.2">
      <c r="A200" s="118" t="s">
        <v>315</v>
      </c>
      <c r="B200" s="115">
        <v>0.8</v>
      </c>
      <c r="C200" s="115" t="s">
        <v>64</v>
      </c>
      <c r="D200" s="72" t="s">
        <v>65</v>
      </c>
      <c r="E200" s="121">
        <v>11.08</v>
      </c>
      <c r="F200" s="128">
        <f t="shared" si="8"/>
        <v>8.8640000000000008</v>
      </c>
      <c r="G200" s="116"/>
    </row>
    <row r="201" spans="1:7" x14ac:dyDescent="0.2">
      <c r="A201" s="118" t="s">
        <v>339</v>
      </c>
      <c r="B201" s="115">
        <v>4</v>
      </c>
      <c r="C201" s="115" t="s">
        <v>45</v>
      </c>
      <c r="D201" s="72" t="s">
        <v>340</v>
      </c>
      <c r="E201" s="121">
        <v>1.04</v>
      </c>
      <c r="F201" s="128">
        <f t="shared" si="8"/>
        <v>4.16</v>
      </c>
      <c r="G201" s="116"/>
    </row>
    <row r="202" spans="1:7" x14ac:dyDescent="0.2">
      <c r="A202" s="118" t="s">
        <v>347</v>
      </c>
      <c r="B202" s="115">
        <v>1</v>
      </c>
      <c r="C202" s="115" t="s">
        <v>45</v>
      </c>
      <c r="D202" s="72" t="s">
        <v>348</v>
      </c>
      <c r="E202" s="121">
        <v>233</v>
      </c>
      <c r="F202" s="128">
        <f t="shared" si="8"/>
        <v>233</v>
      </c>
      <c r="G202" s="116"/>
    </row>
    <row r="203" spans="1:7" x14ac:dyDescent="0.2">
      <c r="A203" s="118" t="s">
        <v>326</v>
      </c>
      <c r="B203" s="115">
        <v>0.128</v>
      </c>
      <c r="C203" s="115" t="s">
        <v>33</v>
      </c>
      <c r="D203" s="72" t="s">
        <v>327</v>
      </c>
      <c r="E203" s="121">
        <v>44.32</v>
      </c>
      <c r="F203" s="128">
        <f t="shared" si="8"/>
        <v>5.6729599999999998</v>
      </c>
      <c r="G203" s="116"/>
    </row>
    <row r="204" spans="1:7" x14ac:dyDescent="0.2">
      <c r="A204" s="118" t="s">
        <v>343</v>
      </c>
      <c r="B204" s="115">
        <v>0.128</v>
      </c>
      <c r="C204" s="115" t="s">
        <v>33</v>
      </c>
      <c r="D204" s="72" t="s">
        <v>344</v>
      </c>
      <c r="E204" s="121">
        <v>102.39</v>
      </c>
      <c r="F204" s="128">
        <f t="shared" si="8"/>
        <v>13.105920000000001</v>
      </c>
      <c r="G204" s="116"/>
    </row>
    <row r="205" spans="1:7" x14ac:dyDescent="0.25">
      <c r="A205" s="86" t="s">
        <v>270</v>
      </c>
      <c r="B205" s="87"/>
      <c r="C205" s="86" t="s">
        <v>104</v>
      </c>
      <c r="D205" s="88" t="s">
        <v>120</v>
      </c>
      <c r="E205" s="141"/>
      <c r="F205" s="135"/>
      <c r="G205" s="136">
        <f>SUM(F207:F213)</f>
        <v>61.103439999999992</v>
      </c>
    </row>
    <row r="206" spans="1:7" ht="89.25" x14ac:dyDescent="0.25">
      <c r="A206" s="115"/>
      <c r="B206" s="115"/>
      <c r="C206" s="115"/>
      <c r="D206" s="127" t="s">
        <v>560</v>
      </c>
      <c r="E206" s="117"/>
      <c r="F206" s="116"/>
      <c r="G206" s="116"/>
    </row>
    <row r="207" spans="1:7" x14ac:dyDescent="0.2">
      <c r="A207" s="118" t="s">
        <v>251</v>
      </c>
      <c r="B207" s="115">
        <v>0.9</v>
      </c>
      <c r="C207" s="115" t="s">
        <v>64</v>
      </c>
      <c r="D207" s="72" t="s">
        <v>118</v>
      </c>
      <c r="E207" s="121">
        <v>14.84</v>
      </c>
      <c r="F207" s="128">
        <f t="shared" ref="F207:F213" si="9">E207*B207</f>
        <v>13.356</v>
      </c>
      <c r="G207" s="116"/>
    </row>
    <row r="208" spans="1:7" x14ac:dyDescent="0.2">
      <c r="A208" s="118" t="s">
        <v>278</v>
      </c>
      <c r="B208" s="115">
        <v>0.9</v>
      </c>
      <c r="C208" s="115" t="s">
        <v>64</v>
      </c>
      <c r="D208" s="72" t="s">
        <v>277</v>
      </c>
      <c r="E208" s="121">
        <v>14.58</v>
      </c>
      <c r="F208" s="128">
        <f t="shared" si="9"/>
        <v>13.122</v>
      </c>
      <c r="G208" s="116"/>
    </row>
    <row r="209" spans="1:7" x14ac:dyDescent="0.2">
      <c r="A209" s="118" t="s">
        <v>405</v>
      </c>
      <c r="B209" s="115">
        <v>0.25</v>
      </c>
      <c r="C209" s="115" t="s">
        <v>64</v>
      </c>
      <c r="D209" s="72" t="s">
        <v>406</v>
      </c>
      <c r="E209" s="121">
        <v>50.6</v>
      </c>
      <c r="F209" s="128">
        <f t="shared" si="9"/>
        <v>12.65</v>
      </c>
      <c r="G209" s="116"/>
    </row>
    <row r="210" spans="1:7" x14ac:dyDescent="0.2">
      <c r="A210" s="118" t="s">
        <v>349</v>
      </c>
      <c r="B210" s="115">
        <f>1+1+3/2</f>
        <v>3.5</v>
      </c>
      <c r="C210" s="115" t="s">
        <v>104</v>
      </c>
      <c r="D210" s="72" t="s">
        <v>350</v>
      </c>
      <c r="E210" s="121">
        <v>3.42</v>
      </c>
      <c r="F210" s="128">
        <f t="shared" si="9"/>
        <v>11.969999999999999</v>
      </c>
      <c r="G210" s="116"/>
    </row>
    <row r="211" spans="1:7" x14ac:dyDescent="0.2">
      <c r="A211" s="118" t="s">
        <v>328</v>
      </c>
      <c r="B211" s="115">
        <v>3.2000000000000001E-2</v>
      </c>
      <c r="C211" s="115" t="s">
        <v>33</v>
      </c>
      <c r="D211" s="72" t="s">
        <v>329</v>
      </c>
      <c r="E211" s="121">
        <v>138.35</v>
      </c>
      <c r="F211" s="128">
        <f t="shared" si="9"/>
        <v>4.4272</v>
      </c>
      <c r="G211" s="116"/>
    </row>
    <row r="212" spans="1:7" x14ac:dyDescent="0.2">
      <c r="A212" s="118" t="s">
        <v>326</v>
      </c>
      <c r="B212" s="115">
        <v>3.2000000000000001E-2</v>
      </c>
      <c r="C212" s="115" t="s">
        <v>33</v>
      </c>
      <c r="D212" s="72" t="s">
        <v>327</v>
      </c>
      <c r="E212" s="121">
        <v>44.32</v>
      </c>
      <c r="F212" s="128">
        <f t="shared" si="9"/>
        <v>1.4182399999999999</v>
      </c>
      <c r="G212" s="116"/>
    </row>
    <row r="213" spans="1:7" x14ac:dyDescent="0.2">
      <c r="A213" s="118" t="s">
        <v>339</v>
      </c>
      <c r="B213" s="115">
        <v>4</v>
      </c>
      <c r="C213" s="115" t="s">
        <v>45</v>
      </c>
      <c r="D213" s="72" t="s">
        <v>340</v>
      </c>
      <c r="E213" s="121">
        <v>1.04</v>
      </c>
      <c r="F213" s="128">
        <f t="shared" si="9"/>
        <v>4.16</v>
      </c>
      <c r="G213" s="116"/>
    </row>
    <row r="214" spans="1:7" x14ac:dyDescent="0.25">
      <c r="A214" s="86" t="s">
        <v>271</v>
      </c>
      <c r="B214" s="87"/>
      <c r="C214" s="86" t="s">
        <v>45</v>
      </c>
      <c r="D214" s="88" t="s">
        <v>106</v>
      </c>
      <c r="E214" s="141"/>
      <c r="F214" s="135"/>
      <c r="G214" s="136">
        <f>SUM(F216:F224)</f>
        <v>119.216775</v>
      </c>
    </row>
    <row r="215" spans="1:7" ht="25.5" x14ac:dyDescent="0.25">
      <c r="A215" s="115"/>
      <c r="B215" s="115"/>
      <c r="C215" s="115"/>
      <c r="D215" s="127" t="s">
        <v>372</v>
      </c>
      <c r="E215" s="117"/>
      <c r="F215" s="116"/>
      <c r="G215" s="116"/>
    </row>
    <row r="216" spans="1:7" x14ac:dyDescent="0.2">
      <c r="A216" s="118" t="s">
        <v>251</v>
      </c>
      <c r="B216" s="115">
        <v>0.25</v>
      </c>
      <c r="C216" s="115" t="s">
        <v>64</v>
      </c>
      <c r="D216" s="72" t="s">
        <v>118</v>
      </c>
      <c r="E216" s="121">
        <v>14.84</v>
      </c>
      <c r="F216" s="117">
        <f t="shared" ref="F216:F224" si="10">E216*B216</f>
        <v>3.71</v>
      </c>
      <c r="G216" s="137"/>
    </row>
    <row r="217" spans="1:7" x14ac:dyDescent="0.2">
      <c r="A217" s="118" t="s">
        <v>337</v>
      </c>
      <c r="B217" s="115">
        <v>0.5</v>
      </c>
      <c r="C217" s="115" t="s">
        <v>64</v>
      </c>
      <c r="D217" s="72" t="s">
        <v>338</v>
      </c>
      <c r="E217" s="121">
        <v>14.64</v>
      </c>
      <c r="F217" s="117">
        <f t="shared" si="10"/>
        <v>7.32</v>
      </c>
      <c r="G217" s="137"/>
    </row>
    <row r="218" spans="1:7" x14ac:dyDescent="0.2">
      <c r="A218" s="118" t="s">
        <v>315</v>
      </c>
      <c r="B218" s="115">
        <v>0.5</v>
      </c>
      <c r="C218" s="115" t="s">
        <v>64</v>
      </c>
      <c r="D218" s="72" t="s">
        <v>65</v>
      </c>
      <c r="E218" s="121">
        <v>11.08</v>
      </c>
      <c r="F218" s="117">
        <f t="shared" si="10"/>
        <v>5.54</v>
      </c>
      <c r="G218" s="137"/>
    </row>
    <row r="219" spans="1:7" x14ac:dyDescent="0.25">
      <c r="A219" s="115" t="s">
        <v>87</v>
      </c>
      <c r="B219" s="115">
        <f>0.5/8</f>
        <v>6.25E-2</v>
      </c>
      <c r="C219" s="115" t="s">
        <v>66</v>
      </c>
      <c r="D219" s="116" t="s">
        <v>352</v>
      </c>
      <c r="E219" s="117">
        <v>89.77</v>
      </c>
      <c r="F219" s="117">
        <f t="shared" si="10"/>
        <v>5.6106249999999998</v>
      </c>
      <c r="G219" s="137"/>
    </row>
    <row r="220" spans="1:7" x14ac:dyDescent="0.2">
      <c r="A220" s="118" t="s">
        <v>326</v>
      </c>
      <c r="B220" s="115">
        <v>6.5000000000000002E-2</v>
      </c>
      <c r="C220" s="115" t="s">
        <v>33</v>
      </c>
      <c r="D220" s="72" t="s">
        <v>327</v>
      </c>
      <c r="E220" s="121">
        <v>44.32</v>
      </c>
      <c r="F220" s="117">
        <f t="shared" si="10"/>
        <v>2.8808000000000002</v>
      </c>
      <c r="G220" s="137"/>
    </row>
    <row r="221" spans="1:7" x14ac:dyDescent="0.2">
      <c r="A221" s="118" t="s">
        <v>343</v>
      </c>
      <c r="B221" s="115">
        <v>6.5000000000000002E-2</v>
      </c>
      <c r="C221" s="115" t="s">
        <v>33</v>
      </c>
      <c r="D221" s="72" t="s">
        <v>344</v>
      </c>
      <c r="E221" s="121">
        <v>102.39</v>
      </c>
      <c r="F221" s="117">
        <f t="shared" si="10"/>
        <v>6.6553500000000003</v>
      </c>
      <c r="G221" s="137"/>
    </row>
    <row r="222" spans="1:7" x14ac:dyDescent="0.25">
      <c r="A222" s="115" t="s">
        <v>107</v>
      </c>
      <c r="B222" s="115">
        <v>1</v>
      </c>
      <c r="C222" s="115" t="s">
        <v>89</v>
      </c>
      <c r="D222" s="127" t="s">
        <v>108</v>
      </c>
      <c r="E222" s="117">
        <v>50</v>
      </c>
      <c r="F222" s="117">
        <f t="shared" si="10"/>
        <v>50</v>
      </c>
      <c r="G222" s="137"/>
    </row>
    <row r="223" spans="1:7" x14ac:dyDescent="0.25">
      <c r="A223" s="115" t="s">
        <v>109</v>
      </c>
      <c r="B223" s="115">
        <v>1</v>
      </c>
      <c r="C223" s="115" t="s">
        <v>89</v>
      </c>
      <c r="D223" s="127" t="s">
        <v>110</v>
      </c>
      <c r="E223" s="117">
        <v>30</v>
      </c>
      <c r="F223" s="117">
        <f t="shared" si="10"/>
        <v>30</v>
      </c>
      <c r="G223" s="137"/>
    </row>
    <row r="224" spans="1:7" x14ac:dyDescent="0.25">
      <c r="A224" s="122" t="s">
        <v>123</v>
      </c>
      <c r="B224" s="115">
        <v>0.75</v>
      </c>
      <c r="C224" s="115" t="s">
        <v>89</v>
      </c>
      <c r="D224" s="127" t="s">
        <v>124</v>
      </c>
      <c r="E224" s="117">
        <v>10</v>
      </c>
      <c r="F224" s="117">
        <f t="shared" si="10"/>
        <v>7.5</v>
      </c>
      <c r="G224" s="137"/>
    </row>
    <row r="225" spans="1:7" x14ac:dyDescent="0.25">
      <c r="A225" s="86" t="s">
        <v>272</v>
      </c>
      <c r="B225" s="87"/>
      <c r="C225" s="86" t="s">
        <v>45</v>
      </c>
      <c r="D225" s="88" t="s">
        <v>129</v>
      </c>
      <c r="E225" s="141"/>
      <c r="F225" s="135"/>
      <c r="G225" s="136">
        <f>SUM(F227:F235)</f>
        <v>113.48077499999999</v>
      </c>
    </row>
    <row r="226" spans="1:7" ht="114.75" x14ac:dyDescent="0.25">
      <c r="A226" s="115"/>
      <c r="B226" s="115"/>
      <c r="C226" s="115"/>
      <c r="D226" s="127" t="s">
        <v>358</v>
      </c>
      <c r="E226" s="117"/>
      <c r="F226" s="116"/>
      <c r="G226" s="116"/>
    </row>
    <row r="227" spans="1:7" x14ac:dyDescent="0.2">
      <c r="A227" s="118" t="s">
        <v>251</v>
      </c>
      <c r="B227" s="115">
        <v>0.25</v>
      </c>
      <c r="C227" s="115" t="s">
        <v>64</v>
      </c>
      <c r="D227" s="72" t="s">
        <v>118</v>
      </c>
      <c r="E227" s="121">
        <v>14.84</v>
      </c>
      <c r="F227" s="117">
        <f t="shared" ref="F227:F235" si="11">E227*B227</f>
        <v>3.71</v>
      </c>
      <c r="G227" s="116"/>
    </row>
    <row r="228" spans="1:7" x14ac:dyDescent="0.2">
      <c r="A228" s="118" t="s">
        <v>337</v>
      </c>
      <c r="B228" s="115">
        <v>0.5</v>
      </c>
      <c r="C228" s="115" t="s">
        <v>64</v>
      </c>
      <c r="D228" s="72" t="s">
        <v>338</v>
      </c>
      <c r="E228" s="121">
        <v>14.64</v>
      </c>
      <c r="F228" s="117">
        <f t="shared" si="11"/>
        <v>7.32</v>
      </c>
      <c r="G228" s="116"/>
    </row>
    <row r="229" spans="1:7" x14ac:dyDescent="0.2">
      <c r="A229" s="118" t="s">
        <v>315</v>
      </c>
      <c r="B229" s="115">
        <v>0.5</v>
      </c>
      <c r="C229" s="115" t="s">
        <v>64</v>
      </c>
      <c r="D229" s="72" t="s">
        <v>65</v>
      </c>
      <c r="E229" s="121">
        <v>11.08</v>
      </c>
      <c r="F229" s="117">
        <f t="shared" si="11"/>
        <v>5.54</v>
      </c>
      <c r="G229" s="116"/>
    </row>
    <row r="230" spans="1:7" x14ac:dyDescent="0.25">
      <c r="A230" s="115" t="s">
        <v>351</v>
      </c>
      <c r="B230" s="115">
        <f>0.5/8</f>
        <v>6.25E-2</v>
      </c>
      <c r="C230" s="115" t="s">
        <v>66</v>
      </c>
      <c r="D230" s="116" t="s">
        <v>352</v>
      </c>
      <c r="E230" s="117">
        <v>89.77</v>
      </c>
      <c r="F230" s="117">
        <f t="shared" si="11"/>
        <v>5.6106249999999998</v>
      </c>
      <c r="G230" s="116"/>
    </row>
    <row r="231" spans="1:7" x14ac:dyDescent="0.2">
      <c r="A231" s="118" t="s">
        <v>354</v>
      </c>
      <c r="B231" s="122">
        <v>3</v>
      </c>
      <c r="C231" s="118" t="s">
        <v>104</v>
      </c>
      <c r="D231" s="72" t="s">
        <v>353</v>
      </c>
      <c r="E231" s="121">
        <v>3.9</v>
      </c>
      <c r="F231" s="117">
        <f t="shared" si="11"/>
        <v>11.7</v>
      </c>
      <c r="G231" s="116"/>
    </row>
    <row r="232" spans="1:7" x14ac:dyDescent="0.25">
      <c r="A232" s="115" t="s">
        <v>355</v>
      </c>
      <c r="B232" s="115">
        <f>2*0.2*0.4</f>
        <v>0.16000000000000003</v>
      </c>
      <c r="C232" s="115" t="s">
        <v>33</v>
      </c>
      <c r="D232" s="116" t="s">
        <v>357</v>
      </c>
      <c r="E232" s="117">
        <v>418.4</v>
      </c>
      <c r="F232" s="117">
        <f t="shared" si="11"/>
        <v>66.944000000000003</v>
      </c>
      <c r="G232" s="116"/>
    </row>
    <row r="233" spans="1:7" x14ac:dyDescent="0.2">
      <c r="A233" s="118" t="s">
        <v>339</v>
      </c>
      <c r="B233" s="115">
        <v>3</v>
      </c>
      <c r="C233" s="115" t="s">
        <v>45</v>
      </c>
      <c r="D233" s="72" t="s">
        <v>340</v>
      </c>
      <c r="E233" s="121">
        <v>1.04</v>
      </c>
      <c r="F233" s="128">
        <f t="shared" si="11"/>
        <v>3.12</v>
      </c>
      <c r="G233" s="116"/>
    </row>
    <row r="234" spans="1:7" x14ac:dyDescent="0.2">
      <c r="A234" s="118" t="s">
        <v>326</v>
      </c>
      <c r="B234" s="115">
        <v>6.5000000000000002E-2</v>
      </c>
      <c r="C234" s="115" t="s">
        <v>33</v>
      </c>
      <c r="D234" s="72" t="s">
        <v>327</v>
      </c>
      <c r="E234" s="121">
        <v>44.32</v>
      </c>
      <c r="F234" s="128">
        <f t="shared" si="11"/>
        <v>2.8808000000000002</v>
      </c>
      <c r="G234" s="116"/>
    </row>
    <row r="235" spans="1:7" x14ac:dyDescent="0.2">
      <c r="A235" s="118" t="s">
        <v>343</v>
      </c>
      <c r="B235" s="115">
        <v>6.5000000000000002E-2</v>
      </c>
      <c r="C235" s="115" t="s">
        <v>33</v>
      </c>
      <c r="D235" s="72" t="s">
        <v>344</v>
      </c>
      <c r="E235" s="121">
        <v>102.39</v>
      </c>
      <c r="F235" s="128">
        <f t="shared" si="11"/>
        <v>6.6553500000000003</v>
      </c>
      <c r="G235" s="116"/>
    </row>
    <row r="236" spans="1:7" x14ac:dyDescent="0.25">
      <c r="A236" s="86" t="s">
        <v>273</v>
      </c>
      <c r="B236" s="87"/>
      <c r="C236" s="86" t="s">
        <v>45</v>
      </c>
      <c r="D236" s="88" t="s">
        <v>130</v>
      </c>
      <c r="E236" s="141"/>
      <c r="F236" s="135"/>
      <c r="G236" s="136">
        <f>SUM(F238:F246)</f>
        <v>150.26677500000002</v>
      </c>
    </row>
    <row r="237" spans="1:7" ht="114.75" x14ac:dyDescent="0.25">
      <c r="A237" s="115"/>
      <c r="B237" s="115"/>
      <c r="C237" s="115"/>
      <c r="D237" s="127" t="s">
        <v>360</v>
      </c>
      <c r="E237" s="117"/>
      <c r="F237" s="116"/>
      <c r="G237" s="116"/>
    </row>
    <row r="238" spans="1:7" x14ac:dyDescent="0.2">
      <c r="A238" s="118" t="s">
        <v>251</v>
      </c>
      <c r="B238" s="115">
        <v>0.3</v>
      </c>
      <c r="C238" s="115" t="s">
        <v>64</v>
      </c>
      <c r="D238" s="72" t="s">
        <v>118</v>
      </c>
      <c r="E238" s="121">
        <v>14.84</v>
      </c>
      <c r="F238" s="117">
        <f t="shared" ref="F238:F246" si="12">E238*B238</f>
        <v>4.452</v>
      </c>
      <c r="G238" s="116"/>
    </row>
    <row r="239" spans="1:7" x14ac:dyDescent="0.2">
      <c r="A239" s="118" t="s">
        <v>337</v>
      </c>
      <c r="B239" s="115">
        <v>0.6</v>
      </c>
      <c r="C239" s="115" t="s">
        <v>64</v>
      </c>
      <c r="D239" s="72" t="s">
        <v>338</v>
      </c>
      <c r="E239" s="121">
        <v>14.64</v>
      </c>
      <c r="F239" s="117">
        <f t="shared" si="12"/>
        <v>8.7840000000000007</v>
      </c>
      <c r="G239" s="116"/>
    </row>
    <row r="240" spans="1:7" x14ac:dyDescent="0.2">
      <c r="A240" s="118" t="s">
        <v>315</v>
      </c>
      <c r="B240" s="115">
        <v>0.6</v>
      </c>
      <c r="C240" s="115" t="s">
        <v>64</v>
      </c>
      <c r="D240" s="72" t="s">
        <v>65</v>
      </c>
      <c r="E240" s="121">
        <v>11.08</v>
      </c>
      <c r="F240" s="117">
        <f t="shared" si="12"/>
        <v>6.6479999999999997</v>
      </c>
      <c r="G240" s="116"/>
    </row>
    <row r="241" spans="1:7" x14ac:dyDescent="0.25">
      <c r="A241" s="115" t="s">
        <v>351</v>
      </c>
      <c r="B241" s="115">
        <f>0.5/8</f>
        <v>6.25E-2</v>
      </c>
      <c r="C241" s="115" t="s">
        <v>66</v>
      </c>
      <c r="D241" s="116" t="s">
        <v>352</v>
      </c>
      <c r="E241" s="117">
        <v>89.77</v>
      </c>
      <c r="F241" s="117">
        <f t="shared" si="12"/>
        <v>5.6106249999999998</v>
      </c>
      <c r="G241" s="116"/>
    </row>
    <row r="242" spans="1:7" x14ac:dyDescent="0.2">
      <c r="A242" s="118" t="s">
        <v>354</v>
      </c>
      <c r="B242" s="122">
        <v>3</v>
      </c>
      <c r="C242" s="118" t="s">
        <v>104</v>
      </c>
      <c r="D242" s="72" t="s">
        <v>353</v>
      </c>
      <c r="E242" s="121">
        <v>3.9</v>
      </c>
      <c r="F242" s="117">
        <f t="shared" si="12"/>
        <v>11.7</v>
      </c>
      <c r="G242" s="116"/>
    </row>
    <row r="243" spans="1:7" x14ac:dyDescent="0.25">
      <c r="A243" s="115" t="s">
        <v>355</v>
      </c>
      <c r="B243" s="115">
        <f>3*0.2*0.4</f>
        <v>0.24000000000000005</v>
      </c>
      <c r="C243" s="115" t="s">
        <v>33</v>
      </c>
      <c r="D243" s="116" t="s">
        <v>361</v>
      </c>
      <c r="E243" s="117">
        <v>418.4</v>
      </c>
      <c r="F243" s="117">
        <f t="shared" si="12"/>
        <v>100.41600000000001</v>
      </c>
      <c r="G243" s="116"/>
    </row>
    <row r="244" spans="1:7" x14ac:dyDescent="0.2">
      <c r="A244" s="118" t="s">
        <v>339</v>
      </c>
      <c r="B244" s="115">
        <v>3</v>
      </c>
      <c r="C244" s="115" t="s">
        <v>45</v>
      </c>
      <c r="D244" s="72" t="s">
        <v>340</v>
      </c>
      <c r="E244" s="121">
        <v>1.04</v>
      </c>
      <c r="F244" s="128">
        <f t="shared" si="12"/>
        <v>3.12</v>
      </c>
      <c r="G244" s="116"/>
    </row>
    <row r="245" spans="1:7" x14ac:dyDescent="0.2">
      <c r="A245" s="118" t="s">
        <v>326</v>
      </c>
      <c r="B245" s="115">
        <v>6.5000000000000002E-2</v>
      </c>
      <c r="C245" s="115" t="s">
        <v>33</v>
      </c>
      <c r="D245" s="72" t="s">
        <v>327</v>
      </c>
      <c r="E245" s="121">
        <v>44.32</v>
      </c>
      <c r="F245" s="128">
        <f t="shared" si="12"/>
        <v>2.8808000000000002</v>
      </c>
      <c r="G245" s="116"/>
    </row>
    <row r="246" spans="1:7" x14ac:dyDescent="0.2">
      <c r="A246" s="118" t="s">
        <v>343</v>
      </c>
      <c r="B246" s="115">
        <v>6.5000000000000002E-2</v>
      </c>
      <c r="C246" s="115" t="s">
        <v>33</v>
      </c>
      <c r="D246" s="72" t="s">
        <v>344</v>
      </c>
      <c r="E246" s="121">
        <v>102.39</v>
      </c>
      <c r="F246" s="128">
        <f t="shared" si="12"/>
        <v>6.6553500000000003</v>
      </c>
      <c r="G246" s="116"/>
    </row>
    <row r="247" spans="1:7" x14ac:dyDescent="0.25">
      <c r="A247" s="86" t="s">
        <v>274</v>
      </c>
      <c r="B247" s="87"/>
      <c r="C247" s="86" t="s">
        <v>45</v>
      </c>
      <c r="D247" s="88" t="s">
        <v>126</v>
      </c>
      <c r="E247" s="141"/>
      <c r="F247" s="135"/>
      <c r="G247" s="136">
        <f>SUM(F249:F257)</f>
        <v>461.03677499999998</v>
      </c>
    </row>
    <row r="248" spans="1:7" ht="93" customHeight="1" x14ac:dyDescent="0.25">
      <c r="A248" s="115"/>
      <c r="B248" s="115"/>
      <c r="C248" s="115"/>
      <c r="D248" s="127" t="s">
        <v>366</v>
      </c>
      <c r="E248" s="117"/>
      <c r="F248" s="116"/>
      <c r="G248" s="116"/>
    </row>
    <row r="249" spans="1:7" x14ac:dyDescent="0.2">
      <c r="A249" s="118" t="s">
        <v>251</v>
      </c>
      <c r="B249" s="115">
        <v>0.25</v>
      </c>
      <c r="C249" s="115" t="s">
        <v>64</v>
      </c>
      <c r="D249" s="72" t="s">
        <v>118</v>
      </c>
      <c r="E249" s="121">
        <v>14.84</v>
      </c>
      <c r="F249" s="117">
        <f t="shared" ref="F249:F257" si="13">E249*B249</f>
        <v>3.71</v>
      </c>
      <c r="G249" s="116"/>
    </row>
    <row r="250" spans="1:7" x14ac:dyDescent="0.2">
      <c r="A250" s="118" t="s">
        <v>337</v>
      </c>
      <c r="B250" s="115">
        <v>0.5</v>
      </c>
      <c r="C250" s="115" t="s">
        <v>64</v>
      </c>
      <c r="D250" s="72" t="s">
        <v>338</v>
      </c>
      <c r="E250" s="121">
        <v>14.64</v>
      </c>
      <c r="F250" s="117">
        <f t="shared" si="13"/>
        <v>7.32</v>
      </c>
      <c r="G250" s="116"/>
    </row>
    <row r="251" spans="1:7" x14ac:dyDescent="0.2">
      <c r="A251" s="118" t="s">
        <v>315</v>
      </c>
      <c r="B251" s="115">
        <v>0.5</v>
      </c>
      <c r="C251" s="115" t="s">
        <v>64</v>
      </c>
      <c r="D251" s="72" t="s">
        <v>65</v>
      </c>
      <c r="E251" s="121">
        <v>11.08</v>
      </c>
      <c r="F251" s="117">
        <f t="shared" si="13"/>
        <v>5.54</v>
      </c>
      <c r="G251" s="116"/>
    </row>
    <row r="252" spans="1:7" x14ac:dyDescent="0.25">
      <c r="A252" s="115" t="s">
        <v>351</v>
      </c>
      <c r="B252" s="115">
        <f>0.5/8</f>
        <v>6.25E-2</v>
      </c>
      <c r="C252" s="115" t="s">
        <v>66</v>
      </c>
      <c r="D252" s="116" t="s">
        <v>352</v>
      </c>
      <c r="E252" s="117">
        <v>89.77</v>
      </c>
      <c r="F252" s="117">
        <f t="shared" si="13"/>
        <v>5.6106249999999998</v>
      </c>
      <c r="G252" s="116"/>
    </row>
    <row r="253" spans="1:7" x14ac:dyDescent="0.2">
      <c r="A253" s="118" t="s">
        <v>354</v>
      </c>
      <c r="B253" s="122">
        <v>2</v>
      </c>
      <c r="C253" s="118" t="s">
        <v>104</v>
      </c>
      <c r="D253" s="72" t="s">
        <v>353</v>
      </c>
      <c r="E253" s="121">
        <v>3.9</v>
      </c>
      <c r="F253" s="117">
        <f t="shared" si="13"/>
        <v>7.8</v>
      </c>
      <c r="G253" s="116"/>
    </row>
    <row r="254" spans="1:7" x14ac:dyDescent="0.25">
      <c r="A254" s="115" t="s">
        <v>355</v>
      </c>
      <c r="B254" s="115">
        <v>1</v>
      </c>
      <c r="C254" s="115" t="s">
        <v>33</v>
      </c>
      <c r="D254" s="116" t="s">
        <v>359</v>
      </c>
      <c r="E254" s="117">
        <v>418.4</v>
      </c>
      <c r="F254" s="117">
        <f t="shared" si="13"/>
        <v>418.4</v>
      </c>
      <c r="G254" s="116"/>
    </row>
    <row r="255" spans="1:7" x14ac:dyDescent="0.2">
      <c r="A255" s="118" t="s">
        <v>339</v>
      </c>
      <c r="B255" s="115">
        <v>3</v>
      </c>
      <c r="C255" s="115" t="s">
        <v>45</v>
      </c>
      <c r="D255" s="72" t="s">
        <v>340</v>
      </c>
      <c r="E255" s="121">
        <v>1.04</v>
      </c>
      <c r="F255" s="117">
        <f t="shared" si="13"/>
        <v>3.12</v>
      </c>
      <c r="G255" s="116"/>
    </row>
    <row r="256" spans="1:7" x14ac:dyDescent="0.2">
      <c r="A256" s="118" t="s">
        <v>326</v>
      </c>
      <c r="B256" s="115">
        <v>6.5000000000000002E-2</v>
      </c>
      <c r="C256" s="115" t="s">
        <v>33</v>
      </c>
      <c r="D256" s="72" t="s">
        <v>327</v>
      </c>
      <c r="E256" s="121">
        <v>44.32</v>
      </c>
      <c r="F256" s="117">
        <f t="shared" si="13"/>
        <v>2.8808000000000002</v>
      </c>
      <c r="G256" s="116"/>
    </row>
    <row r="257" spans="1:7" x14ac:dyDescent="0.2">
      <c r="A257" s="118" t="s">
        <v>343</v>
      </c>
      <c r="B257" s="115">
        <v>6.5000000000000002E-2</v>
      </c>
      <c r="C257" s="115" t="s">
        <v>33</v>
      </c>
      <c r="D257" s="72" t="s">
        <v>344</v>
      </c>
      <c r="E257" s="121">
        <v>102.39</v>
      </c>
      <c r="F257" s="117">
        <f t="shared" si="13"/>
        <v>6.6553500000000003</v>
      </c>
      <c r="G257" s="116"/>
    </row>
    <row r="258" spans="1:7" x14ac:dyDescent="0.25">
      <c r="A258" s="86" t="s">
        <v>275</v>
      </c>
      <c r="B258" s="87"/>
      <c r="C258" s="86" t="s">
        <v>32</v>
      </c>
      <c r="D258" s="88" t="s">
        <v>240</v>
      </c>
      <c r="E258" s="141"/>
      <c r="F258" s="135"/>
      <c r="G258" s="136">
        <f>F260</f>
        <v>150</v>
      </c>
    </row>
    <row r="259" spans="1:7" ht="49.5" customHeight="1" x14ac:dyDescent="0.25">
      <c r="A259" s="115"/>
      <c r="B259" s="115"/>
      <c r="C259" s="115"/>
      <c r="D259" s="127" t="s">
        <v>241</v>
      </c>
      <c r="E259" s="117"/>
      <c r="F259" s="116"/>
      <c r="G259" s="116"/>
    </row>
    <row r="260" spans="1:7" x14ac:dyDescent="0.25">
      <c r="A260" s="115" t="s">
        <v>242</v>
      </c>
      <c r="B260" s="115">
        <v>1</v>
      </c>
      <c r="C260" s="115" t="s">
        <v>32</v>
      </c>
      <c r="D260" s="116" t="s">
        <v>243</v>
      </c>
      <c r="E260" s="117">
        <v>150</v>
      </c>
      <c r="F260" s="117">
        <f>E260*B260</f>
        <v>150</v>
      </c>
      <c r="G260" s="116"/>
    </row>
    <row r="261" spans="1:7" x14ac:dyDescent="0.25">
      <c r="A261" s="86" t="s">
        <v>276</v>
      </c>
      <c r="B261" s="87"/>
      <c r="C261" s="86" t="s">
        <v>45</v>
      </c>
      <c r="D261" s="88" t="s">
        <v>244</v>
      </c>
      <c r="E261" s="141"/>
      <c r="F261" s="135"/>
      <c r="G261" s="136">
        <f>SUM(F263:F271)</f>
        <v>144.40902</v>
      </c>
    </row>
    <row r="262" spans="1:7" ht="48.75" customHeight="1" x14ac:dyDescent="0.25">
      <c r="A262" s="115"/>
      <c r="B262" s="115"/>
      <c r="C262" s="115"/>
      <c r="D262" s="127" t="s">
        <v>365</v>
      </c>
      <c r="E262" s="117"/>
      <c r="F262" s="116"/>
      <c r="G262" s="116"/>
    </row>
    <row r="263" spans="1:7" x14ac:dyDescent="0.2">
      <c r="A263" s="118" t="s">
        <v>251</v>
      </c>
      <c r="B263" s="115">
        <v>0.25</v>
      </c>
      <c r="C263" s="115" t="s">
        <v>64</v>
      </c>
      <c r="D263" s="72" t="s">
        <v>118</v>
      </c>
      <c r="E263" s="121">
        <v>14.84</v>
      </c>
      <c r="F263" s="117">
        <f t="shared" ref="F263:F271" si="14">E263*B263</f>
        <v>3.71</v>
      </c>
      <c r="G263" s="116"/>
    </row>
    <row r="264" spans="1:7" x14ac:dyDescent="0.2">
      <c r="A264" s="118" t="s">
        <v>337</v>
      </c>
      <c r="B264" s="115">
        <v>0.5</v>
      </c>
      <c r="C264" s="115" t="s">
        <v>64</v>
      </c>
      <c r="D264" s="72" t="s">
        <v>338</v>
      </c>
      <c r="E264" s="121">
        <v>14.64</v>
      </c>
      <c r="F264" s="117">
        <f t="shared" si="14"/>
        <v>7.32</v>
      </c>
      <c r="G264" s="116"/>
    </row>
    <row r="265" spans="1:7" x14ac:dyDescent="0.2">
      <c r="A265" s="118" t="s">
        <v>315</v>
      </c>
      <c r="B265" s="115">
        <v>0.5</v>
      </c>
      <c r="C265" s="115" t="s">
        <v>64</v>
      </c>
      <c r="D265" s="72" t="s">
        <v>65</v>
      </c>
      <c r="E265" s="121">
        <v>11.08</v>
      </c>
      <c r="F265" s="117">
        <f t="shared" si="14"/>
        <v>5.54</v>
      </c>
      <c r="G265" s="116"/>
    </row>
    <row r="266" spans="1:7" x14ac:dyDescent="0.25">
      <c r="A266" s="115" t="s">
        <v>351</v>
      </c>
      <c r="B266" s="115">
        <v>3.1E-2</v>
      </c>
      <c r="C266" s="115" t="s">
        <v>66</v>
      </c>
      <c r="D266" s="116" t="s">
        <v>352</v>
      </c>
      <c r="E266" s="117">
        <v>89.77</v>
      </c>
      <c r="F266" s="117">
        <f t="shared" si="14"/>
        <v>2.78287</v>
      </c>
      <c r="G266" s="116"/>
    </row>
    <row r="267" spans="1:7" x14ac:dyDescent="0.2">
      <c r="A267" s="118" t="s">
        <v>354</v>
      </c>
      <c r="B267" s="122">
        <v>2</v>
      </c>
      <c r="C267" s="118" t="s">
        <v>104</v>
      </c>
      <c r="D267" s="72" t="s">
        <v>353</v>
      </c>
      <c r="E267" s="121">
        <v>3.9</v>
      </c>
      <c r="F267" s="117">
        <f t="shared" si="14"/>
        <v>7.8</v>
      </c>
      <c r="G267" s="116"/>
    </row>
    <row r="268" spans="1:7" x14ac:dyDescent="0.25">
      <c r="A268" s="115" t="s">
        <v>355</v>
      </c>
      <c r="B268" s="115">
        <v>0.25</v>
      </c>
      <c r="C268" s="115" t="s">
        <v>33</v>
      </c>
      <c r="D268" s="116" t="s">
        <v>359</v>
      </c>
      <c r="E268" s="117">
        <v>418.4</v>
      </c>
      <c r="F268" s="117">
        <f t="shared" si="14"/>
        <v>104.6</v>
      </c>
      <c r="G268" s="116"/>
    </row>
    <row r="269" spans="1:7" x14ac:dyDescent="0.2">
      <c r="A269" s="118" t="s">
        <v>339</v>
      </c>
      <c r="B269" s="115">
        <v>3</v>
      </c>
      <c r="C269" s="115" t="s">
        <v>45</v>
      </c>
      <c r="D269" s="72" t="s">
        <v>340</v>
      </c>
      <c r="E269" s="121">
        <v>1.04</v>
      </c>
      <c r="F269" s="117">
        <f t="shared" si="14"/>
        <v>3.12</v>
      </c>
      <c r="G269" s="116"/>
    </row>
    <row r="270" spans="1:7" x14ac:dyDescent="0.2">
      <c r="A270" s="118" t="s">
        <v>326</v>
      </c>
      <c r="B270" s="115">
        <v>6.5000000000000002E-2</v>
      </c>
      <c r="C270" s="115" t="s">
        <v>33</v>
      </c>
      <c r="D270" s="72" t="s">
        <v>327</v>
      </c>
      <c r="E270" s="121">
        <v>44.32</v>
      </c>
      <c r="F270" s="117">
        <f t="shared" si="14"/>
        <v>2.8808000000000002</v>
      </c>
      <c r="G270" s="117"/>
    </row>
    <row r="271" spans="1:7" x14ac:dyDescent="0.2">
      <c r="A271" s="118" t="s">
        <v>343</v>
      </c>
      <c r="B271" s="115">
        <v>6.5000000000000002E-2</v>
      </c>
      <c r="C271" s="115" t="s">
        <v>33</v>
      </c>
      <c r="D271" s="72" t="s">
        <v>344</v>
      </c>
      <c r="E271" s="121">
        <v>102.39</v>
      </c>
      <c r="F271" s="117">
        <f t="shared" si="14"/>
        <v>6.6553500000000003</v>
      </c>
      <c r="G271" s="116"/>
    </row>
    <row r="272" spans="1:7" x14ac:dyDescent="0.25">
      <c r="A272" s="86" t="s">
        <v>364</v>
      </c>
      <c r="B272" s="87"/>
      <c r="C272" s="86" t="s">
        <v>45</v>
      </c>
      <c r="D272" s="88" t="s">
        <v>363</v>
      </c>
      <c r="E272" s="141"/>
      <c r="F272" s="135"/>
      <c r="G272" s="136">
        <f>SUM(F274:F282)</f>
        <v>166.46901999999997</v>
      </c>
    </row>
    <row r="273" spans="1:19" ht="109.5" customHeight="1" x14ac:dyDescent="0.25">
      <c r="A273" s="115"/>
      <c r="B273" s="115"/>
      <c r="C273" s="115"/>
      <c r="D273" s="127" t="s">
        <v>362</v>
      </c>
      <c r="E273" s="117"/>
      <c r="F273" s="116"/>
      <c r="G273" s="116"/>
    </row>
    <row r="274" spans="1:19" x14ac:dyDescent="0.2">
      <c r="A274" s="118" t="s">
        <v>251</v>
      </c>
      <c r="B274" s="115">
        <v>0.25</v>
      </c>
      <c r="C274" s="115" t="s">
        <v>64</v>
      </c>
      <c r="D274" s="72" t="s">
        <v>118</v>
      </c>
      <c r="E274" s="121">
        <v>14.84</v>
      </c>
      <c r="F274" s="117">
        <f t="shared" ref="F274:F292" si="15">E274*B274</f>
        <v>3.71</v>
      </c>
      <c r="G274" s="116"/>
    </row>
    <row r="275" spans="1:19" x14ac:dyDescent="0.2">
      <c r="A275" s="118" t="s">
        <v>337</v>
      </c>
      <c r="B275" s="115">
        <v>0.5</v>
      </c>
      <c r="C275" s="115" t="s">
        <v>64</v>
      </c>
      <c r="D275" s="72" t="s">
        <v>338</v>
      </c>
      <c r="E275" s="121">
        <v>14.64</v>
      </c>
      <c r="F275" s="117">
        <f t="shared" si="15"/>
        <v>7.32</v>
      </c>
      <c r="G275" s="116"/>
    </row>
    <row r="276" spans="1:19" x14ac:dyDescent="0.2">
      <c r="A276" s="118" t="s">
        <v>315</v>
      </c>
      <c r="B276" s="115">
        <v>0.5</v>
      </c>
      <c r="C276" s="115" t="s">
        <v>64</v>
      </c>
      <c r="D276" s="72" t="s">
        <v>65</v>
      </c>
      <c r="E276" s="121">
        <v>11.08</v>
      </c>
      <c r="F276" s="117">
        <f t="shared" si="15"/>
        <v>5.54</v>
      </c>
      <c r="G276" s="116"/>
    </row>
    <row r="277" spans="1:19" x14ac:dyDescent="0.25">
      <c r="A277" s="115" t="s">
        <v>351</v>
      </c>
      <c r="B277" s="115">
        <v>3.1E-2</v>
      </c>
      <c r="C277" s="115" t="s">
        <v>66</v>
      </c>
      <c r="D277" s="116" t="s">
        <v>352</v>
      </c>
      <c r="E277" s="117">
        <v>89.77</v>
      </c>
      <c r="F277" s="117">
        <f t="shared" si="15"/>
        <v>2.78287</v>
      </c>
      <c r="G277" s="116"/>
    </row>
    <row r="278" spans="1:19" x14ac:dyDescent="0.2">
      <c r="A278" s="118" t="s">
        <v>367</v>
      </c>
      <c r="B278" s="122">
        <v>2</v>
      </c>
      <c r="C278" s="118" t="s">
        <v>45</v>
      </c>
      <c r="D278" s="72" t="s">
        <v>368</v>
      </c>
      <c r="E278" s="121">
        <v>14.93</v>
      </c>
      <c r="F278" s="117">
        <f t="shared" si="15"/>
        <v>29.86</v>
      </c>
      <c r="G278" s="116"/>
    </row>
    <row r="279" spans="1:19" x14ac:dyDescent="0.25">
      <c r="A279" s="115" t="s">
        <v>355</v>
      </c>
      <c r="B279" s="115">
        <v>0.25</v>
      </c>
      <c r="C279" s="115" t="s">
        <v>33</v>
      </c>
      <c r="D279" s="116" t="s">
        <v>356</v>
      </c>
      <c r="E279" s="117">
        <v>418.4</v>
      </c>
      <c r="F279" s="117">
        <f t="shared" si="15"/>
        <v>104.6</v>
      </c>
      <c r="G279" s="116"/>
    </row>
    <row r="280" spans="1:19" x14ac:dyDescent="0.2">
      <c r="A280" s="118" t="s">
        <v>339</v>
      </c>
      <c r="B280" s="115">
        <v>3</v>
      </c>
      <c r="C280" s="115" t="s">
        <v>45</v>
      </c>
      <c r="D280" s="72" t="s">
        <v>340</v>
      </c>
      <c r="E280" s="121">
        <v>1.04</v>
      </c>
      <c r="F280" s="117">
        <f t="shared" si="15"/>
        <v>3.12</v>
      </c>
      <c r="G280" s="116"/>
    </row>
    <row r="281" spans="1:19" x14ac:dyDescent="0.2">
      <c r="A281" s="118" t="s">
        <v>326</v>
      </c>
      <c r="B281" s="115">
        <v>6.5000000000000002E-2</v>
      </c>
      <c r="C281" s="115" t="s">
        <v>33</v>
      </c>
      <c r="D281" s="72" t="s">
        <v>327</v>
      </c>
      <c r="E281" s="121">
        <v>44.32</v>
      </c>
      <c r="F281" s="117">
        <f t="shared" si="15"/>
        <v>2.8808000000000002</v>
      </c>
      <c r="G281" s="116"/>
    </row>
    <row r="282" spans="1:19" x14ac:dyDescent="0.2">
      <c r="A282" s="118" t="s">
        <v>343</v>
      </c>
      <c r="B282" s="115">
        <v>6.5000000000000002E-2</v>
      </c>
      <c r="C282" s="115" t="s">
        <v>33</v>
      </c>
      <c r="D282" s="72" t="s">
        <v>344</v>
      </c>
      <c r="E282" s="121">
        <v>102.39</v>
      </c>
      <c r="F282" s="117">
        <f t="shared" si="15"/>
        <v>6.6553500000000003</v>
      </c>
      <c r="G282" s="116"/>
    </row>
    <row r="283" spans="1:19" x14ac:dyDescent="0.25">
      <c r="A283" s="86" t="s">
        <v>300</v>
      </c>
      <c r="B283" s="87"/>
      <c r="C283" s="86" t="s">
        <v>33</v>
      </c>
      <c r="D283" s="88" t="s">
        <v>301</v>
      </c>
      <c r="E283" s="141"/>
      <c r="F283" s="135"/>
      <c r="G283" s="136">
        <f>SUM(F284:F288)</f>
        <v>12.348899999999999</v>
      </c>
    </row>
    <row r="284" spans="1:19" s="109" customFormat="1" x14ac:dyDescent="0.2">
      <c r="A284" s="118" t="s">
        <v>302</v>
      </c>
      <c r="B284" s="118">
        <v>0.24</v>
      </c>
      <c r="C284" s="118" t="s">
        <v>64</v>
      </c>
      <c r="D284" s="72" t="s">
        <v>303</v>
      </c>
      <c r="E284" s="72">
        <v>12.59</v>
      </c>
      <c r="F284" s="117">
        <f t="shared" si="15"/>
        <v>3.0215999999999998</v>
      </c>
      <c r="G284" s="72"/>
      <c r="H284" s="72"/>
      <c r="I284" s="72"/>
      <c r="J284" s="72"/>
      <c r="K284" s="72"/>
      <c r="L284" s="72"/>
      <c r="M284" s="72"/>
      <c r="N284" s="72"/>
      <c r="O284" s="72"/>
      <c r="P284" s="72"/>
      <c r="Q284" s="72"/>
      <c r="R284" s="72"/>
      <c r="S284" s="72"/>
    </row>
    <row r="285" spans="1:19" s="109" customFormat="1" x14ac:dyDescent="0.2">
      <c r="A285" s="118" t="s">
        <v>251</v>
      </c>
      <c r="B285" s="118">
        <v>0.24</v>
      </c>
      <c r="C285" s="118" t="s">
        <v>64</v>
      </c>
      <c r="D285" s="72" t="s">
        <v>304</v>
      </c>
      <c r="E285" s="72">
        <v>14.84</v>
      </c>
      <c r="F285" s="117">
        <f t="shared" si="15"/>
        <v>3.5615999999999999</v>
      </c>
      <c r="G285" s="72"/>
      <c r="H285" s="72"/>
      <c r="I285" s="72"/>
      <c r="J285" s="72"/>
      <c r="K285" s="72"/>
      <c r="L285" s="72"/>
      <c r="M285" s="72"/>
      <c r="N285" s="72"/>
      <c r="O285" s="72"/>
      <c r="P285" s="72"/>
      <c r="Q285" s="72"/>
      <c r="R285" s="72"/>
      <c r="S285" s="72"/>
    </row>
    <row r="286" spans="1:19" s="109" customFormat="1" x14ac:dyDescent="0.2">
      <c r="A286" s="118" t="s">
        <v>305</v>
      </c>
      <c r="B286" s="118">
        <v>0.1</v>
      </c>
      <c r="C286" s="118" t="s">
        <v>105</v>
      </c>
      <c r="D286" s="72" t="s">
        <v>306</v>
      </c>
      <c r="E286" s="72">
        <v>1.73</v>
      </c>
      <c r="F286" s="117">
        <f t="shared" si="15"/>
        <v>0.17300000000000001</v>
      </c>
      <c r="G286" s="72"/>
      <c r="H286" s="72"/>
      <c r="I286" s="72"/>
      <c r="J286" s="72"/>
      <c r="K286" s="72"/>
      <c r="L286" s="72"/>
      <c r="M286" s="72"/>
      <c r="N286" s="72"/>
      <c r="O286" s="72"/>
      <c r="P286" s="72"/>
      <c r="Q286" s="72"/>
      <c r="R286" s="72"/>
      <c r="S286" s="72"/>
    </row>
    <row r="287" spans="1:19" s="109" customFormat="1" x14ac:dyDescent="0.2">
      <c r="A287" s="118" t="s">
        <v>307</v>
      </c>
      <c r="B287" s="118">
        <v>0.02</v>
      </c>
      <c r="C287" s="115" t="s">
        <v>33</v>
      </c>
      <c r="D287" s="72" t="s">
        <v>308</v>
      </c>
      <c r="E287" s="72">
        <v>257.20999999999998</v>
      </c>
      <c r="F287" s="117">
        <f t="shared" si="15"/>
        <v>5.1441999999999997</v>
      </c>
      <c r="G287" s="72"/>
      <c r="H287" s="72"/>
      <c r="I287" s="72"/>
      <c r="J287" s="72"/>
      <c r="K287" s="72"/>
      <c r="L287" s="72"/>
      <c r="M287" s="72"/>
      <c r="N287" s="72"/>
      <c r="O287" s="72"/>
      <c r="P287" s="72"/>
      <c r="Q287" s="72"/>
      <c r="R287" s="72"/>
      <c r="S287" s="72"/>
    </row>
    <row r="288" spans="1:19" s="109" customFormat="1" x14ac:dyDescent="0.2">
      <c r="A288" s="118" t="s">
        <v>309</v>
      </c>
      <c r="B288" s="118">
        <v>0.15</v>
      </c>
      <c r="C288" s="118" t="s">
        <v>105</v>
      </c>
      <c r="D288" s="72" t="s">
        <v>310</v>
      </c>
      <c r="E288" s="72">
        <v>2.99</v>
      </c>
      <c r="F288" s="117">
        <f t="shared" si="15"/>
        <v>0.44850000000000001</v>
      </c>
      <c r="G288" s="72"/>
      <c r="H288" s="72"/>
      <c r="I288" s="72"/>
      <c r="J288" s="72"/>
      <c r="K288" s="72"/>
      <c r="L288" s="72"/>
      <c r="M288" s="72"/>
      <c r="N288" s="72"/>
      <c r="O288" s="72"/>
      <c r="P288" s="72"/>
      <c r="Q288" s="72"/>
      <c r="R288" s="72"/>
      <c r="S288" s="72"/>
    </row>
    <row r="289" spans="1:19" x14ac:dyDescent="0.25">
      <c r="A289" s="86" t="s">
        <v>311</v>
      </c>
      <c r="B289" s="87"/>
      <c r="C289" s="86"/>
      <c r="D289" s="88" t="s">
        <v>312</v>
      </c>
      <c r="E289" s="141"/>
      <c r="F289" s="135"/>
      <c r="G289" s="136">
        <f>SUM(F290:F293)</f>
        <v>3.6242000000000001</v>
      </c>
    </row>
    <row r="290" spans="1:19" s="109" customFormat="1" x14ac:dyDescent="0.2">
      <c r="A290" s="118" t="s">
        <v>313</v>
      </c>
      <c r="B290" s="118">
        <v>5.0000000000000001E-3</v>
      </c>
      <c r="C290" s="118" t="s">
        <v>64</v>
      </c>
      <c r="D290" s="72" t="s">
        <v>314</v>
      </c>
      <c r="E290" s="72">
        <v>15.06</v>
      </c>
      <c r="F290" s="117">
        <f t="shared" si="15"/>
        <v>7.5300000000000006E-2</v>
      </c>
      <c r="G290" s="72"/>
      <c r="H290" s="72"/>
      <c r="I290" s="72"/>
      <c r="J290" s="72"/>
      <c r="K290" s="72"/>
      <c r="L290" s="72"/>
      <c r="M290" s="72"/>
      <c r="N290" s="72"/>
      <c r="O290" s="72"/>
      <c r="P290" s="72"/>
      <c r="Q290" s="72"/>
      <c r="R290" s="72"/>
      <c r="S290" s="72"/>
    </row>
    <row r="291" spans="1:19" s="109" customFormat="1" x14ac:dyDescent="0.2">
      <c r="A291" s="118" t="s">
        <v>315</v>
      </c>
      <c r="B291" s="118">
        <v>5.0000000000000001E-3</v>
      </c>
      <c r="C291" s="118" t="s">
        <v>64</v>
      </c>
      <c r="D291" s="72" t="s">
        <v>65</v>
      </c>
      <c r="E291" s="72">
        <v>11.08</v>
      </c>
      <c r="F291" s="117">
        <f t="shared" si="15"/>
        <v>5.5400000000000005E-2</v>
      </c>
      <c r="G291" s="72"/>
      <c r="H291" s="72"/>
      <c r="I291" s="72"/>
      <c r="J291" s="72"/>
      <c r="K291" s="72"/>
      <c r="L291" s="72"/>
      <c r="M291" s="72"/>
      <c r="N291" s="72"/>
      <c r="O291" s="72"/>
      <c r="P291" s="72"/>
      <c r="Q291" s="72"/>
      <c r="R291" s="72"/>
      <c r="S291" s="72"/>
    </row>
    <row r="292" spans="1:19" s="109" customFormat="1" x14ac:dyDescent="0.2">
      <c r="A292" s="118" t="s">
        <v>316</v>
      </c>
      <c r="B292" s="118">
        <v>1.1000000000000001</v>
      </c>
      <c r="C292" s="118" t="s">
        <v>181</v>
      </c>
      <c r="D292" s="72" t="s">
        <v>317</v>
      </c>
      <c r="E292" s="72">
        <v>2.94</v>
      </c>
      <c r="F292" s="117">
        <f t="shared" si="15"/>
        <v>3.234</v>
      </c>
      <c r="G292" s="72"/>
      <c r="H292" s="72"/>
      <c r="I292" s="72"/>
      <c r="J292" s="72"/>
      <c r="K292" s="72"/>
      <c r="L292" s="72"/>
      <c r="M292" s="72"/>
      <c r="N292" s="72"/>
      <c r="O292" s="72"/>
      <c r="P292" s="72"/>
      <c r="Q292" s="72"/>
      <c r="R292" s="72"/>
      <c r="S292" s="72"/>
    </row>
    <row r="293" spans="1:19" s="109" customFormat="1" x14ac:dyDescent="0.2">
      <c r="A293" s="118" t="s">
        <v>305</v>
      </c>
      <c r="B293" s="118">
        <v>0.15</v>
      </c>
      <c r="C293" s="118" t="s">
        <v>105</v>
      </c>
      <c r="D293" s="72" t="s">
        <v>306</v>
      </c>
      <c r="E293" s="72">
        <v>1.73</v>
      </c>
      <c r="F293" s="117">
        <f>E293*B293</f>
        <v>0.25950000000000001</v>
      </c>
      <c r="G293" s="72"/>
      <c r="H293" s="72"/>
      <c r="I293" s="72"/>
      <c r="J293" s="72"/>
      <c r="K293" s="72"/>
      <c r="L293" s="72"/>
      <c r="M293" s="72"/>
      <c r="N293" s="72"/>
      <c r="O293" s="72"/>
      <c r="P293" s="72"/>
      <c r="Q293" s="72"/>
      <c r="R293" s="72"/>
      <c r="S293" s="72"/>
    </row>
    <row r="294" spans="1:19" x14ac:dyDescent="0.25">
      <c r="A294" s="86" t="s">
        <v>326</v>
      </c>
      <c r="B294" s="86"/>
      <c r="C294" s="86" t="s">
        <v>33</v>
      </c>
      <c r="D294" s="88" t="s">
        <v>327</v>
      </c>
      <c r="E294" s="141"/>
      <c r="F294" s="135"/>
      <c r="G294" s="136">
        <f>F295</f>
        <v>44.32</v>
      </c>
    </row>
    <row r="295" spans="1:19" s="109" customFormat="1" x14ac:dyDescent="0.2">
      <c r="A295" s="110" t="s">
        <v>315</v>
      </c>
      <c r="B295" s="110">
        <v>4</v>
      </c>
      <c r="C295" s="115" t="s">
        <v>33</v>
      </c>
      <c r="D295" s="109" t="s">
        <v>65</v>
      </c>
      <c r="E295" s="109">
        <v>11.08</v>
      </c>
      <c r="F295" s="117">
        <f>E295*B295</f>
        <v>44.32</v>
      </c>
      <c r="H295" s="72"/>
      <c r="I295" s="72"/>
      <c r="J295" s="72"/>
      <c r="K295" s="72"/>
      <c r="L295" s="72"/>
      <c r="M295" s="72"/>
      <c r="N295" s="72"/>
      <c r="O295" s="72"/>
      <c r="P295" s="72"/>
      <c r="Q295" s="72"/>
      <c r="R295" s="72"/>
      <c r="S295" s="72"/>
    </row>
    <row r="296" spans="1:19" x14ac:dyDescent="0.25">
      <c r="A296" s="86" t="s">
        <v>296</v>
      </c>
      <c r="B296" s="87"/>
      <c r="C296" s="86" t="s">
        <v>33</v>
      </c>
      <c r="D296" s="88" t="s">
        <v>297</v>
      </c>
      <c r="E296" s="141"/>
      <c r="F296" s="135"/>
      <c r="G296" s="136">
        <f>F297</f>
        <v>5.8966700000000003</v>
      </c>
    </row>
    <row r="297" spans="1:19" s="109" customFormat="1" x14ac:dyDescent="0.2">
      <c r="A297" s="118" t="s">
        <v>298</v>
      </c>
      <c r="B297" s="118">
        <v>6.7000000000000004E-2</v>
      </c>
      <c r="C297" s="118" t="s">
        <v>64</v>
      </c>
      <c r="D297" s="72" t="s">
        <v>299</v>
      </c>
      <c r="E297" s="72">
        <v>88.01</v>
      </c>
      <c r="F297" s="117">
        <f>E297*B297</f>
        <v>5.8966700000000003</v>
      </c>
      <c r="G297" s="72"/>
      <c r="H297" s="72"/>
      <c r="I297" s="72"/>
      <c r="J297" s="72"/>
      <c r="K297" s="72"/>
      <c r="L297" s="72"/>
      <c r="M297" s="72"/>
      <c r="N297" s="72"/>
      <c r="O297" s="72"/>
      <c r="P297" s="72"/>
      <c r="Q297" s="72"/>
      <c r="R297" s="72"/>
      <c r="S297" s="72"/>
    </row>
    <row r="298" spans="1:19" x14ac:dyDescent="0.25">
      <c r="A298" s="86" t="s">
        <v>378</v>
      </c>
      <c r="B298" s="87"/>
      <c r="C298" s="86" t="s">
        <v>68</v>
      </c>
      <c r="D298" s="88" t="s">
        <v>379</v>
      </c>
      <c r="E298" s="141"/>
      <c r="F298" s="135"/>
      <c r="G298" s="136">
        <f>F300</f>
        <v>0.32129999999999997</v>
      </c>
    </row>
    <row r="299" spans="1:19" ht="18" customHeight="1" x14ac:dyDescent="0.25">
      <c r="A299" s="115"/>
      <c r="B299" s="115"/>
      <c r="C299" s="115"/>
      <c r="D299" s="127" t="s">
        <v>380</v>
      </c>
      <c r="E299" s="117"/>
      <c r="F299" s="116"/>
      <c r="G299" s="116"/>
    </row>
    <row r="300" spans="1:19" s="109" customFormat="1" x14ac:dyDescent="0.2">
      <c r="A300" s="118" t="s">
        <v>382</v>
      </c>
      <c r="B300" s="118">
        <v>6.0000000000000001E-3</v>
      </c>
      <c r="C300" s="118" t="s">
        <v>64</v>
      </c>
      <c r="D300" s="72" t="s">
        <v>381</v>
      </c>
      <c r="E300" s="72">
        <v>53.55</v>
      </c>
      <c r="F300" s="117">
        <f>E300*B300</f>
        <v>0.32129999999999997</v>
      </c>
      <c r="G300" s="72"/>
      <c r="H300" s="72"/>
      <c r="I300" s="72"/>
      <c r="J300" s="72"/>
      <c r="K300" s="72"/>
      <c r="L300" s="72"/>
      <c r="M300" s="72"/>
      <c r="N300" s="72"/>
      <c r="O300" s="72"/>
      <c r="P300" s="72"/>
      <c r="Q300" s="72"/>
      <c r="R300" s="72"/>
      <c r="S300" s="72"/>
    </row>
    <row r="301" spans="1:19" x14ac:dyDescent="0.25">
      <c r="A301" s="86" t="s">
        <v>415</v>
      </c>
      <c r="B301" s="87"/>
      <c r="C301" s="86" t="s">
        <v>45</v>
      </c>
      <c r="D301" s="88" t="s">
        <v>416</v>
      </c>
      <c r="E301" s="141"/>
      <c r="F301" s="135"/>
      <c r="G301" s="136">
        <f>F303</f>
        <v>0.80324999999999991</v>
      </c>
    </row>
    <row r="302" spans="1:19" ht="27" customHeight="1" x14ac:dyDescent="0.25">
      <c r="A302" s="115"/>
      <c r="B302" s="115"/>
      <c r="C302" s="115"/>
      <c r="D302" s="127" t="s">
        <v>418</v>
      </c>
      <c r="E302" s="117"/>
      <c r="F302" s="116"/>
      <c r="G302" s="116"/>
    </row>
    <row r="303" spans="1:19" s="109" customFormat="1" x14ac:dyDescent="0.2">
      <c r="A303" s="118" t="s">
        <v>417</v>
      </c>
      <c r="B303" s="118">
        <v>1.4999999999999999E-2</v>
      </c>
      <c r="C303" s="118" t="s">
        <v>33</v>
      </c>
      <c r="D303" s="72" t="s">
        <v>381</v>
      </c>
      <c r="E303" s="72">
        <v>53.55</v>
      </c>
      <c r="F303" s="117">
        <f>E303*B303</f>
        <v>0.80324999999999991</v>
      </c>
      <c r="G303" s="72"/>
      <c r="H303" s="72"/>
      <c r="I303" s="72"/>
      <c r="J303" s="72"/>
      <c r="K303" s="72"/>
      <c r="L303" s="72"/>
      <c r="M303" s="72"/>
      <c r="N303" s="72"/>
      <c r="O303" s="72"/>
      <c r="P303" s="72"/>
      <c r="Q303" s="72"/>
      <c r="R303" s="72"/>
      <c r="S303" s="72"/>
    </row>
    <row r="304" spans="1:19" x14ac:dyDescent="0.25">
      <c r="A304" s="86" t="s">
        <v>414</v>
      </c>
      <c r="B304" s="87"/>
      <c r="C304" s="86" t="s">
        <v>421</v>
      </c>
      <c r="D304" s="88" t="s">
        <v>419</v>
      </c>
      <c r="E304" s="141"/>
      <c r="F304" s="135"/>
      <c r="G304" s="136">
        <f>SUM(F306:F308)</f>
        <v>561.41444999999999</v>
      </c>
    </row>
    <row r="305" spans="1:19" ht="55.5" customHeight="1" x14ac:dyDescent="0.25">
      <c r="A305" s="115"/>
      <c r="B305" s="115"/>
      <c r="C305" s="115"/>
      <c r="D305" s="127" t="s">
        <v>420</v>
      </c>
      <c r="E305" s="117"/>
      <c r="F305" s="116"/>
      <c r="G305" s="116"/>
    </row>
    <row r="306" spans="1:19" s="109" customFormat="1" x14ac:dyDescent="0.2">
      <c r="A306" s="118" t="s">
        <v>422</v>
      </c>
      <c r="B306" s="118">
        <v>44</v>
      </c>
      <c r="C306" s="118" t="s">
        <v>64</v>
      </c>
      <c r="D306" s="72" t="s">
        <v>65</v>
      </c>
      <c r="E306" s="72">
        <v>11.08</v>
      </c>
      <c r="F306" s="117">
        <f>E306*B306</f>
        <v>487.52</v>
      </c>
      <c r="G306" s="72"/>
      <c r="H306" s="72"/>
      <c r="I306" s="72"/>
      <c r="J306" s="72"/>
      <c r="K306" s="72"/>
      <c r="L306" s="72"/>
      <c r="M306" s="72"/>
      <c r="N306" s="72"/>
      <c r="O306" s="72"/>
      <c r="P306" s="72"/>
      <c r="Q306" s="72"/>
      <c r="R306" s="72"/>
      <c r="S306" s="72"/>
    </row>
    <row r="307" spans="1:19" s="109" customFormat="1" x14ac:dyDescent="0.2">
      <c r="A307" s="118" t="s">
        <v>395</v>
      </c>
      <c r="B307" s="118">
        <v>4.4000000000000004</v>
      </c>
      <c r="C307" s="118" t="s">
        <v>64</v>
      </c>
      <c r="D307" s="72" t="s">
        <v>71</v>
      </c>
      <c r="E307" s="72">
        <v>15.06</v>
      </c>
      <c r="F307" s="117">
        <f>E307*B307</f>
        <v>66.26400000000001</v>
      </c>
      <c r="G307" s="72"/>
      <c r="H307" s="72"/>
      <c r="I307" s="72"/>
      <c r="J307" s="72"/>
      <c r="K307" s="72"/>
      <c r="L307" s="72"/>
      <c r="M307" s="72"/>
      <c r="N307" s="72"/>
      <c r="O307" s="72"/>
      <c r="P307" s="72"/>
      <c r="Q307" s="72"/>
      <c r="R307" s="72"/>
      <c r="S307" s="72"/>
    </row>
    <row r="308" spans="1:19" s="109" customFormat="1" x14ac:dyDescent="0.2">
      <c r="A308" s="118" t="s">
        <v>351</v>
      </c>
      <c r="B308" s="118">
        <v>8.5000000000000006E-2</v>
      </c>
      <c r="C308" s="118" t="s">
        <v>66</v>
      </c>
      <c r="D308" s="72" t="s">
        <v>352</v>
      </c>
      <c r="E308" s="72">
        <v>89.77</v>
      </c>
      <c r="F308" s="117">
        <f>E308*B308</f>
        <v>7.6304500000000006</v>
      </c>
      <c r="G308" s="72"/>
      <c r="H308" s="72"/>
      <c r="I308" s="72"/>
      <c r="J308" s="72"/>
      <c r="K308" s="72"/>
      <c r="L308" s="72"/>
      <c r="M308" s="72"/>
      <c r="N308" s="72"/>
      <c r="O308" s="72"/>
      <c r="P308" s="72"/>
      <c r="Q308" s="72"/>
      <c r="R308" s="72"/>
      <c r="S308" s="72"/>
    </row>
    <row r="309" spans="1:19" x14ac:dyDescent="0.25">
      <c r="A309" s="86" t="s">
        <v>436</v>
      </c>
      <c r="B309" s="87"/>
      <c r="C309" s="86" t="s">
        <v>45</v>
      </c>
      <c r="D309" s="88" t="s">
        <v>437</v>
      </c>
      <c r="E309" s="141"/>
      <c r="F309" s="135"/>
      <c r="G309" s="136">
        <f>SUM(F311:F313)</f>
        <v>2.1562999999999999</v>
      </c>
    </row>
    <row r="310" spans="1:19" ht="55.5" customHeight="1" x14ac:dyDescent="0.25">
      <c r="A310" s="115"/>
      <c r="B310" s="115"/>
      <c r="C310" s="115"/>
      <c r="D310" s="127" t="s">
        <v>438</v>
      </c>
      <c r="E310" s="117"/>
      <c r="F310" s="116"/>
      <c r="G310" s="116"/>
    </row>
    <row r="311" spans="1:19" s="109" customFormat="1" x14ac:dyDescent="0.2">
      <c r="A311" s="118" t="s">
        <v>422</v>
      </c>
      <c r="B311" s="118">
        <v>0.1</v>
      </c>
      <c r="C311" s="118" t="s">
        <v>64</v>
      </c>
      <c r="D311" s="72" t="s">
        <v>65</v>
      </c>
      <c r="E311" s="72">
        <v>11.08</v>
      </c>
      <c r="F311" s="117">
        <f>E311*B311</f>
        <v>1.1080000000000001</v>
      </c>
      <c r="G311" s="72"/>
      <c r="H311" s="72"/>
      <c r="I311" s="72"/>
      <c r="J311" s="72"/>
      <c r="K311" s="72"/>
      <c r="L311" s="72"/>
      <c r="M311" s="72"/>
      <c r="N311" s="72"/>
      <c r="O311" s="72"/>
      <c r="P311" s="72"/>
      <c r="Q311" s="72"/>
      <c r="R311" s="72"/>
      <c r="S311" s="72"/>
    </row>
    <row r="312" spans="1:19" s="109" customFormat="1" x14ac:dyDescent="0.2">
      <c r="A312" s="118" t="s">
        <v>395</v>
      </c>
      <c r="B312" s="118">
        <v>0.01</v>
      </c>
      <c r="C312" s="118" t="s">
        <v>64</v>
      </c>
      <c r="D312" s="72" t="s">
        <v>71</v>
      </c>
      <c r="E312" s="72">
        <v>15.06</v>
      </c>
      <c r="F312" s="117">
        <f>E312*B312</f>
        <v>0.15060000000000001</v>
      </c>
      <c r="G312" s="72"/>
      <c r="H312" s="72"/>
      <c r="I312" s="72"/>
      <c r="J312" s="72"/>
      <c r="K312" s="72"/>
      <c r="L312" s="72"/>
      <c r="M312" s="72"/>
      <c r="N312" s="72"/>
      <c r="O312" s="72"/>
      <c r="P312" s="72"/>
      <c r="Q312" s="72"/>
      <c r="R312" s="72"/>
      <c r="S312" s="72"/>
    </row>
    <row r="313" spans="1:19" s="109" customFormat="1" x14ac:dyDescent="0.2">
      <c r="A313" s="118" t="s">
        <v>351</v>
      </c>
      <c r="B313" s="118">
        <v>0.01</v>
      </c>
      <c r="C313" s="118" t="s">
        <v>66</v>
      </c>
      <c r="D313" s="72" t="s">
        <v>352</v>
      </c>
      <c r="E313" s="72">
        <v>89.77</v>
      </c>
      <c r="F313" s="117">
        <f>E313*B313</f>
        <v>0.89769999999999994</v>
      </c>
      <c r="G313" s="72"/>
      <c r="H313" s="72"/>
      <c r="I313" s="72"/>
      <c r="J313" s="72"/>
      <c r="K313" s="72"/>
      <c r="L313" s="72"/>
      <c r="M313" s="72"/>
      <c r="N313" s="72"/>
      <c r="O313" s="72"/>
      <c r="P313" s="72"/>
      <c r="Q313" s="72"/>
      <c r="R313" s="72"/>
      <c r="S313" s="72"/>
    </row>
    <row r="314" spans="1:19" x14ac:dyDescent="0.25">
      <c r="A314" s="86" t="s">
        <v>439</v>
      </c>
      <c r="B314" s="87"/>
      <c r="C314" s="86" t="s">
        <v>68</v>
      </c>
      <c r="D314" s="88" t="s">
        <v>440</v>
      </c>
      <c r="E314" s="141"/>
      <c r="F314" s="135"/>
      <c r="G314" s="136">
        <f>F316</f>
        <v>5.3754800000000005</v>
      </c>
    </row>
    <row r="315" spans="1:19" ht="18" customHeight="1" x14ac:dyDescent="0.25">
      <c r="A315" s="115"/>
      <c r="B315" s="115"/>
      <c r="C315" s="115"/>
      <c r="D315" s="127" t="s">
        <v>443</v>
      </c>
      <c r="E315" s="117"/>
      <c r="F315" s="116"/>
      <c r="G315" s="116"/>
    </row>
    <row r="316" spans="1:19" s="109" customFormat="1" x14ac:dyDescent="0.2">
      <c r="A316" s="118" t="s">
        <v>441</v>
      </c>
      <c r="B316" s="118">
        <v>7.5999999999999998E-2</v>
      </c>
      <c r="C316" s="118" t="s">
        <v>64</v>
      </c>
      <c r="D316" s="72" t="s">
        <v>442</v>
      </c>
      <c r="E316" s="72">
        <v>70.73</v>
      </c>
      <c r="F316" s="117">
        <f>E316*B316</f>
        <v>5.3754800000000005</v>
      </c>
      <c r="G316" s="72"/>
      <c r="H316" s="72"/>
      <c r="I316" s="72"/>
      <c r="J316" s="72"/>
      <c r="K316" s="72"/>
      <c r="L316" s="72"/>
      <c r="M316" s="72"/>
      <c r="N316" s="72"/>
      <c r="O316" s="72"/>
      <c r="P316" s="72"/>
      <c r="Q316" s="72"/>
      <c r="R316" s="72"/>
      <c r="S316" s="72"/>
    </row>
    <row r="317" spans="1:19" x14ac:dyDescent="0.25">
      <c r="A317" s="86" t="s">
        <v>444</v>
      </c>
      <c r="B317" s="87"/>
      <c r="C317" s="86"/>
      <c r="D317" s="88" t="s">
        <v>445</v>
      </c>
      <c r="E317" s="141"/>
      <c r="F317" s="135"/>
      <c r="G317" s="136">
        <f>SUM(F319:F320)</f>
        <v>0.48127999999999999</v>
      </c>
    </row>
    <row r="318" spans="1:19" ht="51.75" customHeight="1" x14ac:dyDescent="0.25">
      <c r="A318" s="115"/>
      <c r="B318" s="115"/>
      <c r="C318" s="115"/>
      <c r="D318" s="127" t="s">
        <v>446</v>
      </c>
      <c r="E318" s="117"/>
      <c r="F318" s="116"/>
      <c r="G318" s="116"/>
    </row>
    <row r="319" spans="1:19" x14ac:dyDescent="0.2">
      <c r="A319" s="118" t="s">
        <v>422</v>
      </c>
      <c r="B319" s="118">
        <v>3.7999999999999999E-2</v>
      </c>
      <c r="C319" s="118" t="s">
        <v>64</v>
      </c>
      <c r="D319" s="72" t="s">
        <v>65</v>
      </c>
      <c r="E319" s="72">
        <v>11.08</v>
      </c>
      <c r="F319" s="117">
        <f>E319*B319</f>
        <v>0.42103999999999997</v>
      </c>
      <c r="G319" s="137"/>
    </row>
    <row r="320" spans="1:19" x14ac:dyDescent="0.2">
      <c r="A320" s="118" t="s">
        <v>395</v>
      </c>
      <c r="B320" s="118">
        <v>4.0000000000000001E-3</v>
      </c>
      <c r="C320" s="118" t="s">
        <v>64</v>
      </c>
      <c r="D320" s="72" t="s">
        <v>71</v>
      </c>
      <c r="E320" s="72">
        <v>15.06</v>
      </c>
      <c r="F320" s="117">
        <f>E320*B320</f>
        <v>6.0240000000000002E-2</v>
      </c>
      <c r="G320" s="137"/>
    </row>
    <row r="321" spans="1:7" x14ac:dyDescent="0.25">
      <c r="A321" s="86" t="s">
        <v>447</v>
      </c>
      <c r="B321" s="87"/>
      <c r="C321" s="86"/>
      <c r="D321" s="88" t="s">
        <v>448</v>
      </c>
      <c r="E321" s="141"/>
      <c r="F321" s="135"/>
      <c r="G321" s="136">
        <f>SUM(F323:F326)</f>
        <v>2.16</v>
      </c>
    </row>
    <row r="322" spans="1:7" ht="51.75" customHeight="1" x14ac:dyDescent="0.25">
      <c r="A322" s="115"/>
      <c r="B322" s="115"/>
      <c r="C322" s="115"/>
      <c r="D322" s="127" t="s">
        <v>454</v>
      </c>
      <c r="E322" s="117"/>
      <c r="F322" s="116"/>
      <c r="G322" s="116"/>
    </row>
    <row r="323" spans="1:7" x14ac:dyDescent="0.2">
      <c r="A323" s="118" t="s">
        <v>449</v>
      </c>
      <c r="B323" s="118">
        <v>1</v>
      </c>
      <c r="C323" s="118" t="s">
        <v>45</v>
      </c>
      <c r="D323" s="72" t="s">
        <v>450</v>
      </c>
      <c r="E323" s="72">
        <v>0.73</v>
      </c>
      <c r="F323" s="117">
        <f>E323*B323</f>
        <v>0.73</v>
      </c>
      <c r="G323" s="137"/>
    </row>
    <row r="324" spans="1:7" x14ac:dyDescent="0.2">
      <c r="A324" s="118" t="s">
        <v>455</v>
      </c>
      <c r="B324" s="118">
        <v>1</v>
      </c>
      <c r="C324" s="118" t="s">
        <v>45</v>
      </c>
      <c r="D324" s="72" t="s">
        <v>456</v>
      </c>
      <c r="E324" s="72">
        <v>0.62</v>
      </c>
      <c r="F324" s="117">
        <f>E324*B324</f>
        <v>0.62</v>
      </c>
      <c r="G324" s="137"/>
    </row>
    <row r="325" spans="1:7" x14ac:dyDescent="0.2">
      <c r="A325" s="118" t="s">
        <v>457</v>
      </c>
      <c r="B325" s="118">
        <v>1</v>
      </c>
      <c r="C325" s="118" t="s">
        <v>45</v>
      </c>
      <c r="D325" s="72" t="s">
        <v>458</v>
      </c>
      <c r="E325" s="72">
        <v>0.77</v>
      </c>
      <c r="F325" s="117">
        <f>E325*B325</f>
        <v>0.77</v>
      </c>
      <c r="G325" s="137"/>
    </row>
    <row r="326" spans="1:7" x14ac:dyDescent="0.2">
      <c r="A326" s="118" t="s">
        <v>459</v>
      </c>
      <c r="B326" s="118">
        <v>2</v>
      </c>
      <c r="C326" s="118" t="s">
        <v>45</v>
      </c>
      <c r="D326" s="72" t="s">
        <v>460</v>
      </c>
      <c r="E326" s="72">
        <v>0.02</v>
      </c>
      <c r="F326" s="117">
        <f>E326*B326</f>
        <v>0.04</v>
      </c>
      <c r="G326" s="137"/>
    </row>
    <row r="327" spans="1:7" x14ac:dyDescent="0.25">
      <c r="A327" s="86" t="s">
        <v>449</v>
      </c>
      <c r="B327" s="87">
        <v>1</v>
      </c>
      <c r="C327" s="86" t="s">
        <v>45</v>
      </c>
      <c r="D327" s="88" t="s">
        <v>450</v>
      </c>
      <c r="E327" s="141"/>
      <c r="F327" s="135"/>
      <c r="G327" s="136">
        <f>SUM(F329:F331)</f>
        <v>0.72650000000000015</v>
      </c>
    </row>
    <row r="328" spans="1:7" ht="28.5" customHeight="1" x14ac:dyDescent="0.25">
      <c r="A328" s="115"/>
      <c r="B328" s="115"/>
      <c r="C328" s="115"/>
      <c r="D328" s="127" t="s">
        <v>453</v>
      </c>
      <c r="E328" s="117"/>
      <c r="F328" s="116"/>
      <c r="G328" s="116"/>
    </row>
    <row r="329" spans="1:7" x14ac:dyDescent="0.2">
      <c r="A329" s="118" t="s">
        <v>422</v>
      </c>
      <c r="B329" s="118">
        <v>0.05</v>
      </c>
      <c r="C329" s="118" t="s">
        <v>64</v>
      </c>
      <c r="D329" s="72" t="s">
        <v>65</v>
      </c>
      <c r="E329" s="72">
        <v>11.08</v>
      </c>
      <c r="F329" s="117">
        <f>E329*B329</f>
        <v>0.55400000000000005</v>
      </c>
      <c r="G329" s="137"/>
    </row>
    <row r="330" spans="1:7" x14ac:dyDescent="0.2">
      <c r="A330" s="118" t="s">
        <v>395</v>
      </c>
      <c r="B330" s="118">
        <v>5.0000000000000001E-3</v>
      </c>
      <c r="C330" s="118" t="s">
        <v>64</v>
      </c>
      <c r="D330" s="72" t="s">
        <v>71</v>
      </c>
      <c r="E330" s="72">
        <v>15.06</v>
      </c>
      <c r="F330" s="117">
        <f>E330*B330</f>
        <v>7.5300000000000006E-2</v>
      </c>
      <c r="G330" s="137"/>
    </row>
    <row r="331" spans="1:7" x14ac:dyDescent="0.2">
      <c r="A331" s="118" t="s">
        <v>451</v>
      </c>
      <c r="B331" s="118">
        <v>0.06</v>
      </c>
      <c r="C331" s="118" t="s">
        <v>105</v>
      </c>
      <c r="D331" s="72" t="s">
        <v>452</v>
      </c>
      <c r="E331" s="72">
        <v>1.62</v>
      </c>
      <c r="F331" s="117">
        <f>E331*B331</f>
        <v>9.7200000000000009E-2</v>
      </c>
      <c r="G331" s="137"/>
    </row>
    <row r="332" spans="1:7" x14ac:dyDescent="0.25">
      <c r="A332" s="86" t="s">
        <v>461</v>
      </c>
      <c r="B332" s="87">
        <v>1</v>
      </c>
      <c r="C332" s="86" t="s">
        <v>45</v>
      </c>
      <c r="D332" s="88" t="s">
        <v>462</v>
      </c>
      <c r="E332" s="141"/>
      <c r="F332" s="135"/>
      <c r="G332" s="143">
        <f>SUM(F334:F339)</f>
        <v>3.3738799999999993</v>
      </c>
    </row>
    <row r="333" spans="1:7" ht="54.75" customHeight="1" x14ac:dyDescent="0.25">
      <c r="A333" s="115"/>
      <c r="B333" s="115"/>
      <c r="C333" s="115"/>
      <c r="D333" s="127" t="s">
        <v>463</v>
      </c>
      <c r="E333" s="117"/>
      <c r="F333" s="116"/>
      <c r="G333" s="116"/>
    </row>
    <row r="334" spans="1:7" x14ac:dyDescent="0.2">
      <c r="A334" s="118" t="s">
        <v>422</v>
      </c>
      <c r="B334" s="118">
        <v>0.12</v>
      </c>
      <c r="C334" s="118" t="s">
        <v>64</v>
      </c>
      <c r="D334" s="72" t="s">
        <v>65</v>
      </c>
      <c r="E334" s="72">
        <v>11.08</v>
      </c>
      <c r="F334" s="117">
        <f t="shared" ref="F334:F339" si="16">E334*B334</f>
        <v>1.3295999999999999</v>
      </c>
      <c r="G334" s="116"/>
    </row>
    <row r="335" spans="1:7" x14ac:dyDescent="0.2">
      <c r="A335" s="118" t="s">
        <v>395</v>
      </c>
      <c r="B335" s="118">
        <v>1.4E-2</v>
      </c>
      <c r="C335" s="118" t="s">
        <v>64</v>
      </c>
      <c r="D335" s="72" t="s">
        <v>71</v>
      </c>
      <c r="E335" s="72">
        <v>15.06</v>
      </c>
      <c r="F335" s="117">
        <f t="shared" si="16"/>
        <v>0.21084</v>
      </c>
      <c r="G335" s="116"/>
    </row>
    <row r="336" spans="1:7" x14ac:dyDescent="0.2">
      <c r="A336" s="118" t="s">
        <v>464</v>
      </c>
      <c r="B336" s="118">
        <v>1</v>
      </c>
      <c r="C336" s="118" t="s">
        <v>45</v>
      </c>
      <c r="D336" s="72" t="s">
        <v>465</v>
      </c>
      <c r="E336" s="72">
        <v>0.92</v>
      </c>
      <c r="F336" s="117">
        <f t="shared" si="16"/>
        <v>0.92</v>
      </c>
      <c r="G336" s="116"/>
    </row>
    <row r="337" spans="1:7" x14ac:dyDescent="0.2">
      <c r="A337" s="118" t="s">
        <v>351</v>
      </c>
      <c r="B337" s="118">
        <v>2E-3</v>
      </c>
      <c r="C337" s="118" t="s">
        <v>66</v>
      </c>
      <c r="D337" s="72" t="s">
        <v>352</v>
      </c>
      <c r="E337" s="72">
        <v>89.77</v>
      </c>
      <c r="F337" s="117">
        <f t="shared" si="16"/>
        <v>0.17954000000000001</v>
      </c>
      <c r="G337" s="116"/>
    </row>
    <row r="338" spans="1:7" x14ac:dyDescent="0.2">
      <c r="A338" s="118" t="s">
        <v>432</v>
      </c>
      <c r="B338" s="118">
        <v>0.03</v>
      </c>
      <c r="C338" s="118" t="s">
        <v>105</v>
      </c>
      <c r="D338" s="72" t="s">
        <v>306</v>
      </c>
      <c r="E338" s="72">
        <v>1.73</v>
      </c>
      <c r="F338" s="117">
        <f t="shared" si="16"/>
        <v>5.1899999999999995E-2</v>
      </c>
      <c r="G338" s="116"/>
    </row>
    <row r="339" spans="1:7" x14ac:dyDescent="0.2">
      <c r="A339" s="118" t="s">
        <v>455</v>
      </c>
      <c r="B339" s="118">
        <v>1.1000000000000001</v>
      </c>
      <c r="C339" s="118" t="s">
        <v>104</v>
      </c>
      <c r="D339" s="72" t="s">
        <v>456</v>
      </c>
      <c r="E339" s="72">
        <v>0.62</v>
      </c>
      <c r="F339" s="117">
        <f t="shared" si="16"/>
        <v>0.68200000000000005</v>
      </c>
      <c r="G339" s="116"/>
    </row>
    <row r="340" spans="1:7" x14ac:dyDescent="0.25">
      <c r="A340" s="86" t="s">
        <v>466</v>
      </c>
      <c r="B340" s="87">
        <v>1000</v>
      </c>
      <c r="C340" s="86" t="s">
        <v>45</v>
      </c>
      <c r="D340" s="88" t="s">
        <v>467</v>
      </c>
      <c r="E340" s="135"/>
      <c r="F340" s="135"/>
      <c r="G340" s="136">
        <f>SUM(F342:F343)</f>
        <v>1112.76</v>
      </c>
    </row>
    <row r="341" spans="1:7" ht="59.25" customHeight="1" x14ac:dyDescent="0.25">
      <c r="A341" s="115"/>
      <c r="B341" s="115"/>
      <c r="C341" s="115"/>
      <c r="D341" s="127" t="s">
        <v>468</v>
      </c>
      <c r="E341" s="117"/>
      <c r="F341" s="116"/>
      <c r="G341" s="116"/>
    </row>
    <row r="342" spans="1:7" x14ac:dyDescent="0.2">
      <c r="A342" s="118" t="s">
        <v>422</v>
      </c>
      <c r="B342" s="118">
        <v>30</v>
      </c>
      <c r="C342" s="118" t="s">
        <v>64</v>
      </c>
      <c r="D342" s="72" t="s">
        <v>65</v>
      </c>
      <c r="E342" s="72">
        <v>11.08</v>
      </c>
      <c r="F342" s="117">
        <f t="shared" ref="F342:F348" si="17">E342*B342</f>
        <v>332.4</v>
      </c>
      <c r="G342" s="116"/>
    </row>
    <row r="343" spans="1:7" x14ac:dyDescent="0.2">
      <c r="A343" s="118" t="s">
        <v>469</v>
      </c>
      <c r="B343" s="118">
        <v>6</v>
      </c>
      <c r="C343" s="118" t="s">
        <v>64</v>
      </c>
      <c r="D343" s="72" t="s">
        <v>470</v>
      </c>
      <c r="E343" s="72">
        <v>130.06</v>
      </c>
      <c r="F343" s="117">
        <f t="shared" si="17"/>
        <v>780.36</v>
      </c>
      <c r="G343" s="116"/>
    </row>
    <row r="344" spans="1:7" x14ac:dyDescent="0.25">
      <c r="A344" s="86" t="s">
        <v>483</v>
      </c>
      <c r="B344" s="87"/>
      <c r="C344" s="86" t="s">
        <v>491</v>
      </c>
      <c r="D344" s="88" t="s">
        <v>484</v>
      </c>
      <c r="E344" s="135"/>
      <c r="F344" s="135"/>
      <c r="G344" s="136">
        <f>SUM(F345:F348)</f>
        <v>282.952</v>
      </c>
    </row>
    <row r="345" spans="1:7" x14ac:dyDescent="0.2">
      <c r="A345" s="118" t="s">
        <v>485</v>
      </c>
      <c r="B345" s="118">
        <v>1.9</v>
      </c>
      <c r="C345" s="118" t="s">
        <v>64</v>
      </c>
      <c r="D345" s="72" t="s">
        <v>486</v>
      </c>
      <c r="E345" s="72">
        <v>0.4</v>
      </c>
      <c r="F345" s="117">
        <f t="shared" si="17"/>
        <v>0.76</v>
      </c>
      <c r="G345" s="137"/>
    </row>
    <row r="346" spans="1:7" x14ac:dyDescent="0.2">
      <c r="A346" s="118" t="s">
        <v>487</v>
      </c>
      <c r="B346" s="118">
        <v>1.9</v>
      </c>
      <c r="C346" s="118" t="s">
        <v>64</v>
      </c>
      <c r="D346" s="72" t="s">
        <v>488</v>
      </c>
      <c r="E346" s="72">
        <v>41.1</v>
      </c>
      <c r="F346" s="117">
        <f t="shared" si="17"/>
        <v>78.09</v>
      </c>
      <c r="G346" s="137"/>
    </row>
    <row r="347" spans="1:7" x14ac:dyDescent="0.2">
      <c r="A347" s="118" t="s">
        <v>429</v>
      </c>
      <c r="B347" s="118">
        <v>1.9</v>
      </c>
      <c r="C347" s="118" t="s">
        <v>64</v>
      </c>
      <c r="D347" s="72" t="s">
        <v>399</v>
      </c>
      <c r="E347" s="72">
        <v>13.08</v>
      </c>
      <c r="F347" s="117">
        <f t="shared" si="17"/>
        <v>24.852</v>
      </c>
      <c r="G347" s="137"/>
    </row>
    <row r="348" spans="1:7" x14ac:dyDescent="0.2">
      <c r="A348" s="118" t="s">
        <v>489</v>
      </c>
      <c r="B348" s="118">
        <v>25</v>
      </c>
      <c r="C348" s="118" t="s">
        <v>105</v>
      </c>
      <c r="D348" s="72" t="s">
        <v>490</v>
      </c>
      <c r="E348" s="72">
        <v>7.17</v>
      </c>
      <c r="F348" s="117">
        <f t="shared" si="17"/>
        <v>179.25</v>
      </c>
      <c r="G348" s="137"/>
    </row>
  </sheetData>
  <autoFilter ref="A5:G278"/>
  <pageMargins left="0.25" right="0.25" top="0.75" bottom="0.75" header="0.3" footer="0.3"/>
  <pageSetup paperSize="9" scale="6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A249"/>
  <sheetViews>
    <sheetView zoomScaleNormal="100" zoomScaleSheetLayoutView="85" workbookViewId="0">
      <pane xSplit="11" ySplit="9" topLeftCell="L10" activePane="bottomRight" state="frozen"/>
      <selection pane="topRight" activeCell="L1" sqref="L1"/>
      <selection pane="bottomLeft" activeCell="A7" sqref="A7"/>
      <selection pane="bottomRight" activeCell="B3" sqref="B3"/>
    </sheetView>
  </sheetViews>
  <sheetFormatPr baseColWidth="10" defaultColWidth="11.42578125" defaultRowHeight="12" x14ac:dyDescent="0.25"/>
  <cols>
    <col min="1" max="1" width="8.7109375" style="12" customWidth="1"/>
    <col min="2" max="3" width="8.140625" style="12" customWidth="1"/>
    <col min="4" max="4" width="10.28515625" style="12" customWidth="1"/>
    <col min="5" max="5" width="7" style="12" customWidth="1"/>
    <col min="6" max="6" width="15.5703125" style="12" customWidth="1"/>
    <col min="7" max="9" width="11.42578125" style="12"/>
    <col min="10" max="10" width="7.140625" style="12" customWidth="1"/>
    <col min="11" max="11" width="5.5703125" style="12" customWidth="1"/>
    <col min="12" max="12" width="11.42578125" style="12"/>
    <col min="13" max="13" width="17.28515625" style="41" customWidth="1"/>
    <col min="14" max="14" width="16.42578125" style="41" customWidth="1"/>
    <col min="15" max="27" width="11.42578125" style="2"/>
    <col min="28" max="16384" width="11.42578125" style="12"/>
  </cols>
  <sheetData>
    <row r="1" spans="1:27" s="2" customFormat="1" ht="12.75" thickBot="1" x14ac:dyDescent="0.3">
      <c r="B1" s="192"/>
      <c r="C1" s="192"/>
      <c r="D1" s="192"/>
      <c r="M1" s="193" t="s">
        <v>214</v>
      </c>
      <c r="N1" s="194">
        <f>'P. General'!I23</f>
        <v>524579.6</v>
      </c>
    </row>
    <row r="2" spans="1:27" s="2" customFormat="1" ht="21" x14ac:dyDescent="0.25">
      <c r="B2" s="191" t="s">
        <v>574</v>
      </c>
      <c r="C2" s="192"/>
      <c r="D2" s="192"/>
      <c r="M2" s="198"/>
      <c r="N2" s="198"/>
    </row>
    <row r="3" spans="1:27" s="2" customFormat="1" ht="15.75" x14ac:dyDescent="0.25">
      <c r="B3" s="196" t="s">
        <v>573</v>
      </c>
      <c r="C3" s="192"/>
      <c r="D3" s="192"/>
      <c r="M3" s="198"/>
      <c r="N3" s="198"/>
    </row>
    <row r="4" spans="1:27" s="2" customFormat="1" ht="10.5" customHeight="1" x14ac:dyDescent="0.25">
      <c r="M4" s="55"/>
      <c r="N4" s="55"/>
    </row>
    <row r="5" spans="1:27" x14ac:dyDescent="0.25">
      <c r="B5" s="42"/>
      <c r="C5" s="42"/>
      <c r="D5" s="42"/>
      <c r="E5" s="43" t="s">
        <v>213</v>
      </c>
      <c r="F5" s="42"/>
      <c r="G5" s="42"/>
      <c r="H5" s="42"/>
      <c r="I5" s="42"/>
      <c r="J5" s="42"/>
      <c r="K5" s="42"/>
      <c r="L5" s="42"/>
      <c r="M5" s="44"/>
      <c r="N5" s="44">
        <f>N6+N154+N87+N217+N243</f>
        <v>524579.6009977787</v>
      </c>
    </row>
    <row r="6" spans="1:27" x14ac:dyDescent="0.25">
      <c r="B6" s="45"/>
      <c r="C6" s="45"/>
      <c r="D6" s="166" t="s">
        <v>132</v>
      </c>
      <c r="E6" s="166"/>
      <c r="F6" s="166"/>
      <c r="G6" s="166"/>
      <c r="H6" s="166"/>
      <c r="I6" s="166"/>
      <c r="J6" s="166"/>
      <c r="K6" s="166"/>
      <c r="L6" s="65"/>
      <c r="M6" s="66"/>
      <c r="N6" s="66">
        <f>N7+N47+N56+N65+N72</f>
        <v>93386.313869279984</v>
      </c>
    </row>
    <row r="7" spans="1:27" x14ac:dyDescent="0.25">
      <c r="B7" s="46"/>
      <c r="C7" s="46"/>
      <c r="D7" s="168" t="s">
        <v>133</v>
      </c>
      <c r="E7" s="168"/>
      <c r="F7" s="168"/>
      <c r="G7" s="168"/>
      <c r="H7" s="168"/>
      <c r="I7" s="168"/>
      <c r="J7" s="168"/>
      <c r="K7" s="168"/>
      <c r="L7" s="46"/>
      <c r="M7" s="47"/>
      <c r="N7" s="47">
        <f>N8+N30</f>
        <v>37719.133429999994</v>
      </c>
    </row>
    <row r="8" spans="1:27" x14ac:dyDescent="0.25">
      <c r="A8" s="170"/>
      <c r="B8" s="48"/>
      <c r="C8" s="48"/>
      <c r="D8" s="169" t="s">
        <v>151</v>
      </c>
      <c r="E8" s="169"/>
      <c r="F8" s="169"/>
      <c r="G8" s="169"/>
      <c r="H8" s="169"/>
      <c r="I8" s="169"/>
      <c r="J8" s="169"/>
      <c r="K8" s="169"/>
      <c r="L8" s="48"/>
      <c r="M8" s="49"/>
      <c r="N8" s="49">
        <f>SUM(N10:N29)</f>
        <v>24723.767559999997</v>
      </c>
    </row>
    <row r="9" spans="1:27" x14ac:dyDescent="0.25">
      <c r="A9" s="170"/>
      <c r="B9" s="48"/>
      <c r="C9" s="67" t="s">
        <v>180</v>
      </c>
      <c r="D9" s="67" t="s">
        <v>56</v>
      </c>
      <c r="E9" s="67" t="s">
        <v>39</v>
      </c>
      <c r="F9" s="174" t="s">
        <v>40</v>
      </c>
      <c r="G9" s="174"/>
      <c r="H9" s="174"/>
      <c r="I9" s="174"/>
      <c r="J9" s="174"/>
      <c r="K9" s="174"/>
      <c r="L9" s="67" t="s">
        <v>45</v>
      </c>
      <c r="M9" s="67" t="s">
        <v>85</v>
      </c>
      <c r="N9" s="67" t="s">
        <v>86</v>
      </c>
    </row>
    <row r="10" spans="1:27" s="54" customFormat="1" ht="15.75" customHeight="1" x14ac:dyDescent="0.25">
      <c r="A10" s="170"/>
      <c r="B10" s="50">
        <v>1</v>
      </c>
      <c r="C10" s="50" t="s">
        <v>186</v>
      </c>
      <c r="D10" s="50" t="s">
        <v>252</v>
      </c>
      <c r="E10" s="51" t="s">
        <v>224</v>
      </c>
      <c r="F10" s="156" t="s">
        <v>41</v>
      </c>
      <c r="G10" s="156"/>
      <c r="H10" s="156"/>
      <c r="I10" s="156"/>
      <c r="J10" s="156"/>
      <c r="K10" s="156"/>
      <c r="L10" s="52">
        <f>Medic!K8</f>
        <v>378</v>
      </c>
      <c r="M10" s="59">
        <f>'P Descomp'!$G$6</f>
        <v>1.32</v>
      </c>
      <c r="N10" s="53">
        <f>M10*L10</f>
        <v>498.96000000000004</v>
      </c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</row>
    <row r="11" spans="1:27" s="54" customFormat="1" ht="57.75" customHeight="1" x14ac:dyDescent="0.25">
      <c r="A11" s="170"/>
      <c r="B11" s="50">
        <v>1</v>
      </c>
      <c r="C11" s="50" t="s">
        <v>186</v>
      </c>
      <c r="D11" s="2"/>
      <c r="E11" s="2"/>
      <c r="F11" s="157" t="s">
        <v>183</v>
      </c>
      <c r="G11" s="157"/>
      <c r="H11" s="157"/>
      <c r="I11" s="157"/>
      <c r="J11" s="157"/>
      <c r="K11" s="157"/>
      <c r="L11" s="157"/>
      <c r="M11" s="55"/>
      <c r="N11" s="55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</row>
    <row r="12" spans="1:27" s="54" customFormat="1" x14ac:dyDescent="0.25">
      <c r="A12" s="170"/>
      <c r="B12" s="50">
        <v>1</v>
      </c>
      <c r="C12" s="50" t="s">
        <v>186</v>
      </c>
      <c r="D12" s="50" t="s">
        <v>253</v>
      </c>
      <c r="E12" s="51" t="s">
        <v>32</v>
      </c>
      <c r="F12" s="156" t="s">
        <v>211</v>
      </c>
      <c r="G12" s="156"/>
      <c r="H12" s="156"/>
      <c r="I12" s="156"/>
      <c r="J12" s="156"/>
      <c r="K12" s="156"/>
      <c r="L12" s="52">
        <f>Medic!$K$11</f>
        <v>2000</v>
      </c>
      <c r="M12" s="59">
        <f>'P Descomp'!G10</f>
        <v>2.7975000000000003</v>
      </c>
      <c r="N12" s="53">
        <f>M12*L12</f>
        <v>5595.0000000000009</v>
      </c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</row>
    <row r="13" spans="1:27" s="54" customFormat="1" ht="45.75" customHeight="1" x14ac:dyDescent="0.25">
      <c r="A13" s="170"/>
      <c r="B13" s="50">
        <v>1</v>
      </c>
      <c r="C13" s="50" t="s">
        <v>186</v>
      </c>
      <c r="D13" s="56"/>
      <c r="E13" s="56"/>
      <c r="F13" s="157" t="s">
        <v>212</v>
      </c>
      <c r="G13" s="157"/>
      <c r="H13" s="157"/>
      <c r="I13" s="157"/>
      <c r="J13" s="157"/>
      <c r="K13" s="157"/>
      <c r="L13" s="157"/>
      <c r="M13" s="57"/>
      <c r="N13" s="57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</row>
    <row r="14" spans="1:27" s="13" customFormat="1" ht="17.25" customHeight="1" x14ac:dyDescent="0.25">
      <c r="A14" s="170"/>
      <c r="B14" s="50">
        <v>1</v>
      </c>
      <c r="C14" s="50" t="s">
        <v>186</v>
      </c>
      <c r="D14" s="50" t="s">
        <v>254</v>
      </c>
      <c r="E14" s="51" t="s">
        <v>224</v>
      </c>
      <c r="F14" s="156" t="s">
        <v>34</v>
      </c>
      <c r="G14" s="156"/>
      <c r="H14" s="156"/>
      <c r="I14" s="156"/>
      <c r="J14" s="156"/>
      <c r="K14" s="156"/>
      <c r="L14" s="52">
        <f>Medic!K14</f>
        <v>11206</v>
      </c>
      <c r="M14" s="59">
        <f>'P Descomp'!$G$15</f>
        <v>0.93250000000000011</v>
      </c>
      <c r="N14" s="53">
        <f>M14*L14</f>
        <v>10449.595000000001</v>
      </c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</row>
    <row r="15" spans="1:27" s="13" customFormat="1" ht="45" customHeight="1" x14ac:dyDescent="0.25">
      <c r="A15" s="170"/>
      <c r="B15" s="50">
        <v>1</v>
      </c>
      <c r="C15" s="50" t="s">
        <v>186</v>
      </c>
      <c r="D15" s="2"/>
      <c r="E15" s="2"/>
      <c r="F15" s="157" t="s">
        <v>184</v>
      </c>
      <c r="G15" s="157"/>
      <c r="H15" s="157"/>
      <c r="I15" s="157"/>
      <c r="J15" s="157"/>
      <c r="K15" s="157"/>
      <c r="L15" s="157"/>
      <c r="M15" s="55"/>
      <c r="N15" s="55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</row>
    <row r="16" spans="1:27" s="13" customFormat="1" ht="17.25" customHeight="1" x14ac:dyDescent="0.25">
      <c r="A16" s="170"/>
      <c r="B16" s="50">
        <v>1</v>
      </c>
      <c r="C16" s="50" t="s">
        <v>186</v>
      </c>
      <c r="D16" s="50" t="s">
        <v>255</v>
      </c>
      <c r="E16" s="51" t="s">
        <v>32</v>
      </c>
      <c r="F16" s="156" t="s">
        <v>140</v>
      </c>
      <c r="G16" s="156"/>
      <c r="H16" s="156"/>
      <c r="I16" s="156"/>
      <c r="J16" s="156"/>
      <c r="K16" s="156"/>
      <c r="L16" s="52">
        <f>Medic!K18</f>
        <v>1170</v>
      </c>
      <c r="M16" s="59">
        <f>'P Descomp'!$G$20</f>
        <v>0.15677600000000003</v>
      </c>
      <c r="N16" s="59">
        <f>M16*L16</f>
        <v>183.42792000000003</v>
      </c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</row>
    <row r="17" spans="1:27" ht="29.25" customHeight="1" x14ac:dyDescent="0.25">
      <c r="A17" s="170"/>
      <c r="B17" s="50">
        <v>1</v>
      </c>
      <c r="C17" s="50" t="s">
        <v>186</v>
      </c>
      <c r="D17" s="2"/>
      <c r="E17" s="2"/>
      <c r="F17" s="162" t="s">
        <v>139</v>
      </c>
      <c r="G17" s="162"/>
      <c r="H17" s="162"/>
      <c r="I17" s="162"/>
      <c r="J17" s="162"/>
      <c r="K17" s="162"/>
      <c r="L17" s="162"/>
      <c r="M17" s="55"/>
      <c r="N17" s="55"/>
    </row>
    <row r="18" spans="1:27" s="13" customFormat="1" ht="17.25" customHeight="1" x14ac:dyDescent="0.25">
      <c r="A18" s="170"/>
      <c r="B18" s="50">
        <v>1</v>
      </c>
      <c r="C18" s="50" t="s">
        <v>186</v>
      </c>
      <c r="D18" s="50" t="s">
        <v>256</v>
      </c>
      <c r="E18" s="51" t="s">
        <v>32</v>
      </c>
      <c r="F18" s="156" t="s">
        <v>36</v>
      </c>
      <c r="G18" s="156"/>
      <c r="H18" s="156"/>
      <c r="I18" s="156"/>
      <c r="J18" s="156"/>
      <c r="K18" s="156"/>
      <c r="L18" s="52">
        <f>Medic!K21</f>
        <v>1170</v>
      </c>
      <c r="M18" s="53">
        <f>'P Descomp'!$G$24</f>
        <v>0.10770200000000001</v>
      </c>
      <c r="N18" s="53">
        <f>M18*L18</f>
        <v>126.01134</v>
      </c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</row>
    <row r="19" spans="1:27" ht="30.75" customHeight="1" x14ac:dyDescent="0.25">
      <c r="A19" s="170"/>
      <c r="B19" s="50">
        <v>1</v>
      </c>
      <c r="C19" s="50" t="s">
        <v>186</v>
      </c>
      <c r="D19" s="2"/>
      <c r="E19" s="2"/>
      <c r="F19" s="157" t="s">
        <v>141</v>
      </c>
      <c r="G19" s="157"/>
      <c r="H19" s="157"/>
      <c r="I19" s="157"/>
      <c r="J19" s="157"/>
      <c r="K19" s="157"/>
      <c r="L19" s="157"/>
      <c r="M19" s="55"/>
      <c r="N19" s="55"/>
    </row>
    <row r="20" spans="1:27" s="13" customFormat="1" ht="17.25" customHeight="1" x14ac:dyDescent="0.25">
      <c r="A20" s="170"/>
      <c r="B20" s="50">
        <v>1</v>
      </c>
      <c r="C20" s="50" t="s">
        <v>186</v>
      </c>
      <c r="D20" s="50" t="s">
        <v>257</v>
      </c>
      <c r="E20" s="51" t="s">
        <v>32</v>
      </c>
      <c r="F20" s="156" t="s">
        <v>547</v>
      </c>
      <c r="G20" s="156"/>
      <c r="H20" s="156"/>
      <c r="I20" s="156"/>
      <c r="J20" s="156"/>
      <c r="K20" s="156"/>
      <c r="L20" s="52">
        <f>Medic!K24</f>
        <v>1170</v>
      </c>
      <c r="M20" s="53">
        <f>'P Descomp'!$G$31</f>
        <v>0.36017399999999999</v>
      </c>
      <c r="N20" s="53">
        <f>M20*L20</f>
        <v>421.40357999999998</v>
      </c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</row>
    <row r="21" spans="1:27" ht="57" customHeight="1" x14ac:dyDescent="0.25">
      <c r="A21" s="170"/>
      <c r="B21" s="50">
        <v>1</v>
      </c>
      <c r="C21" s="50" t="s">
        <v>186</v>
      </c>
      <c r="D21" s="2"/>
      <c r="E21" s="2"/>
      <c r="F21" s="157" t="s">
        <v>142</v>
      </c>
      <c r="G21" s="157"/>
      <c r="H21" s="157"/>
      <c r="I21" s="157"/>
      <c r="J21" s="157"/>
      <c r="K21" s="157"/>
      <c r="L21" s="157"/>
      <c r="M21" s="55"/>
      <c r="N21" s="55"/>
    </row>
    <row r="22" spans="1:27" s="13" customFormat="1" ht="29.25" customHeight="1" x14ac:dyDescent="0.25">
      <c r="A22" s="170"/>
      <c r="B22" s="50">
        <v>1</v>
      </c>
      <c r="C22" s="50" t="s">
        <v>186</v>
      </c>
      <c r="D22" s="50" t="s">
        <v>259</v>
      </c>
      <c r="E22" s="51" t="s">
        <v>225</v>
      </c>
      <c r="F22" s="156" t="s">
        <v>548</v>
      </c>
      <c r="G22" s="156"/>
      <c r="H22" s="156"/>
      <c r="I22" s="156"/>
      <c r="J22" s="156"/>
      <c r="K22" s="156"/>
      <c r="L22" s="58">
        <f>Medic!K27</f>
        <v>234</v>
      </c>
      <c r="M22" s="53">
        <f>'P Descomp'!$G$36</f>
        <v>5.1301000000000005</v>
      </c>
      <c r="N22" s="53">
        <f>M22*L22</f>
        <v>1200.4434000000001</v>
      </c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</row>
    <row r="23" spans="1:27" ht="61.5" customHeight="1" x14ac:dyDescent="0.25">
      <c r="A23" s="170"/>
      <c r="B23" s="50">
        <v>1</v>
      </c>
      <c r="C23" s="50" t="s">
        <v>186</v>
      </c>
      <c r="D23" s="2"/>
      <c r="E23" s="2"/>
      <c r="F23" s="157" t="s">
        <v>143</v>
      </c>
      <c r="G23" s="157"/>
      <c r="H23" s="157"/>
      <c r="I23" s="157"/>
      <c r="J23" s="157"/>
      <c r="K23" s="157"/>
      <c r="L23" s="157"/>
      <c r="M23" s="55"/>
      <c r="N23" s="55"/>
    </row>
    <row r="24" spans="1:27" s="13" customFormat="1" ht="21" customHeight="1" x14ac:dyDescent="0.25">
      <c r="A24" s="170"/>
      <c r="B24" s="50">
        <v>1</v>
      </c>
      <c r="C24" s="50" t="s">
        <v>186</v>
      </c>
      <c r="D24" s="50" t="s">
        <v>258</v>
      </c>
      <c r="E24" s="51" t="s">
        <v>33</v>
      </c>
      <c r="F24" s="156" t="s">
        <v>550</v>
      </c>
      <c r="G24" s="156"/>
      <c r="H24" s="156"/>
      <c r="I24" s="156"/>
      <c r="J24" s="156"/>
      <c r="K24" s="156"/>
      <c r="L24" s="58">
        <f>Medic!K30</f>
        <v>292.5</v>
      </c>
      <c r="M24" s="53">
        <f>'P Descomp'!$G$28</f>
        <v>20.72</v>
      </c>
      <c r="N24" s="53">
        <f>M24*L24</f>
        <v>6060.5999999999995</v>
      </c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</row>
    <row r="25" spans="1:27" ht="36" customHeight="1" x14ac:dyDescent="0.25">
      <c r="A25" s="170"/>
      <c r="B25" s="50">
        <v>1</v>
      </c>
      <c r="C25" s="50" t="s">
        <v>186</v>
      </c>
      <c r="D25" s="2"/>
      <c r="E25" s="2"/>
      <c r="F25" s="157" t="s">
        <v>144</v>
      </c>
      <c r="G25" s="157"/>
      <c r="H25" s="157"/>
      <c r="I25" s="157"/>
      <c r="J25" s="157"/>
      <c r="K25" s="157"/>
      <c r="L25" s="157"/>
      <c r="M25" s="55"/>
      <c r="N25" s="55"/>
    </row>
    <row r="26" spans="1:27" s="13" customFormat="1" ht="21" customHeight="1" x14ac:dyDescent="0.25">
      <c r="A26" s="170"/>
      <c r="B26" s="50">
        <v>1</v>
      </c>
      <c r="C26" s="50" t="s">
        <v>186</v>
      </c>
      <c r="D26" s="50" t="s">
        <v>260</v>
      </c>
      <c r="E26" s="51" t="s">
        <v>225</v>
      </c>
      <c r="F26" s="156" t="s">
        <v>38</v>
      </c>
      <c r="G26" s="156"/>
      <c r="H26" s="156"/>
      <c r="I26" s="156"/>
      <c r="J26" s="156"/>
      <c r="K26" s="156"/>
      <c r="L26" s="58">
        <f>Medic!K33</f>
        <v>65</v>
      </c>
      <c r="M26" s="59">
        <f>'P Descomp'!$G$42</f>
        <v>0.47032800000000002</v>
      </c>
      <c r="N26" s="53">
        <f>M26*L26</f>
        <v>30.57132</v>
      </c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</row>
    <row r="27" spans="1:27" ht="33" customHeight="1" x14ac:dyDescent="0.25">
      <c r="A27" s="170"/>
      <c r="B27" s="50">
        <v>1</v>
      </c>
      <c r="C27" s="50" t="s">
        <v>186</v>
      </c>
      <c r="D27" s="2"/>
      <c r="E27" s="2"/>
      <c r="F27" s="157" t="s">
        <v>145</v>
      </c>
      <c r="G27" s="157"/>
      <c r="H27" s="157"/>
      <c r="I27" s="157"/>
      <c r="J27" s="157"/>
      <c r="K27" s="157"/>
      <c r="L27" s="157"/>
      <c r="M27" s="55"/>
      <c r="N27" s="55"/>
    </row>
    <row r="28" spans="1:27" s="13" customFormat="1" ht="21" customHeight="1" x14ac:dyDescent="0.25">
      <c r="A28" s="170"/>
      <c r="B28" s="50">
        <v>1</v>
      </c>
      <c r="C28" s="50" t="s">
        <v>186</v>
      </c>
      <c r="D28" s="50" t="s">
        <v>261</v>
      </c>
      <c r="E28" s="51" t="s">
        <v>43</v>
      </c>
      <c r="F28" s="156" t="s">
        <v>42</v>
      </c>
      <c r="G28" s="156"/>
      <c r="H28" s="156"/>
      <c r="I28" s="156"/>
      <c r="J28" s="156"/>
      <c r="K28" s="156"/>
      <c r="L28" s="58">
        <f>Medic!K36</f>
        <v>30</v>
      </c>
      <c r="M28" s="53">
        <f>'P Descomp'!$G$46</f>
        <v>5.2584999999999997</v>
      </c>
      <c r="N28" s="53">
        <f>M28*L28</f>
        <v>157.755</v>
      </c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</row>
    <row r="29" spans="1:27" ht="16.5" customHeight="1" x14ac:dyDescent="0.25">
      <c r="A29" s="170"/>
      <c r="B29" s="50">
        <v>1</v>
      </c>
      <c r="C29" s="50" t="s">
        <v>186</v>
      </c>
      <c r="D29" s="2"/>
      <c r="E29" s="2"/>
      <c r="F29" s="2" t="s">
        <v>42</v>
      </c>
      <c r="G29" s="2"/>
      <c r="H29" s="2"/>
      <c r="I29" s="2"/>
      <c r="J29" s="2"/>
      <c r="K29" s="2"/>
      <c r="L29" s="2"/>
      <c r="M29" s="55"/>
      <c r="N29" s="55"/>
    </row>
    <row r="30" spans="1:27" s="2" customFormat="1" x14ac:dyDescent="0.25">
      <c r="A30" s="170"/>
      <c r="B30" s="50">
        <v>1</v>
      </c>
      <c r="C30" s="50" t="s">
        <v>186</v>
      </c>
      <c r="D30" s="169" t="s">
        <v>161</v>
      </c>
      <c r="E30" s="169"/>
      <c r="F30" s="169"/>
      <c r="G30" s="169"/>
      <c r="H30" s="169"/>
      <c r="I30" s="169"/>
      <c r="J30" s="169"/>
      <c r="K30" s="169"/>
      <c r="L30" s="48"/>
      <c r="M30" s="49"/>
      <c r="N30" s="49">
        <f>SUM(N31:N46)</f>
        <v>12995.365869999998</v>
      </c>
    </row>
    <row r="31" spans="1:27" s="13" customFormat="1" ht="21" customHeight="1" x14ac:dyDescent="0.25">
      <c r="A31" s="170"/>
      <c r="B31" s="50">
        <v>1</v>
      </c>
      <c r="C31" s="50" t="s">
        <v>186</v>
      </c>
      <c r="D31" s="86" t="s">
        <v>294</v>
      </c>
      <c r="E31" s="51" t="s">
        <v>39</v>
      </c>
      <c r="F31" s="161" t="s">
        <v>295</v>
      </c>
      <c r="G31" s="161"/>
      <c r="H31" s="161"/>
      <c r="I31" s="161"/>
      <c r="J31" s="161"/>
      <c r="K31" s="161"/>
      <c r="L31" s="58">
        <f>Medic!K42</f>
        <v>60</v>
      </c>
      <c r="M31" s="53">
        <f>'P Descomp'!$G$50</f>
        <v>47.803200000000004</v>
      </c>
      <c r="N31" s="53">
        <f>M31*L31</f>
        <v>2868.192</v>
      </c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</row>
    <row r="32" spans="1:27" x14ac:dyDescent="0.25">
      <c r="A32" s="170"/>
      <c r="B32" s="50">
        <v>1</v>
      </c>
      <c r="C32" s="50" t="s">
        <v>186</v>
      </c>
      <c r="D32" s="2"/>
      <c r="E32" s="2"/>
      <c r="F32" s="157" t="str">
        <f>'P Descomp'!D51</f>
        <v>Construcción de badén enchachado piedra despiece natural</v>
      </c>
      <c r="G32" s="157"/>
      <c r="H32" s="157"/>
      <c r="I32" s="157"/>
      <c r="J32" s="157"/>
      <c r="K32" s="157"/>
      <c r="L32" s="157"/>
      <c r="M32" s="55"/>
      <c r="N32" s="55"/>
    </row>
    <row r="33" spans="1:27" s="13" customFormat="1" ht="21" customHeight="1" x14ac:dyDescent="0.25">
      <c r="A33" s="170"/>
      <c r="B33" s="50">
        <v>1</v>
      </c>
      <c r="C33" s="50" t="s">
        <v>186</v>
      </c>
      <c r="D33" s="50" t="s">
        <v>49</v>
      </c>
      <c r="E33" s="51" t="s">
        <v>50</v>
      </c>
      <c r="F33" s="156" t="s">
        <v>51</v>
      </c>
      <c r="G33" s="156"/>
      <c r="H33" s="156"/>
      <c r="I33" s="156"/>
      <c r="J33" s="156"/>
      <c r="K33" s="156"/>
      <c r="L33" s="58">
        <f>Medic!K45</f>
        <v>48</v>
      </c>
      <c r="M33" s="53">
        <f>'P Descomp'!$G$57</f>
        <v>55.383749999999992</v>
      </c>
      <c r="N33" s="53">
        <f>M33*L33</f>
        <v>2658.4199999999996</v>
      </c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</row>
    <row r="34" spans="1:27" x14ac:dyDescent="0.25">
      <c r="A34" s="170"/>
      <c r="B34" s="50">
        <v>1</v>
      </c>
      <c r="C34" s="50" t="s">
        <v>186</v>
      </c>
      <c r="D34" s="2"/>
      <c r="E34" s="2"/>
      <c r="F34" s="157" t="str">
        <f>'P Descomp'!D58</f>
        <v>Ud. de módulo de 2 m de longitud de barandilla para cerramiento o defensa de rollizos de madera de pino tratada, con acabado natural, constituido por dos postes verticales de 1,5 m de longitud y 10 cm de diámetro, dos horizontales de 2 m de longitud y uno en diagonal de 2,5 m de longitud, todos ellos del mismo diámetro, incluida excavación y anclaje con hormigón HM- 20/P/20, herrajes y puntas, herramientas y medios auxiliares. Medido por ml</v>
      </c>
      <c r="G34" s="157"/>
      <c r="H34" s="157"/>
      <c r="I34" s="157"/>
      <c r="J34" s="157"/>
      <c r="K34" s="157"/>
      <c r="L34" s="157"/>
      <c r="M34" s="55"/>
      <c r="N34" s="55"/>
    </row>
    <row r="35" spans="1:27" s="13" customFormat="1" ht="21" customHeight="1" x14ac:dyDescent="0.25">
      <c r="A35" s="170"/>
      <c r="B35" s="50">
        <v>1</v>
      </c>
      <c r="C35" s="50" t="s">
        <v>186</v>
      </c>
      <c r="D35" s="50" t="s">
        <v>262</v>
      </c>
      <c r="E35" s="51" t="s">
        <v>39</v>
      </c>
      <c r="F35" s="156" t="s">
        <v>377</v>
      </c>
      <c r="G35" s="156"/>
      <c r="H35" s="156"/>
      <c r="I35" s="156"/>
      <c r="J35" s="156"/>
      <c r="K35" s="156"/>
      <c r="L35" s="58">
        <f>Medic!K48</f>
        <v>4</v>
      </c>
      <c r="M35" s="53">
        <f>'P Descomp'!$G$66</f>
        <v>482.64400000000001</v>
      </c>
      <c r="N35" s="53">
        <f>M35*L35</f>
        <v>1930.576</v>
      </c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</row>
    <row r="36" spans="1:27" ht="30" customHeight="1" x14ac:dyDescent="0.25">
      <c r="A36" s="170"/>
      <c r="B36" s="50">
        <v>1</v>
      </c>
      <c r="C36" s="50" t="s">
        <v>186</v>
      </c>
      <c r="D36" s="2"/>
      <c r="E36" s="2"/>
      <c r="F36" s="157" t="str">
        <f>'P Descomp'!D67</f>
        <v>Paso salvacunetas mediante caño sencillo de tubo de hormigón machiembrado 0,6 m de diámetro interior, sin embocaduras, colocado y tierra extendida, 4m de longitud.</v>
      </c>
      <c r="G36" s="157"/>
      <c r="H36" s="157"/>
      <c r="I36" s="157"/>
      <c r="J36" s="157"/>
      <c r="K36" s="157"/>
      <c r="L36" s="157"/>
      <c r="M36" s="55"/>
      <c r="N36" s="55"/>
    </row>
    <row r="37" spans="1:27" s="13" customFormat="1" ht="21" customHeight="1" x14ac:dyDescent="0.25">
      <c r="A37" s="170"/>
      <c r="B37" s="50">
        <v>1</v>
      </c>
      <c r="C37" s="50" t="s">
        <v>186</v>
      </c>
      <c r="D37" s="25" t="s">
        <v>375</v>
      </c>
      <c r="E37" s="51" t="s">
        <v>50</v>
      </c>
      <c r="F37" s="156" t="s">
        <v>384</v>
      </c>
      <c r="G37" s="156"/>
      <c r="H37" s="156"/>
      <c r="I37" s="156"/>
      <c r="J37" s="156"/>
      <c r="K37" s="156"/>
      <c r="L37" s="58">
        <f>Medic!K51</f>
        <v>12</v>
      </c>
      <c r="M37" s="53">
        <f>'P Descomp'!$G$73</f>
        <v>120.661</v>
      </c>
      <c r="N37" s="53">
        <f>M37*L37</f>
        <v>1447.932</v>
      </c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</row>
    <row r="38" spans="1:27" ht="33" customHeight="1" x14ac:dyDescent="0.25">
      <c r="A38" s="170"/>
      <c r="B38" s="50">
        <v>1</v>
      </c>
      <c r="C38" s="50" t="s">
        <v>186</v>
      </c>
      <c r="D38" s="2"/>
      <c r="E38" s="2"/>
      <c r="F38" s="157" t="str">
        <f>'P Descomp'!D74</f>
        <v>Caño sencillo de tubo de hormigón machiembrado 0,6 m de diámetro interior, sin embocaduras, colocado , según obra tipificada</v>
      </c>
      <c r="G38" s="157"/>
      <c r="H38" s="157"/>
      <c r="I38" s="157"/>
      <c r="J38" s="157"/>
      <c r="K38" s="157"/>
      <c r="L38" s="157"/>
      <c r="M38" s="55"/>
      <c r="N38" s="55"/>
    </row>
    <row r="39" spans="1:27" s="13" customFormat="1" ht="21" customHeight="1" x14ac:dyDescent="0.25">
      <c r="A39" s="170"/>
      <c r="B39" s="50">
        <v>1</v>
      </c>
      <c r="C39" s="50" t="s">
        <v>186</v>
      </c>
      <c r="D39" s="25" t="s">
        <v>385</v>
      </c>
      <c r="E39" s="51" t="s">
        <v>45</v>
      </c>
      <c r="F39" s="156" t="s">
        <v>386</v>
      </c>
      <c r="G39" s="156"/>
      <c r="H39" s="156"/>
      <c r="I39" s="156"/>
      <c r="J39" s="156"/>
      <c r="K39" s="156"/>
      <c r="L39" s="58">
        <f>Medic!K54</f>
        <v>4</v>
      </c>
      <c r="M39" s="53">
        <f>'P Descomp'!$G$80</f>
        <v>228.91364999999999</v>
      </c>
      <c r="N39" s="53">
        <f>M39*L39</f>
        <v>915.65459999999996</v>
      </c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</row>
    <row r="40" spans="1:27" ht="30.75" customHeight="1" x14ac:dyDescent="0.25">
      <c r="A40" s="170"/>
      <c r="B40" s="50">
        <v>1</v>
      </c>
      <c r="C40" s="50" t="s">
        <v>186</v>
      </c>
      <c r="D40" s="2"/>
      <c r="E40" s="2"/>
      <c r="F40" s="157" t="str">
        <f>'P Descomp'!D81</f>
        <v>Embocadura de hormigón para caño sencillo de 0,6 m de diámetro interior, con dos aletas e imposta.</v>
      </c>
      <c r="G40" s="157"/>
      <c r="H40" s="157"/>
      <c r="I40" s="157"/>
      <c r="J40" s="157"/>
      <c r="K40" s="157"/>
      <c r="L40" s="157"/>
      <c r="M40" s="55"/>
      <c r="N40" s="55"/>
    </row>
    <row r="41" spans="1:27" s="13" customFormat="1" ht="21" customHeight="1" x14ac:dyDescent="0.25">
      <c r="A41" s="170"/>
      <c r="B41" s="50">
        <v>1</v>
      </c>
      <c r="C41" s="50" t="s">
        <v>186</v>
      </c>
      <c r="D41" s="50" t="s">
        <v>91</v>
      </c>
      <c r="E41" s="51" t="s">
        <v>50</v>
      </c>
      <c r="F41" s="156" t="s">
        <v>92</v>
      </c>
      <c r="G41" s="156"/>
      <c r="H41" s="156"/>
      <c r="I41" s="156"/>
      <c r="J41" s="156"/>
      <c r="K41" s="156"/>
      <c r="L41" s="58">
        <f>Medic!K57</f>
        <v>6</v>
      </c>
      <c r="M41" s="53">
        <f>'P Descomp'!$G$87</f>
        <v>5.8966700000000003</v>
      </c>
      <c r="N41" s="53">
        <f>M41*L41</f>
        <v>35.380020000000002</v>
      </c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</row>
    <row r="42" spans="1:27" ht="27.75" customHeight="1" x14ac:dyDescent="0.25">
      <c r="A42" s="170"/>
      <c r="B42" s="50">
        <v>1</v>
      </c>
      <c r="C42" s="50" t="s">
        <v>186</v>
      </c>
      <c r="D42" s="2"/>
      <c r="E42" s="2"/>
      <c r="F42" s="157" t="str">
        <f>'P Descomp'!D88</f>
        <v>Excavación de zanja , con la perfección que sea posible a máquina, para cimentaciones y obras de fábrica.</v>
      </c>
      <c r="G42" s="157"/>
      <c r="H42" s="157"/>
      <c r="I42" s="157"/>
      <c r="J42" s="157"/>
      <c r="K42" s="157"/>
      <c r="L42" s="157"/>
      <c r="M42" s="55"/>
      <c r="N42" s="55"/>
    </row>
    <row r="43" spans="1:27" s="13" customFormat="1" ht="21" customHeight="1" x14ac:dyDescent="0.25">
      <c r="A43" s="170"/>
      <c r="B43" s="50">
        <v>1</v>
      </c>
      <c r="C43" s="50" t="s">
        <v>186</v>
      </c>
      <c r="D43" s="50" t="s">
        <v>288</v>
      </c>
      <c r="E43" s="51" t="s">
        <v>45</v>
      </c>
      <c r="F43" s="156" t="s">
        <v>53</v>
      </c>
      <c r="G43" s="156"/>
      <c r="H43" s="156"/>
      <c r="I43" s="156"/>
      <c r="J43" s="156"/>
      <c r="K43" s="156"/>
      <c r="L43" s="60">
        <f>Medic!K60</f>
        <v>2</v>
      </c>
      <c r="M43" s="53">
        <f>'P Descomp'!$G$90</f>
        <v>1116.9556250000001</v>
      </c>
      <c r="N43" s="53">
        <f>M43*L43</f>
        <v>2233.9112500000001</v>
      </c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</row>
    <row r="44" spans="1:27" ht="24.75" customHeight="1" x14ac:dyDescent="0.25">
      <c r="A44" s="170"/>
      <c r="B44" s="50">
        <v>1</v>
      </c>
      <c r="C44" s="50" t="s">
        <v>186</v>
      </c>
      <c r="D44" s="2"/>
      <c r="E44" s="2"/>
      <c r="F44" s="157" t="str">
        <f>'P Descomp'!D91</f>
        <v>Suministro y colocación de barrera metálica para cierre caminos de hasta 6 metros de longitud.</v>
      </c>
      <c r="G44" s="157"/>
      <c r="H44" s="157"/>
      <c r="I44" s="157"/>
      <c r="J44" s="157"/>
      <c r="K44" s="157"/>
      <c r="L44" s="157"/>
      <c r="M44" s="55"/>
      <c r="N44" s="55"/>
    </row>
    <row r="45" spans="1:27" ht="24.75" customHeight="1" x14ac:dyDescent="0.25">
      <c r="A45" s="170"/>
      <c r="B45" s="50"/>
      <c r="C45" s="50"/>
      <c r="D45" s="25" t="s">
        <v>393</v>
      </c>
      <c r="E45" s="51" t="s">
        <v>39</v>
      </c>
      <c r="F45" s="163" t="s">
        <v>394</v>
      </c>
      <c r="G45" s="163"/>
      <c r="H45" s="163"/>
      <c r="I45" s="163"/>
      <c r="J45" s="163"/>
      <c r="K45" s="163"/>
      <c r="L45" s="60">
        <f>Medic!K63</f>
        <v>200</v>
      </c>
      <c r="M45" s="53">
        <f>'P Descomp'!$G$98</f>
        <v>4.5265000000000004</v>
      </c>
      <c r="N45" s="53">
        <f>M45*L45</f>
        <v>905.30000000000007</v>
      </c>
    </row>
    <row r="46" spans="1:27" ht="53.25" customHeight="1" x14ac:dyDescent="0.25">
      <c r="A46" s="170"/>
      <c r="B46" s="50"/>
      <c r="C46" s="50"/>
      <c r="D46" s="2"/>
      <c r="E46" s="2"/>
      <c r="F46" s="157" t="str">
        <f>'P Descomp'!D99</f>
        <v>Poda de formación de pies jóvenes (altura del arbolado de 2 a 3,5 metros)  realizada mediante herramientas manuales, motosierra, pértiga o con corbillo (sierra manual con pértiga) según se requiera, que incluye la corta de ramas bajas y la corta de ramas en altura para evitar formación de la cruz, incluido tronzado de restos.</v>
      </c>
      <c r="G46" s="157"/>
      <c r="H46" s="157"/>
      <c r="I46" s="157"/>
      <c r="J46" s="157"/>
      <c r="K46" s="157"/>
      <c r="L46" s="157"/>
      <c r="M46" s="55"/>
      <c r="N46" s="55"/>
    </row>
    <row r="47" spans="1:27" s="2" customFormat="1" x14ac:dyDescent="0.25">
      <c r="A47" s="170"/>
      <c r="B47" s="50">
        <v>1</v>
      </c>
      <c r="C47" s="50" t="s">
        <v>187</v>
      </c>
      <c r="D47" s="168" t="s">
        <v>150</v>
      </c>
      <c r="E47" s="168"/>
      <c r="F47" s="168"/>
      <c r="G47" s="168"/>
      <c r="H47" s="168"/>
      <c r="I47" s="168"/>
      <c r="J47" s="168"/>
      <c r="K47" s="168"/>
      <c r="L47" s="46"/>
      <c r="M47" s="47"/>
      <c r="N47" s="47">
        <f>SUM(N48:N55)</f>
        <v>25753.561839280002</v>
      </c>
    </row>
    <row r="48" spans="1:27" s="13" customFormat="1" ht="21" customHeight="1" x14ac:dyDescent="0.25">
      <c r="A48" s="170"/>
      <c r="B48" s="50">
        <v>1</v>
      </c>
      <c r="C48" s="50" t="s">
        <v>187</v>
      </c>
      <c r="D48" s="50" t="s">
        <v>289</v>
      </c>
      <c r="E48" s="51" t="s">
        <v>39</v>
      </c>
      <c r="F48" s="156" t="s">
        <v>152</v>
      </c>
      <c r="G48" s="156"/>
      <c r="H48" s="156"/>
      <c r="I48" s="156"/>
      <c r="J48" s="156"/>
      <c r="K48" s="156"/>
      <c r="L48" s="60">
        <f>Medic!K68</f>
        <v>45.4</v>
      </c>
      <c r="M48" s="53">
        <f>'P Descomp'!$G$119</f>
        <v>0.40500000000000003</v>
      </c>
      <c r="N48" s="53">
        <f>M48*L48</f>
        <v>18.387</v>
      </c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</row>
    <row r="49" spans="1:14" ht="20.25" customHeight="1" x14ac:dyDescent="0.25">
      <c r="A49" s="170"/>
      <c r="B49" s="50">
        <v>1</v>
      </c>
      <c r="C49" s="50" t="s">
        <v>187</v>
      </c>
      <c r="D49" s="2"/>
      <c r="E49" s="2"/>
      <c r="F49" s="157" t="s">
        <v>152</v>
      </c>
      <c r="G49" s="157"/>
      <c r="H49" s="157"/>
      <c r="I49" s="157"/>
      <c r="J49" s="157"/>
      <c r="K49" s="157"/>
      <c r="L49" s="157"/>
      <c r="M49" s="55"/>
      <c r="N49" s="55"/>
    </row>
    <row r="50" spans="1:14" x14ac:dyDescent="0.25">
      <c r="A50" s="170"/>
      <c r="B50" s="50">
        <v>1</v>
      </c>
      <c r="C50" s="50" t="s">
        <v>187</v>
      </c>
      <c r="D50" s="50" t="s">
        <v>290</v>
      </c>
      <c r="E50" s="51" t="s">
        <v>39</v>
      </c>
      <c r="F50" s="156" t="str">
        <f>'P Descomp'!D123</f>
        <v>Plantación de planta 1-2 savias</v>
      </c>
      <c r="G50" s="156"/>
      <c r="H50" s="156"/>
      <c r="I50" s="156"/>
      <c r="J50" s="156"/>
      <c r="K50" s="156"/>
      <c r="L50" s="60">
        <f>Medic!K72</f>
        <v>302.66666666666669</v>
      </c>
      <c r="M50" s="53">
        <f>'P Descomp'!$G$123</f>
        <v>5.1208254799999997</v>
      </c>
      <c r="N50" s="53">
        <f>M50*L50</f>
        <v>1549.9031786133332</v>
      </c>
    </row>
    <row r="51" spans="1:14" s="2" customFormat="1" ht="45.75" customHeight="1" x14ac:dyDescent="0.25">
      <c r="A51" s="170"/>
      <c r="B51" s="50">
        <v>1</v>
      </c>
      <c r="C51" s="50" t="s">
        <v>187</v>
      </c>
      <c r="F51" s="157" t="s">
        <v>153</v>
      </c>
      <c r="G51" s="157"/>
      <c r="H51" s="157"/>
      <c r="I51" s="157"/>
      <c r="J51" s="157"/>
      <c r="K51" s="157"/>
      <c r="L51" s="157"/>
      <c r="M51" s="55"/>
      <c r="N51" s="55"/>
    </row>
    <row r="52" spans="1:14" x14ac:dyDescent="0.25">
      <c r="A52" s="170"/>
      <c r="B52" s="50">
        <v>1</v>
      </c>
      <c r="C52" s="50" t="s">
        <v>187</v>
      </c>
      <c r="D52" s="50" t="s">
        <v>267</v>
      </c>
      <c r="E52" s="51" t="s">
        <v>39</v>
      </c>
      <c r="F52" s="156" t="str">
        <f>'P Descomp'!D131</f>
        <v>Adquisición de planta 1,5 metros</v>
      </c>
      <c r="G52" s="156"/>
      <c r="H52" s="156"/>
      <c r="I52" s="156"/>
      <c r="J52" s="156"/>
      <c r="K52" s="156"/>
      <c r="L52" s="60">
        <f>Medic!K76</f>
        <v>1185.45</v>
      </c>
      <c r="M52" s="53">
        <f>'P Descomp'!$G$131</f>
        <v>11</v>
      </c>
      <c r="N52" s="53">
        <f>M52*L52</f>
        <v>13039.95</v>
      </c>
    </row>
    <row r="53" spans="1:14" s="2" customFormat="1" ht="19.5" customHeight="1" x14ac:dyDescent="0.25">
      <c r="A53" s="170"/>
      <c r="B53" s="50">
        <v>1</v>
      </c>
      <c r="C53" s="50" t="s">
        <v>187</v>
      </c>
      <c r="F53" s="157" t="str">
        <f>F52</f>
        <v>Adquisición de planta 1,5 metros</v>
      </c>
      <c r="G53" s="157"/>
      <c r="H53" s="157"/>
      <c r="I53" s="157"/>
      <c r="J53" s="157"/>
      <c r="K53" s="157"/>
      <c r="L53" s="157"/>
      <c r="M53" s="55"/>
      <c r="N53" s="55"/>
    </row>
    <row r="54" spans="1:14" x14ac:dyDescent="0.25">
      <c r="A54" s="170"/>
      <c r="B54" s="50">
        <v>1</v>
      </c>
      <c r="C54" s="50" t="s">
        <v>187</v>
      </c>
      <c r="D54" s="50" t="s">
        <v>268</v>
      </c>
      <c r="E54" s="51" t="s">
        <v>39</v>
      </c>
      <c r="F54" s="156" t="str">
        <f>'P Descomp'!D134</f>
        <v>Plantación de planta 1,5 metros</v>
      </c>
      <c r="G54" s="156"/>
      <c r="H54" s="156"/>
      <c r="I54" s="156"/>
      <c r="J54" s="156"/>
      <c r="K54" s="156"/>
      <c r="L54" s="60">
        <f>Medic!K82</f>
        <v>1317.1666666666667</v>
      </c>
      <c r="M54" s="53">
        <f>'P Descomp'!$G$134</f>
        <v>8.4615880000000008</v>
      </c>
      <c r="N54" s="53">
        <f>M54*L54</f>
        <v>11145.321660666668</v>
      </c>
    </row>
    <row r="55" spans="1:14" ht="45.75" customHeight="1" x14ac:dyDescent="0.25">
      <c r="A55" s="170"/>
      <c r="B55" s="50">
        <v>1</v>
      </c>
      <c r="C55" s="50" t="s">
        <v>187</v>
      </c>
      <c r="D55" s="2"/>
      <c r="E55" s="2"/>
      <c r="F55" s="157" t="s">
        <v>154</v>
      </c>
      <c r="G55" s="157"/>
      <c r="H55" s="157"/>
      <c r="I55" s="157"/>
      <c r="J55" s="157"/>
      <c r="K55" s="157"/>
      <c r="L55" s="157"/>
      <c r="M55" s="55"/>
      <c r="N55" s="55"/>
    </row>
    <row r="56" spans="1:14" s="2" customFormat="1" x14ac:dyDescent="0.25">
      <c r="A56" s="170"/>
      <c r="B56" s="50">
        <v>1</v>
      </c>
      <c r="C56" s="50" t="s">
        <v>188</v>
      </c>
      <c r="D56" s="168" t="s">
        <v>155</v>
      </c>
      <c r="E56" s="168"/>
      <c r="F56" s="168"/>
      <c r="G56" s="168"/>
      <c r="H56" s="168"/>
      <c r="I56" s="168"/>
      <c r="J56" s="168"/>
      <c r="K56" s="168"/>
      <c r="L56" s="46"/>
      <c r="M56" s="47"/>
      <c r="N56" s="47">
        <f>SUM(N57:N64)</f>
        <v>14615.913999999997</v>
      </c>
    </row>
    <row r="57" spans="1:14" x14ac:dyDescent="0.25">
      <c r="A57" s="170"/>
      <c r="B57" s="50">
        <v>1</v>
      </c>
      <c r="C57" s="50" t="s">
        <v>188</v>
      </c>
      <c r="D57" s="50" t="s">
        <v>269</v>
      </c>
      <c r="E57" s="51" t="s">
        <v>39</v>
      </c>
      <c r="F57" s="156" t="s">
        <v>83</v>
      </c>
      <c r="G57" s="156"/>
      <c r="H57" s="156"/>
      <c r="I57" s="156"/>
      <c r="J57" s="156"/>
      <c r="K57" s="156"/>
      <c r="L57" s="52">
        <f>Medic!K90</f>
        <v>1</v>
      </c>
      <c r="M57" s="53">
        <f>'P Descomp'!$G$142</f>
        <v>6216.9299999999985</v>
      </c>
      <c r="N57" s="53">
        <f>M57*L57</f>
        <v>6216.9299999999985</v>
      </c>
    </row>
    <row r="58" spans="1:14" ht="30" customHeight="1" x14ac:dyDescent="0.25">
      <c r="A58" s="170"/>
      <c r="B58" s="50">
        <v>1</v>
      </c>
      <c r="C58" s="50" t="s">
        <v>188</v>
      </c>
      <c r="D58" s="2"/>
      <c r="E58" s="2"/>
      <c r="F58" s="157" t="s">
        <v>84</v>
      </c>
      <c r="G58" s="157"/>
      <c r="H58" s="157"/>
      <c r="I58" s="157"/>
      <c r="J58" s="157"/>
      <c r="K58" s="157"/>
      <c r="L58" s="157"/>
      <c r="M58" s="55"/>
      <c r="N58" s="55"/>
    </row>
    <row r="59" spans="1:14" x14ac:dyDescent="0.25">
      <c r="A59" s="170"/>
      <c r="B59" s="50">
        <v>1</v>
      </c>
      <c r="C59" s="50" t="s">
        <v>188</v>
      </c>
      <c r="D59" s="50" t="s">
        <v>98</v>
      </c>
      <c r="E59" s="51" t="s">
        <v>39</v>
      </c>
      <c r="F59" s="156" t="s">
        <v>501</v>
      </c>
      <c r="G59" s="156"/>
      <c r="H59" s="156"/>
      <c r="I59" s="156"/>
      <c r="J59" s="156"/>
      <c r="K59" s="156"/>
      <c r="L59" s="60">
        <f>Medic!K93</f>
        <v>15</v>
      </c>
      <c r="M59" s="53">
        <f>'P Descomp'!$G$171</f>
        <v>141.60640000000001</v>
      </c>
      <c r="N59" s="53">
        <f>M59*L59</f>
        <v>2124.096</v>
      </c>
    </row>
    <row r="60" spans="1:14" ht="35.25" customHeight="1" x14ac:dyDescent="0.25">
      <c r="A60" s="170"/>
      <c r="B60" s="50">
        <v>1</v>
      </c>
      <c r="C60" s="50" t="s">
        <v>188</v>
      </c>
      <c r="D60" s="2"/>
      <c r="E60" s="2"/>
      <c r="F60" s="157" t="s">
        <v>128</v>
      </c>
      <c r="G60" s="157"/>
      <c r="H60" s="157"/>
      <c r="I60" s="157"/>
      <c r="J60" s="157"/>
      <c r="K60" s="157"/>
      <c r="L60" s="157"/>
      <c r="M60" s="55"/>
      <c r="N60" s="55"/>
    </row>
    <row r="61" spans="1:14" x14ac:dyDescent="0.25">
      <c r="A61" s="170"/>
      <c r="B61" s="50">
        <v>1</v>
      </c>
      <c r="C61" s="50" t="s">
        <v>188</v>
      </c>
      <c r="D61" s="50" t="s">
        <v>100</v>
      </c>
      <c r="E61" s="51" t="s">
        <v>39</v>
      </c>
      <c r="F61" s="156" t="s">
        <v>101</v>
      </c>
      <c r="G61" s="156"/>
      <c r="H61" s="156"/>
      <c r="I61" s="156"/>
      <c r="J61" s="156"/>
      <c r="K61" s="156"/>
      <c r="L61" s="52">
        <f>Medic!K96</f>
        <v>6</v>
      </c>
      <c r="M61" s="53">
        <f>'P Descomp'!$G$177</f>
        <v>63.5</v>
      </c>
      <c r="N61" s="53">
        <f>M61*L61</f>
        <v>381</v>
      </c>
    </row>
    <row r="62" spans="1:14" x14ac:dyDescent="0.25">
      <c r="A62" s="170"/>
      <c r="B62" s="50">
        <v>1</v>
      </c>
      <c r="C62" s="50" t="s">
        <v>188</v>
      </c>
      <c r="D62" s="2"/>
      <c r="E62" s="2"/>
      <c r="F62" s="157" t="s">
        <v>157</v>
      </c>
      <c r="G62" s="157"/>
      <c r="H62" s="157"/>
      <c r="I62" s="157"/>
      <c r="J62" s="157"/>
      <c r="K62" s="157"/>
      <c r="L62" s="157"/>
      <c r="M62" s="55"/>
      <c r="N62" s="55"/>
    </row>
    <row r="63" spans="1:14" x14ac:dyDescent="0.25">
      <c r="A63" s="170"/>
      <c r="B63" s="50">
        <v>1</v>
      </c>
      <c r="C63" s="50" t="s">
        <v>188</v>
      </c>
      <c r="D63" s="50" t="s">
        <v>115</v>
      </c>
      <c r="E63" s="51" t="s">
        <v>39</v>
      </c>
      <c r="F63" s="156" t="s">
        <v>116</v>
      </c>
      <c r="G63" s="156"/>
      <c r="H63" s="156"/>
      <c r="I63" s="156"/>
      <c r="J63" s="156"/>
      <c r="K63" s="156"/>
      <c r="L63" s="52">
        <f>Medic!K100</f>
        <v>1</v>
      </c>
      <c r="M63" s="53">
        <f>'P Descomp'!$G$181</f>
        <v>5893.8879999999999</v>
      </c>
      <c r="N63" s="53">
        <f>M63*L63</f>
        <v>5893.8879999999999</v>
      </c>
    </row>
    <row r="64" spans="1:14" ht="33.75" customHeight="1" x14ac:dyDescent="0.25">
      <c r="A64" s="170"/>
      <c r="B64" s="50">
        <v>1</v>
      </c>
      <c r="C64" s="50" t="s">
        <v>188</v>
      </c>
      <c r="D64" s="2"/>
      <c r="E64" s="2"/>
      <c r="F64" s="157" t="s">
        <v>158</v>
      </c>
      <c r="G64" s="157"/>
      <c r="H64" s="157"/>
      <c r="I64" s="157"/>
      <c r="J64" s="157"/>
      <c r="K64" s="157"/>
      <c r="L64" s="157"/>
      <c r="M64" s="55"/>
      <c r="N64" s="55"/>
    </row>
    <row r="65" spans="1:14" s="2" customFormat="1" x14ac:dyDescent="0.25">
      <c r="A65" s="170"/>
      <c r="B65" s="50">
        <v>1</v>
      </c>
      <c r="C65" s="50" t="s">
        <v>189</v>
      </c>
      <c r="D65" s="168" t="s">
        <v>162</v>
      </c>
      <c r="E65" s="168"/>
      <c r="F65" s="168"/>
      <c r="G65" s="168"/>
      <c r="H65" s="168"/>
      <c r="I65" s="168"/>
      <c r="J65" s="168"/>
      <c r="K65" s="168"/>
      <c r="L65" s="46"/>
      <c r="M65" s="47"/>
      <c r="N65" s="47">
        <f>SUM(N66:N71)</f>
        <v>8398.3975199999986</v>
      </c>
    </row>
    <row r="66" spans="1:14" ht="12.75" customHeight="1" x14ac:dyDescent="0.25">
      <c r="A66" s="170"/>
      <c r="B66" s="50">
        <v>1</v>
      </c>
      <c r="C66" s="50" t="s">
        <v>189</v>
      </c>
      <c r="D66" s="25" t="s">
        <v>335</v>
      </c>
      <c r="E66" s="51" t="s">
        <v>45</v>
      </c>
      <c r="F66" s="163" t="s">
        <v>336</v>
      </c>
      <c r="G66" s="163"/>
      <c r="H66" s="163"/>
      <c r="I66" s="163"/>
      <c r="J66" s="163"/>
      <c r="K66" s="163"/>
      <c r="L66" s="60">
        <f>Medic!K104</f>
        <v>2</v>
      </c>
      <c r="M66" s="53">
        <f>'P Descomp'!$G$187</f>
        <v>579.12500000000011</v>
      </c>
      <c r="N66" s="53">
        <f>M66*L66</f>
        <v>1158.2500000000002</v>
      </c>
    </row>
    <row r="67" spans="1:14" ht="84" customHeight="1" x14ac:dyDescent="0.25">
      <c r="A67" s="170"/>
      <c r="B67" s="50">
        <v>1</v>
      </c>
      <c r="C67" s="50" t="s">
        <v>189</v>
      </c>
      <c r="D67" s="2"/>
      <c r="E67" s="2"/>
      <c r="F67" s="157" t="s">
        <v>117</v>
      </c>
      <c r="G67" s="157"/>
      <c r="H67" s="157"/>
      <c r="I67" s="157"/>
      <c r="J67" s="157"/>
      <c r="K67" s="157"/>
      <c r="L67" s="157"/>
      <c r="M67" s="55"/>
      <c r="N67" s="55"/>
    </row>
    <row r="68" spans="1:14" ht="12.75" customHeight="1" x14ac:dyDescent="0.25">
      <c r="A68" s="170"/>
      <c r="B68" s="50">
        <v>1</v>
      </c>
      <c r="C68" s="50" t="s">
        <v>189</v>
      </c>
      <c r="D68" s="25" t="s">
        <v>345</v>
      </c>
      <c r="E68" s="51" t="s">
        <v>45</v>
      </c>
      <c r="F68" s="156" t="s">
        <v>346</v>
      </c>
      <c r="G68" s="156"/>
      <c r="H68" s="156"/>
      <c r="I68" s="156"/>
      <c r="J68" s="156"/>
      <c r="K68" s="156"/>
      <c r="L68" s="60">
        <f>Medic!K106</f>
        <v>4</v>
      </c>
      <c r="M68" s="53">
        <f>'P Descomp'!$G$196</f>
        <v>282.45088000000004</v>
      </c>
      <c r="N68" s="53">
        <f>M68*L68</f>
        <v>1129.8035200000002</v>
      </c>
    </row>
    <row r="69" spans="1:14" ht="80.25" customHeight="1" x14ac:dyDescent="0.25">
      <c r="A69" s="170"/>
      <c r="B69" s="50">
        <v>1</v>
      </c>
      <c r="C69" s="50" t="s">
        <v>189</v>
      </c>
      <c r="D69" s="2"/>
      <c r="E69" s="2"/>
      <c r="F69" s="157" t="s">
        <v>119</v>
      </c>
      <c r="G69" s="157"/>
      <c r="H69" s="157"/>
      <c r="I69" s="157"/>
      <c r="J69" s="157"/>
      <c r="K69" s="157"/>
      <c r="L69" s="157"/>
      <c r="M69" s="55"/>
      <c r="N69" s="55"/>
    </row>
    <row r="70" spans="1:14" x14ac:dyDescent="0.25">
      <c r="A70" s="170"/>
      <c r="B70" s="50">
        <v>1</v>
      </c>
      <c r="C70" s="50" t="s">
        <v>189</v>
      </c>
      <c r="D70" s="50" t="s">
        <v>270</v>
      </c>
      <c r="E70" s="51" t="s">
        <v>50</v>
      </c>
      <c r="F70" s="156" t="s">
        <v>120</v>
      </c>
      <c r="G70" s="156"/>
      <c r="H70" s="156"/>
      <c r="I70" s="156"/>
      <c r="J70" s="156"/>
      <c r="K70" s="156"/>
      <c r="L70" s="60">
        <f>Medic!K108</f>
        <v>100</v>
      </c>
      <c r="M70" s="53">
        <f>'P Descomp'!$G$205</f>
        <v>61.103439999999992</v>
      </c>
      <c r="N70" s="53">
        <f>M70*L70</f>
        <v>6110.3439999999991</v>
      </c>
    </row>
    <row r="71" spans="1:14" ht="74.25" customHeight="1" x14ac:dyDescent="0.25">
      <c r="A71" s="170"/>
      <c r="B71" s="50">
        <v>1</v>
      </c>
      <c r="C71" s="50" t="s">
        <v>189</v>
      </c>
      <c r="D71" s="2"/>
      <c r="E71" s="2"/>
      <c r="F71" s="157" t="s">
        <v>562</v>
      </c>
      <c r="G71" s="157"/>
      <c r="H71" s="157"/>
      <c r="I71" s="157"/>
      <c r="J71" s="157"/>
      <c r="K71" s="157"/>
      <c r="L71" s="157"/>
      <c r="M71" s="55"/>
      <c r="N71" s="55"/>
    </row>
    <row r="72" spans="1:14" x14ac:dyDescent="0.25">
      <c r="A72" s="170"/>
      <c r="B72" s="50">
        <v>1</v>
      </c>
      <c r="C72" s="50" t="s">
        <v>190</v>
      </c>
      <c r="D72" s="168" t="s">
        <v>163</v>
      </c>
      <c r="E72" s="168"/>
      <c r="F72" s="168"/>
      <c r="G72" s="168"/>
      <c r="H72" s="168"/>
      <c r="I72" s="168"/>
      <c r="J72" s="168"/>
      <c r="K72" s="168"/>
      <c r="L72" s="46"/>
      <c r="M72" s="47"/>
      <c r="N72" s="47">
        <f>SUM(N73:N86)</f>
        <v>6899.3070799999996</v>
      </c>
    </row>
    <row r="73" spans="1:14" x14ac:dyDescent="0.25">
      <c r="A73" s="170"/>
      <c r="B73" s="50">
        <v>1</v>
      </c>
      <c r="C73" s="50" t="s">
        <v>190</v>
      </c>
      <c r="D73" s="50" t="s">
        <v>271</v>
      </c>
      <c r="E73" s="51" t="s">
        <v>45</v>
      </c>
      <c r="F73" s="156" t="s">
        <v>106</v>
      </c>
      <c r="G73" s="156"/>
      <c r="H73" s="156"/>
      <c r="I73" s="156"/>
      <c r="J73" s="156"/>
      <c r="K73" s="156"/>
      <c r="L73" s="60">
        <f>Medic!K112</f>
        <v>30</v>
      </c>
      <c r="M73" s="53">
        <f>'P Descomp'!$G$214</f>
        <v>119.216775</v>
      </c>
      <c r="N73" s="53">
        <f>M73*L73</f>
        <v>3576.5032499999998</v>
      </c>
    </row>
    <row r="74" spans="1:14" ht="30.75" customHeight="1" x14ac:dyDescent="0.25">
      <c r="A74" s="170"/>
      <c r="B74" s="50">
        <v>1</v>
      </c>
      <c r="C74" s="50" t="s">
        <v>190</v>
      </c>
      <c r="D74" s="2"/>
      <c r="E74" s="2"/>
      <c r="F74" s="157" t="s">
        <v>164</v>
      </c>
      <c r="G74" s="157"/>
      <c r="H74" s="157"/>
      <c r="I74" s="157"/>
      <c r="J74" s="157"/>
      <c r="K74" s="157"/>
      <c r="L74" s="157"/>
      <c r="M74" s="55"/>
      <c r="N74" s="55"/>
    </row>
    <row r="75" spans="1:14" x14ac:dyDescent="0.25">
      <c r="A75" s="170"/>
      <c r="B75" s="50">
        <v>1</v>
      </c>
      <c r="C75" s="50" t="s">
        <v>190</v>
      </c>
      <c r="D75" s="50" t="s">
        <v>272</v>
      </c>
      <c r="E75" s="51" t="s">
        <v>45</v>
      </c>
      <c r="F75" s="156" t="s">
        <v>129</v>
      </c>
      <c r="G75" s="156"/>
      <c r="H75" s="156"/>
      <c r="I75" s="156"/>
      <c r="J75" s="156"/>
      <c r="K75" s="156"/>
      <c r="L75" s="60">
        <f>Medic!K114</f>
        <v>5</v>
      </c>
      <c r="M75" s="53">
        <f>'P Descomp'!$G$225</f>
        <v>113.48077499999999</v>
      </c>
      <c r="N75" s="53">
        <f>M75*L75</f>
        <v>567.40387499999997</v>
      </c>
    </row>
    <row r="76" spans="1:14" ht="90.75" customHeight="1" x14ac:dyDescent="0.25">
      <c r="A76" s="170"/>
      <c r="B76" s="50">
        <v>1</v>
      </c>
      <c r="C76" s="50" t="s">
        <v>190</v>
      </c>
      <c r="D76" s="2"/>
      <c r="E76" s="2"/>
      <c r="F76" s="157" t="s">
        <v>125</v>
      </c>
      <c r="G76" s="157"/>
      <c r="H76" s="157"/>
      <c r="I76" s="157"/>
      <c r="J76" s="157"/>
      <c r="K76" s="157"/>
      <c r="L76" s="157"/>
      <c r="M76" s="55"/>
      <c r="N76" s="55"/>
    </row>
    <row r="77" spans="1:14" x14ac:dyDescent="0.25">
      <c r="A77" s="170"/>
      <c r="B77" s="50">
        <v>1</v>
      </c>
      <c r="C77" s="50" t="s">
        <v>190</v>
      </c>
      <c r="D77" s="50" t="s">
        <v>273</v>
      </c>
      <c r="E77" s="51" t="s">
        <v>45</v>
      </c>
      <c r="F77" s="156" t="s">
        <v>130</v>
      </c>
      <c r="G77" s="156"/>
      <c r="H77" s="156"/>
      <c r="I77" s="156"/>
      <c r="J77" s="156"/>
      <c r="K77" s="156"/>
      <c r="L77" s="60">
        <f>Medic!K116</f>
        <v>2</v>
      </c>
      <c r="M77" s="53">
        <f>'P Descomp'!$G$236</f>
        <v>150.26677500000002</v>
      </c>
      <c r="N77" s="53">
        <f>M77*L77</f>
        <v>300.53355000000005</v>
      </c>
    </row>
    <row r="78" spans="1:14" ht="86.25" customHeight="1" x14ac:dyDescent="0.25">
      <c r="A78" s="170"/>
      <c r="B78" s="50">
        <v>1</v>
      </c>
      <c r="C78" s="50" t="s">
        <v>190</v>
      </c>
      <c r="D78" s="2"/>
      <c r="E78" s="2"/>
      <c r="F78" s="157" t="s">
        <v>125</v>
      </c>
      <c r="G78" s="157"/>
      <c r="H78" s="157"/>
      <c r="I78" s="157"/>
      <c r="J78" s="157"/>
      <c r="K78" s="157"/>
      <c r="L78" s="157"/>
      <c r="M78" s="55"/>
      <c r="N78" s="55"/>
    </row>
    <row r="79" spans="1:14" x14ac:dyDescent="0.25">
      <c r="A79" s="170"/>
      <c r="B79" s="50">
        <v>1</v>
      </c>
      <c r="C79" s="50" t="s">
        <v>190</v>
      </c>
      <c r="D79" s="50" t="s">
        <v>274</v>
      </c>
      <c r="E79" s="51"/>
      <c r="F79" s="156" t="s">
        <v>126</v>
      </c>
      <c r="G79" s="156"/>
      <c r="H79" s="156"/>
      <c r="I79" s="156"/>
      <c r="J79" s="156"/>
      <c r="K79" s="156"/>
      <c r="L79" s="60">
        <f>Medic!K118</f>
        <v>3</v>
      </c>
      <c r="M79" s="53">
        <f>'P Descomp'!$G$247</f>
        <v>461.03677499999998</v>
      </c>
      <c r="N79" s="53">
        <f>M79*L79</f>
        <v>1383.1103249999999</v>
      </c>
    </row>
    <row r="80" spans="1:14" ht="57.75" customHeight="1" x14ac:dyDescent="0.25">
      <c r="A80" s="170"/>
      <c r="B80" s="50">
        <v>1</v>
      </c>
      <c r="C80" s="50" t="s">
        <v>190</v>
      </c>
      <c r="E80" s="2"/>
      <c r="F80" s="157" t="s">
        <v>127</v>
      </c>
      <c r="G80" s="157"/>
      <c r="H80" s="157"/>
      <c r="I80" s="157"/>
      <c r="J80" s="157"/>
      <c r="K80" s="157"/>
      <c r="L80" s="157"/>
      <c r="M80" s="55"/>
      <c r="N80" s="55"/>
    </row>
    <row r="81" spans="1:14" x14ac:dyDescent="0.25">
      <c r="A81" s="170"/>
      <c r="B81" s="50"/>
      <c r="C81" s="50"/>
      <c r="D81" s="50" t="s">
        <v>275</v>
      </c>
      <c r="E81" s="51" t="s">
        <v>181</v>
      </c>
      <c r="F81" s="156" t="s">
        <v>240</v>
      </c>
      <c r="G81" s="156"/>
      <c r="H81" s="156"/>
      <c r="I81" s="156"/>
      <c r="J81" s="156"/>
      <c r="K81" s="156"/>
      <c r="L81" s="60">
        <f>Medic!K120</f>
        <v>3</v>
      </c>
      <c r="M81" s="53">
        <f>'P Descomp'!G258</f>
        <v>150</v>
      </c>
      <c r="N81" s="53">
        <f>M81*L81</f>
        <v>450</v>
      </c>
    </row>
    <row r="82" spans="1:14" ht="44.25" customHeight="1" x14ac:dyDescent="0.25">
      <c r="A82" s="170"/>
      <c r="B82" s="50"/>
      <c r="C82" s="50"/>
      <c r="E82" s="2"/>
      <c r="F82" s="157" t="s">
        <v>241</v>
      </c>
      <c r="G82" s="157"/>
      <c r="H82" s="157"/>
      <c r="I82" s="157"/>
      <c r="J82" s="157"/>
      <c r="K82" s="157"/>
      <c r="L82" s="157"/>
      <c r="M82" s="55"/>
      <c r="N82" s="55"/>
    </row>
    <row r="83" spans="1:14" x14ac:dyDescent="0.25">
      <c r="A83" s="170"/>
      <c r="B83" s="50"/>
      <c r="C83" s="50"/>
      <c r="D83" s="50" t="str">
        <f>'P Descomp'!A261</f>
        <v>Cartel2</v>
      </c>
      <c r="E83" s="51" t="s">
        <v>39</v>
      </c>
      <c r="F83" s="156" t="str">
        <f>'P Descomp'!D261</f>
        <v>Cartel indicación peatones cruce Arco Verde</v>
      </c>
      <c r="G83" s="156"/>
      <c r="H83" s="156"/>
      <c r="I83" s="156"/>
      <c r="J83" s="156"/>
      <c r="K83" s="156"/>
      <c r="L83" s="60">
        <f>Medic!K122</f>
        <v>2</v>
      </c>
      <c r="M83" s="53">
        <f>'P Descomp'!G261</f>
        <v>144.40902</v>
      </c>
      <c r="N83" s="53">
        <f>M83*L83</f>
        <v>288.81804</v>
      </c>
    </row>
    <row r="84" spans="1:14" ht="40.5" customHeight="1" x14ac:dyDescent="0.25">
      <c r="A84" s="170"/>
      <c r="B84" s="50"/>
      <c r="C84" s="50"/>
      <c r="E84" s="2"/>
      <c r="F84" s="157" t="s">
        <v>247</v>
      </c>
      <c r="G84" s="157"/>
      <c r="H84" s="157"/>
      <c r="I84" s="157"/>
      <c r="J84" s="157"/>
      <c r="K84" s="157"/>
      <c r="L84" s="157"/>
      <c r="M84" s="55"/>
      <c r="N84" s="55"/>
    </row>
    <row r="85" spans="1:14" ht="18.75" customHeight="1" x14ac:dyDescent="0.25">
      <c r="A85" s="170"/>
      <c r="B85" s="50"/>
      <c r="C85" s="50"/>
      <c r="D85" s="50" t="str">
        <f>'P Descomp'!A272</f>
        <v>SOGF24.D10.04</v>
      </c>
      <c r="E85" s="50" t="s">
        <v>39</v>
      </c>
      <c r="F85" s="156" t="str">
        <f>'P Descomp'!D272</f>
        <v>Señal prohibición, obligación o precaución reflectante 50x50cm o similar</v>
      </c>
      <c r="G85" s="156"/>
      <c r="H85" s="156"/>
      <c r="I85" s="156"/>
      <c r="J85" s="156"/>
      <c r="K85" s="156"/>
      <c r="L85" s="60">
        <f>Medic!K124</f>
        <v>2</v>
      </c>
      <c r="M85" s="53">
        <f>'P Descomp'!G272</f>
        <v>166.46901999999997</v>
      </c>
      <c r="N85" s="53">
        <f>M85*L85</f>
        <v>332.93803999999994</v>
      </c>
    </row>
    <row r="86" spans="1:14" ht="37.5" customHeight="1" x14ac:dyDescent="0.25">
      <c r="A86" s="170"/>
      <c r="B86" s="50"/>
      <c r="C86" s="50"/>
      <c r="E86" s="2"/>
      <c r="F86" s="157" t="s">
        <v>246</v>
      </c>
      <c r="G86" s="157"/>
      <c r="H86" s="157"/>
      <c r="I86" s="157"/>
      <c r="J86" s="157"/>
      <c r="K86" s="157"/>
      <c r="L86" s="157"/>
      <c r="M86" s="55"/>
      <c r="N86" s="55"/>
    </row>
    <row r="87" spans="1:14" x14ac:dyDescent="0.25">
      <c r="A87" s="164"/>
      <c r="B87" s="50">
        <v>2</v>
      </c>
      <c r="C87" s="50" t="s">
        <v>191</v>
      </c>
      <c r="D87" s="64" t="s">
        <v>165</v>
      </c>
      <c r="E87" s="64"/>
      <c r="F87" s="65"/>
      <c r="G87" s="65"/>
      <c r="H87" s="65"/>
      <c r="I87" s="65"/>
      <c r="J87" s="65"/>
      <c r="K87" s="65"/>
      <c r="L87" s="65"/>
      <c r="M87" s="66"/>
      <c r="N87" s="66">
        <f>N88+N124+N133+N138+N145</f>
        <v>252161.42792232533</v>
      </c>
    </row>
    <row r="88" spans="1:14" x14ac:dyDescent="0.25">
      <c r="A88" s="164"/>
      <c r="B88" s="50">
        <v>2</v>
      </c>
      <c r="C88" s="50" t="s">
        <v>191</v>
      </c>
      <c r="D88" s="168" t="s">
        <v>166</v>
      </c>
      <c r="E88" s="168"/>
      <c r="F88" s="168"/>
      <c r="G88" s="168"/>
      <c r="H88" s="168"/>
      <c r="I88" s="168"/>
      <c r="J88" s="168"/>
      <c r="K88" s="168"/>
      <c r="L88" s="46"/>
      <c r="M88" s="47"/>
      <c r="N88" s="47">
        <f>N89+N109</f>
        <v>167009.90937760001</v>
      </c>
    </row>
    <row r="89" spans="1:14" x14ac:dyDescent="0.25">
      <c r="A89" s="164"/>
      <c r="B89" s="50">
        <v>2</v>
      </c>
      <c r="C89" s="50" t="s">
        <v>191</v>
      </c>
      <c r="D89" s="169" t="s">
        <v>167</v>
      </c>
      <c r="E89" s="169"/>
      <c r="F89" s="169"/>
      <c r="G89" s="169"/>
      <c r="H89" s="169"/>
      <c r="I89" s="169"/>
      <c r="J89" s="169"/>
      <c r="K89" s="169"/>
      <c r="L89" s="48"/>
      <c r="M89" s="49"/>
      <c r="N89" s="49">
        <f>SUM(N90:N108)</f>
        <v>149174.7262876</v>
      </c>
    </row>
    <row r="90" spans="1:14" ht="14.25" x14ac:dyDescent="0.25">
      <c r="A90" s="164"/>
      <c r="B90" s="50">
        <v>2</v>
      </c>
      <c r="C90" s="50" t="s">
        <v>191</v>
      </c>
      <c r="D90" s="50" t="s">
        <v>252</v>
      </c>
      <c r="E90" s="51" t="s">
        <v>224</v>
      </c>
      <c r="F90" s="156" t="s">
        <v>41</v>
      </c>
      <c r="G90" s="156"/>
      <c r="H90" s="156"/>
      <c r="I90" s="156"/>
      <c r="J90" s="156"/>
      <c r="K90" s="156"/>
      <c r="L90" s="60">
        <f>Medic!K130</f>
        <v>94</v>
      </c>
      <c r="M90" s="53">
        <f>'P Descomp'!$G$6</f>
        <v>1.32</v>
      </c>
      <c r="N90" s="53">
        <f>M90*L90</f>
        <v>124.08000000000001</v>
      </c>
    </row>
    <row r="91" spans="1:14" ht="59.1" customHeight="1" x14ac:dyDescent="0.25">
      <c r="A91" s="164"/>
      <c r="B91" s="50"/>
      <c r="C91" s="50"/>
      <c r="D91" s="2"/>
      <c r="E91" s="38"/>
      <c r="F91" s="157" t="s">
        <v>183</v>
      </c>
      <c r="G91" s="157"/>
      <c r="H91" s="157"/>
      <c r="I91" s="157"/>
      <c r="J91" s="157"/>
      <c r="K91" s="157"/>
      <c r="L91" s="157"/>
      <c r="M91" s="62"/>
      <c r="N91" s="62"/>
    </row>
    <row r="92" spans="1:14" x14ac:dyDescent="0.25">
      <c r="A92" s="164"/>
      <c r="B92" s="50">
        <v>2</v>
      </c>
      <c r="C92" s="50" t="s">
        <v>191</v>
      </c>
      <c r="D92" s="2"/>
      <c r="E92" s="38"/>
      <c r="F92" s="2" t="s">
        <v>14</v>
      </c>
      <c r="G92" s="2"/>
      <c r="H92" s="2">
        <v>47</v>
      </c>
      <c r="I92" s="2">
        <v>2</v>
      </c>
      <c r="J92" s="2"/>
      <c r="K92" s="63">
        <f>H92*I92</f>
        <v>94</v>
      </c>
      <c r="L92" s="2"/>
      <c r="M92" s="62"/>
      <c r="N92" s="62"/>
    </row>
    <row r="93" spans="1:14" ht="14.25" x14ac:dyDescent="0.25">
      <c r="A93" s="164"/>
      <c r="B93" s="50">
        <v>2</v>
      </c>
      <c r="C93" s="50" t="s">
        <v>191</v>
      </c>
      <c r="D93" s="50" t="s">
        <v>254</v>
      </c>
      <c r="E93" s="51" t="s">
        <v>224</v>
      </c>
      <c r="F93" s="156" t="s">
        <v>34</v>
      </c>
      <c r="G93" s="156"/>
      <c r="H93" s="156"/>
      <c r="I93" s="156"/>
      <c r="J93" s="156"/>
      <c r="K93" s="156"/>
      <c r="L93" s="52">
        <f>Medic!K133</f>
        <v>1837.6000000000001</v>
      </c>
      <c r="M93" s="53">
        <f>'P Descomp'!$G$15</f>
        <v>0.93250000000000011</v>
      </c>
      <c r="N93" s="53">
        <f>M93*L93</f>
        <v>1713.5620000000004</v>
      </c>
    </row>
    <row r="94" spans="1:14" ht="48.95" customHeight="1" x14ac:dyDescent="0.25">
      <c r="A94" s="164"/>
      <c r="B94" s="50"/>
      <c r="C94" s="50"/>
      <c r="D94" s="2"/>
      <c r="E94" s="38"/>
      <c r="F94" s="157" t="s">
        <v>184</v>
      </c>
      <c r="G94" s="157"/>
      <c r="H94" s="157"/>
      <c r="I94" s="157"/>
      <c r="J94" s="157"/>
      <c r="K94" s="157"/>
      <c r="L94" s="157"/>
      <c r="M94" s="62"/>
      <c r="N94" s="62"/>
    </row>
    <row r="95" spans="1:14" x14ac:dyDescent="0.25">
      <c r="A95" s="164"/>
      <c r="B95" s="50">
        <v>2</v>
      </c>
      <c r="C95" s="50" t="s">
        <v>191</v>
      </c>
      <c r="D95" s="50" t="s">
        <v>255</v>
      </c>
      <c r="E95" s="51" t="s">
        <v>32</v>
      </c>
      <c r="F95" s="156" t="s">
        <v>140</v>
      </c>
      <c r="G95" s="156"/>
      <c r="H95" s="156"/>
      <c r="I95" s="156"/>
      <c r="J95" s="156"/>
      <c r="K95" s="156"/>
      <c r="L95" s="52">
        <f>Medic!K139</f>
        <v>21395.7</v>
      </c>
      <c r="M95" s="53">
        <f>'P Descomp'!$G$20</f>
        <v>0.15677600000000003</v>
      </c>
      <c r="N95" s="53">
        <f>M95*L95</f>
        <v>3354.3322632000009</v>
      </c>
    </row>
    <row r="96" spans="1:14" ht="27.6" customHeight="1" x14ac:dyDescent="0.25">
      <c r="A96" s="164"/>
      <c r="B96" s="50">
        <v>2</v>
      </c>
      <c r="C96" s="50" t="s">
        <v>191</v>
      </c>
      <c r="D96" s="2"/>
      <c r="E96" s="2"/>
      <c r="F96" s="165" t="s">
        <v>139</v>
      </c>
      <c r="G96" s="165"/>
      <c r="H96" s="165"/>
      <c r="I96" s="165"/>
      <c r="J96" s="165"/>
      <c r="K96" s="165"/>
      <c r="M96" s="55"/>
      <c r="N96" s="55"/>
    </row>
    <row r="97" spans="1:14" x14ac:dyDescent="0.25">
      <c r="A97" s="164"/>
      <c r="B97" s="50">
        <v>2</v>
      </c>
      <c r="C97" s="50" t="s">
        <v>191</v>
      </c>
      <c r="D97" s="50" t="s">
        <v>256</v>
      </c>
      <c r="E97" s="51" t="s">
        <v>32</v>
      </c>
      <c r="F97" s="156" t="s">
        <v>36</v>
      </c>
      <c r="G97" s="156"/>
      <c r="H97" s="156"/>
      <c r="I97" s="156"/>
      <c r="J97" s="156"/>
      <c r="K97" s="156"/>
      <c r="L97" s="52">
        <f>Medic!K145</f>
        <v>21395.7</v>
      </c>
      <c r="M97" s="53">
        <f>'P Descomp'!$G$24</f>
        <v>0.10770200000000001</v>
      </c>
      <c r="N97" s="53">
        <f>M97*L97</f>
        <v>2304.3596814000002</v>
      </c>
    </row>
    <row r="98" spans="1:14" ht="27.75" customHeight="1" x14ac:dyDescent="0.25">
      <c r="A98" s="164"/>
      <c r="B98" s="50">
        <v>2</v>
      </c>
      <c r="C98" s="50" t="s">
        <v>191</v>
      </c>
      <c r="D98" s="2"/>
      <c r="E98" s="38"/>
      <c r="F98" s="157" t="s">
        <v>141</v>
      </c>
      <c r="G98" s="157"/>
      <c r="H98" s="157"/>
      <c r="I98" s="157"/>
      <c r="J98" s="157"/>
      <c r="K98" s="157"/>
      <c r="L98" s="2"/>
      <c r="M98" s="62"/>
      <c r="N98" s="62"/>
    </row>
    <row r="99" spans="1:14" ht="12" customHeight="1" x14ac:dyDescent="0.25">
      <c r="A99" s="164"/>
      <c r="B99" s="50">
        <v>2</v>
      </c>
      <c r="C99" s="50" t="s">
        <v>191</v>
      </c>
      <c r="D99" s="50" t="s">
        <v>257</v>
      </c>
      <c r="E99" s="51" t="s">
        <v>32</v>
      </c>
      <c r="F99" s="156" t="s">
        <v>547</v>
      </c>
      <c r="G99" s="156"/>
      <c r="H99" s="156"/>
      <c r="I99" s="156"/>
      <c r="J99" s="156"/>
      <c r="K99" s="156"/>
      <c r="L99" s="52">
        <f>Medic!K151</f>
        <v>21395.7</v>
      </c>
      <c r="M99" s="53">
        <f>'P Descomp'!$G$31</f>
        <v>0.36017399999999999</v>
      </c>
      <c r="N99" s="53">
        <f>M99*L99</f>
        <v>7706.1748518000004</v>
      </c>
    </row>
    <row r="100" spans="1:14" ht="48.75" customHeight="1" x14ac:dyDescent="0.25">
      <c r="A100" s="164"/>
      <c r="B100" s="50">
        <v>2</v>
      </c>
      <c r="C100" s="50" t="s">
        <v>191</v>
      </c>
      <c r="D100" s="2"/>
      <c r="E100" s="38"/>
      <c r="F100" s="157" t="s">
        <v>142</v>
      </c>
      <c r="G100" s="157"/>
      <c r="H100" s="157"/>
      <c r="I100" s="157"/>
      <c r="J100" s="157"/>
      <c r="K100" s="157"/>
      <c r="L100" s="157"/>
      <c r="M100" s="62"/>
      <c r="N100" s="62"/>
    </row>
    <row r="101" spans="1:14" x14ac:dyDescent="0.25">
      <c r="A101" s="164"/>
      <c r="B101" s="50">
        <v>2</v>
      </c>
      <c r="C101" s="50" t="s">
        <v>191</v>
      </c>
      <c r="D101" s="50" t="s">
        <v>259</v>
      </c>
      <c r="E101" s="51" t="s">
        <v>68</v>
      </c>
      <c r="F101" s="156" t="s">
        <v>37</v>
      </c>
      <c r="G101" s="156"/>
      <c r="H101" s="156"/>
      <c r="I101" s="156"/>
      <c r="J101" s="156"/>
      <c r="K101" s="156"/>
      <c r="L101" s="52">
        <f>Medic!K157</f>
        <v>4279.1400000000003</v>
      </c>
      <c r="M101" s="53">
        <f>'P Descomp'!$G$36</f>
        <v>5.1301000000000005</v>
      </c>
      <c r="N101" s="53">
        <f>M101*L101</f>
        <v>21952.416114000003</v>
      </c>
    </row>
    <row r="102" spans="1:14" ht="67.5" customHeight="1" x14ac:dyDescent="0.25">
      <c r="A102" s="164"/>
      <c r="B102" s="50">
        <v>2</v>
      </c>
      <c r="C102" s="50" t="s">
        <v>191</v>
      </c>
      <c r="D102" s="2"/>
      <c r="E102" s="38"/>
      <c r="F102" s="157" t="s">
        <v>143</v>
      </c>
      <c r="G102" s="157"/>
      <c r="H102" s="157"/>
      <c r="I102" s="157"/>
      <c r="J102" s="157"/>
      <c r="K102" s="157"/>
      <c r="L102" s="157"/>
      <c r="M102" s="62"/>
      <c r="N102" s="62"/>
    </row>
    <row r="103" spans="1:14" ht="12" customHeight="1" x14ac:dyDescent="0.25">
      <c r="A103" s="164"/>
      <c r="B103" s="50">
        <v>2</v>
      </c>
      <c r="C103" s="50" t="s">
        <v>191</v>
      </c>
      <c r="D103" s="50" t="s">
        <v>258</v>
      </c>
      <c r="E103" s="51" t="s">
        <v>33</v>
      </c>
      <c r="F103" s="156" t="s">
        <v>550</v>
      </c>
      <c r="G103" s="156"/>
      <c r="H103" s="156"/>
      <c r="I103" s="156"/>
      <c r="J103" s="156"/>
      <c r="K103" s="156"/>
      <c r="L103" s="52">
        <f>Medic!K163</f>
        <v>5348.9250000000002</v>
      </c>
      <c r="M103" s="53">
        <f>'P Descomp'!$G$28</f>
        <v>20.72</v>
      </c>
      <c r="N103" s="53">
        <f>M103*L103</f>
        <v>110829.726</v>
      </c>
    </row>
    <row r="104" spans="1:14" ht="32.25" customHeight="1" x14ac:dyDescent="0.25">
      <c r="A104" s="164"/>
      <c r="B104" s="50">
        <v>2</v>
      </c>
      <c r="C104" s="50" t="s">
        <v>191</v>
      </c>
      <c r="D104" s="2"/>
      <c r="E104" s="38"/>
      <c r="F104" s="157" t="s">
        <v>144</v>
      </c>
      <c r="G104" s="157"/>
      <c r="H104" s="157"/>
      <c r="I104" s="157"/>
      <c r="J104" s="157"/>
      <c r="K104" s="157"/>
      <c r="L104" s="157"/>
      <c r="M104" s="62"/>
      <c r="N104" s="62"/>
    </row>
    <row r="105" spans="1:14" ht="14.25" x14ac:dyDescent="0.25">
      <c r="A105" s="164"/>
      <c r="B105" s="50">
        <v>2</v>
      </c>
      <c r="C105" s="50" t="s">
        <v>191</v>
      </c>
      <c r="D105" s="50" t="s">
        <v>260</v>
      </c>
      <c r="E105" s="51" t="s">
        <v>225</v>
      </c>
      <c r="F105" s="156" t="s">
        <v>38</v>
      </c>
      <c r="G105" s="156"/>
      <c r="H105" s="156"/>
      <c r="I105" s="156"/>
      <c r="J105" s="156"/>
      <c r="K105" s="156"/>
      <c r="L105" s="52">
        <f>Medic!K169</f>
        <v>1188.6500000000001</v>
      </c>
      <c r="M105" s="53">
        <f>'P Descomp'!$G$42</f>
        <v>0.47032800000000002</v>
      </c>
      <c r="N105" s="53">
        <f>M105*L105</f>
        <v>559.05537720000007</v>
      </c>
    </row>
    <row r="106" spans="1:14" ht="29.25" customHeight="1" x14ac:dyDescent="0.25">
      <c r="A106" s="164"/>
      <c r="B106" s="50">
        <v>2</v>
      </c>
      <c r="C106" s="50" t="s">
        <v>191</v>
      </c>
      <c r="D106" s="2"/>
      <c r="E106" s="38"/>
      <c r="F106" s="157" t="s">
        <v>145</v>
      </c>
      <c r="G106" s="157"/>
      <c r="H106" s="157"/>
      <c r="I106" s="157"/>
      <c r="J106" s="157"/>
      <c r="K106" s="157"/>
      <c r="L106" s="157"/>
      <c r="M106" s="62"/>
      <c r="N106" s="62"/>
    </row>
    <row r="107" spans="1:14" x14ac:dyDescent="0.25">
      <c r="A107" s="164"/>
      <c r="B107" s="50">
        <v>2</v>
      </c>
      <c r="C107" s="50" t="s">
        <v>191</v>
      </c>
      <c r="D107" s="50" t="s">
        <v>261</v>
      </c>
      <c r="E107" s="51" t="s">
        <v>43</v>
      </c>
      <c r="F107" s="156" t="s">
        <v>42</v>
      </c>
      <c r="G107" s="156"/>
      <c r="H107" s="156"/>
      <c r="I107" s="156"/>
      <c r="J107" s="156"/>
      <c r="K107" s="156"/>
      <c r="L107" s="52">
        <f>Medic!K175</f>
        <v>120</v>
      </c>
      <c r="M107" s="53">
        <f>'P Descomp'!$G$46</f>
        <v>5.2584999999999997</v>
      </c>
      <c r="N107" s="53">
        <f>M107*L107</f>
        <v>631.02</v>
      </c>
    </row>
    <row r="108" spans="1:14" x14ac:dyDescent="0.25">
      <c r="A108" s="164"/>
      <c r="B108" s="50">
        <v>2</v>
      </c>
      <c r="C108" s="50" t="s">
        <v>191</v>
      </c>
      <c r="D108" s="2"/>
      <c r="E108" s="2"/>
      <c r="F108" s="2" t="s">
        <v>42</v>
      </c>
      <c r="G108" s="2"/>
      <c r="H108" s="2"/>
      <c r="I108" s="2"/>
      <c r="J108" s="2"/>
      <c r="K108" s="2"/>
      <c r="L108" s="2"/>
      <c r="M108" s="55"/>
      <c r="N108" s="55"/>
    </row>
    <row r="109" spans="1:14" x14ac:dyDescent="0.25">
      <c r="A109" s="164"/>
      <c r="B109" s="50">
        <v>2</v>
      </c>
      <c r="C109" s="50" t="s">
        <v>191</v>
      </c>
      <c r="D109" s="169" t="s">
        <v>176</v>
      </c>
      <c r="E109" s="169"/>
      <c r="F109" s="169"/>
      <c r="G109" s="169"/>
      <c r="H109" s="169"/>
      <c r="I109" s="169"/>
      <c r="J109" s="169"/>
      <c r="K109" s="169"/>
      <c r="L109" s="48"/>
      <c r="M109" s="49"/>
      <c r="N109" s="49">
        <f>SUM(N110:N123)</f>
        <v>17835.183089999999</v>
      </c>
    </row>
    <row r="110" spans="1:14" ht="12" customHeight="1" x14ac:dyDescent="0.25">
      <c r="A110" s="164"/>
      <c r="B110" s="50">
        <v>2</v>
      </c>
      <c r="C110" s="50" t="s">
        <v>191</v>
      </c>
      <c r="D110" s="86" t="s">
        <v>294</v>
      </c>
      <c r="E110" s="51" t="s">
        <v>39</v>
      </c>
      <c r="F110" s="161" t="s">
        <v>295</v>
      </c>
      <c r="G110" s="161"/>
      <c r="H110" s="161"/>
      <c r="I110" s="161"/>
      <c r="J110" s="161"/>
      <c r="K110" s="161"/>
      <c r="L110" s="52">
        <f>Medic!K180</f>
        <v>60</v>
      </c>
      <c r="M110" s="53">
        <f>'P Descomp'!$G$50</f>
        <v>47.803200000000004</v>
      </c>
      <c r="N110" s="53">
        <f>M110*L110</f>
        <v>2868.192</v>
      </c>
    </row>
    <row r="111" spans="1:14" ht="43.5" customHeight="1" x14ac:dyDescent="0.25">
      <c r="A111" s="164"/>
      <c r="B111" s="50">
        <v>2</v>
      </c>
      <c r="C111" s="50" t="s">
        <v>191</v>
      </c>
      <c r="D111" s="2"/>
      <c r="E111" s="38"/>
      <c r="F111" s="157" t="s">
        <v>147</v>
      </c>
      <c r="G111" s="157"/>
      <c r="H111" s="157"/>
      <c r="I111" s="157"/>
      <c r="J111" s="157"/>
      <c r="K111" s="157"/>
      <c r="L111" s="157"/>
      <c r="M111" s="62"/>
      <c r="N111" s="62"/>
    </row>
    <row r="112" spans="1:14" ht="12" customHeight="1" x14ac:dyDescent="0.25">
      <c r="A112" s="164"/>
      <c r="B112" s="50">
        <v>2</v>
      </c>
      <c r="C112" s="50" t="s">
        <v>191</v>
      </c>
      <c r="D112" s="50" t="s">
        <v>262</v>
      </c>
      <c r="E112" s="51" t="s">
        <v>39</v>
      </c>
      <c r="F112" s="156" t="s">
        <v>377</v>
      </c>
      <c r="G112" s="156"/>
      <c r="H112" s="156"/>
      <c r="I112" s="156"/>
      <c r="J112" s="156"/>
      <c r="K112" s="156"/>
      <c r="L112" s="52">
        <f>Medic!K183</f>
        <v>8</v>
      </c>
      <c r="M112" s="53">
        <f>'P Descomp'!$G$66</f>
        <v>482.64400000000001</v>
      </c>
      <c r="N112" s="53">
        <f>M112*L112</f>
        <v>3861.152</v>
      </c>
    </row>
    <row r="113" spans="1:14" ht="32.25" customHeight="1" x14ac:dyDescent="0.25">
      <c r="A113" s="164"/>
      <c r="B113" s="50">
        <v>2</v>
      </c>
      <c r="C113" s="50" t="s">
        <v>191</v>
      </c>
      <c r="D113" s="2"/>
      <c r="E113" s="38"/>
      <c r="F113" s="157" t="s">
        <v>48</v>
      </c>
      <c r="G113" s="157"/>
      <c r="H113" s="157"/>
      <c r="I113" s="157"/>
      <c r="J113" s="157"/>
      <c r="K113" s="157"/>
      <c r="L113" s="157"/>
      <c r="M113" s="62"/>
      <c r="N113" s="62"/>
    </row>
    <row r="114" spans="1:14" ht="12.75" customHeight="1" x14ac:dyDescent="0.25">
      <c r="A114" s="164"/>
      <c r="B114" s="50">
        <v>2</v>
      </c>
      <c r="C114" s="50" t="s">
        <v>191</v>
      </c>
      <c r="D114" s="25" t="s">
        <v>375</v>
      </c>
      <c r="E114" s="51" t="s">
        <v>50</v>
      </c>
      <c r="F114" s="156" t="s">
        <v>384</v>
      </c>
      <c r="G114" s="156"/>
      <c r="H114" s="156"/>
      <c r="I114" s="156"/>
      <c r="J114" s="156"/>
      <c r="K114" s="156"/>
      <c r="L114" s="52">
        <f>Medic!K186</f>
        <v>24</v>
      </c>
      <c r="M114" s="53">
        <f>'P Descomp'!$G$73</f>
        <v>120.661</v>
      </c>
      <c r="N114" s="53">
        <f>M114*L114</f>
        <v>2895.864</v>
      </c>
    </row>
    <row r="115" spans="1:14" ht="30.75" customHeight="1" x14ac:dyDescent="0.25">
      <c r="A115" s="164"/>
      <c r="B115" s="50">
        <v>2</v>
      </c>
      <c r="C115" s="50" t="s">
        <v>191</v>
      </c>
      <c r="D115" s="2"/>
      <c r="E115" s="38"/>
      <c r="F115" s="157" t="s">
        <v>47</v>
      </c>
      <c r="G115" s="157"/>
      <c r="H115" s="157"/>
      <c r="I115" s="157"/>
      <c r="J115" s="157"/>
      <c r="K115" s="157"/>
      <c r="L115" s="157"/>
      <c r="M115" s="62"/>
      <c r="N115" s="62"/>
    </row>
    <row r="116" spans="1:14" ht="12.75" customHeight="1" x14ac:dyDescent="0.25">
      <c r="A116" s="164"/>
      <c r="B116" s="50">
        <v>2</v>
      </c>
      <c r="C116" s="50" t="s">
        <v>191</v>
      </c>
      <c r="D116" s="25" t="s">
        <v>385</v>
      </c>
      <c r="E116" s="51" t="s">
        <v>45</v>
      </c>
      <c r="F116" s="156" t="s">
        <v>386</v>
      </c>
      <c r="G116" s="156"/>
      <c r="H116" s="156"/>
      <c r="I116" s="156"/>
      <c r="J116" s="156"/>
      <c r="K116" s="156"/>
      <c r="L116" s="52">
        <f>Medic!K189</f>
        <v>8</v>
      </c>
      <c r="M116" s="53">
        <f>'P Descomp'!$G$80</f>
        <v>228.91364999999999</v>
      </c>
      <c r="N116" s="53">
        <f>M116*L116</f>
        <v>1831.3091999999999</v>
      </c>
    </row>
    <row r="117" spans="1:14" ht="30" customHeight="1" x14ac:dyDescent="0.25">
      <c r="A117" s="164"/>
      <c r="B117" s="50">
        <v>2</v>
      </c>
      <c r="C117" s="50" t="s">
        <v>191</v>
      </c>
      <c r="D117" s="2"/>
      <c r="E117" s="38"/>
      <c r="F117" s="157" t="s">
        <v>47</v>
      </c>
      <c r="G117" s="157"/>
      <c r="H117" s="157"/>
      <c r="I117" s="157"/>
      <c r="J117" s="157"/>
      <c r="K117" s="157"/>
      <c r="L117" s="157"/>
      <c r="M117" s="62"/>
      <c r="N117" s="62"/>
    </row>
    <row r="118" spans="1:14" x14ac:dyDescent="0.25">
      <c r="A118" s="164"/>
      <c r="B118" s="50">
        <v>2</v>
      </c>
      <c r="C118" s="50" t="s">
        <v>191</v>
      </c>
      <c r="D118" s="50" t="s">
        <v>91</v>
      </c>
      <c r="E118" s="51" t="s">
        <v>50</v>
      </c>
      <c r="F118" s="156" t="s">
        <v>92</v>
      </c>
      <c r="G118" s="156"/>
      <c r="H118" s="156"/>
      <c r="I118" s="156"/>
      <c r="J118" s="156"/>
      <c r="K118" s="156"/>
      <c r="L118" s="52">
        <f>Medic!K192</f>
        <v>17</v>
      </c>
      <c r="M118" s="53">
        <f>'P Descomp'!$G$87</f>
        <v>5.8966700000000003</v>
      </c>
      <c r="N118" s="53">
        <f>M118*L118</f>
        <v>100.24339000000001</v>
      </c>
    </row>
    <row r="119" spans="1:14" ht="43.5" customHeight="1" x14ac:dyDescent="0.25">
      <c r="A119" s="164"/>
      <c r="B119" s="50">
        <v>2</v>
      </c>
      <c r="C119" s="50" t="s">
        <v>191</v>
      </c>
      <c r="D119" s="2"/>
      <c r="E119" s="38"/>
      <c r="F119" s="157" t="s">
        <v>93</v>
      </c>
      <c r="G119" s="157"/>
      <c r="H119" s="157"/>
      <c r="I119" s="157"/>
      <c r="J119" s="157"/>
      <c r="K119" s="157"/>
      <c r="L119" s="157"/>
      <c r="M119" s="62"/>
      <c r="N119" s="62"/>
    </row>
    <row r="120" spans="1:14" x14ac:dyDescent="0.25">
      <c r="A120" s="164"/>
      <c r="B120" s="50">
        <v>2</v>
      </c>
      <c r="C120" s="50" t="s">
        <v>191</v>
      </c>
      <c r="D120" s="50" t="s">
        <v>288</v>
      </c>
      <c r="E120" s="51" t="s">
        <v>45</v>
      </c>
      <c r="F120" s="156" t="s">
        <v>53</v>
      </c>
      <c r="G120" s="156"/>
      <c r="H120" s="156"/>
      <c r="I120" s="156"/>
      <c r="J120" s="156"/>
      <c r="K120" s="156"/>
      <c r="L120" s="52">
        <f>Medic!K195</f>
        <v>4</v>
      </c>
      <c r="M120" s="53">
        <f>'P Descomp'!$G$90</f>
        <v>1116.9556250000001</v>
      </c>
      <c r="N120" s="53">
        <f>M120*L120</f>
        <v>4467.8225000000002</v>
      </c>
    </row>
    <row r="121" spans="1:14" ht="22.5" customHeight="1" x14ac:dyDescent="0.25">
      <c r="A121" s="164"/>
      <c r="B121" s="50">
        <v>2</v>
      </c>
      <c r="C121" s="50" t="s">
        <v>191</v>
      </c>
      <c r="D121" s="2"/>
      <c r="E121" s="38"/>
      <c r="F121" s="157" t="s">
        <v>52</v>
      </c>
      <c r="G121" s="157"/>
      <c r="H121" s="157"/>
      <c r="I121" s="157"/>
      <c r="J121" s="157"/>
      <c r="K121" s="157"/>
      <c r="L121" s="157"/>
      <c r="M121" s="62"/>
      <c r="N121" s="62"/>
    </row>
    <row r="122" spans="1:14" ht="22.5" customHeight="1" x14ac:dyDescent="0.25">
      <c r="A122" s="164"/>
      <c r="B122" s="50"/>
      <c r="C122" s="50"/>
      <c r="D122" s="25" t="s">
        <v>393</v>
      </c>
      <c r="E122" s="89" t="s">
        <v>39</v>
      </c>
      <c r="F122" s="163" t="s">
        <v>394</v>
      </c>
      <c r="G122" s="163"/>
      <c r="H122" s="163"/>
      <c r="I122" s="163"/>
      <c r="J122" s="163"/>
      <c r="K122" s="163"/>
      <c r="L122" s="90">
        <f>Medic!K198</f>
        <v>400</v>
      </c>
      <c r="M122" s="53">
        <f>'P Descomp'!$G$98</f>
        <v>4.5265000000000004</v>
      </c>
      <c r="N122" s="53">
        <f>M122*L122</f>
        <v>1810.6000000000001</v>
      </c>
    </row>
    <row r="123" spans="1:14" ht="22.5" customHeight="1" x14ac:dyDescent="0.25">
      <c r="A123" s="164"/>
      <c r="B123" s="50"/>
      <c r="C123" s="50"/>
      <c r="D123" s="91"/>
      <c r="E123" s="92"/>
      <c r="F123" s="160" t="s">
        <v>60</v>
      </c>
      <c r="G123" s="160"/>
      <c r="H123" s="160"/>
      <c r="I123" s="160"/>
      <c r="J123" s="160"/>
      <c r="K123" s="160"/>
      <c r="L123" s="160"/>
      <c r="M123" s="62"/>
      <c r="N123" s="62"/>
    </row>
    <row r="124" spans="1:14" x14ac:dyDescent="0.25">
      <c r="A124" s="164"/>
      <c r="B124" s="50">
        <v>2</v>
      </c>
      <c r="C124" s="50" t="s">
        <v>192</v>
      </c>
      <c r="D124" s="168" t="s">
        <v>177</v>
      </c>
      <c r="E124" s="168"/>
      <c r="F124" s="168"/>
      <c r="G124" s="168"/>
      <c r="H124" s="168"/>
      <c r="I124" s="168"/>
      <c r="J124" s="168"/>
      <c r="K124" s="168"/>
      <c r="L124" s="46"/>
      <c r="M124" s="47"/>
      <c r="N124" s="47">
        <f>SUM(N125:N132)</f>
        <v>46586.306599725336</v>
      </c>
    </row>
    <row r="125" spans="1:14" x14ac:dyDescent="0.25">
      <c r="A125" s="164"/>
      <c r="B125" s="50">
        <v>2</v>
      </c>
      <c r="C125" s="50" t="s">
        <v>192</v>
      </c>
      <c r="D125" s="50" t="s">
        <v>289</v>
      </c>
      <c r="E125" s="51" t="s">
        <v>39</v>
      </c>
      <c r="F125" s="156" t="s">
        <v>152</v>
      </c>
      <c r="G125" s="156"/>
      <c r="H125" s="156"/>
      <c r="I125" s="156"/>
      <c r="J125" s="156"/>
      <c r="K125" s="156"/>
      <c r="L125" s="52">
        <f>Medic!K203</f>
        <v>431.30999999999995</v>
      </c>
      <c r="M125" s="53">
        <f>'P Descomp'!$G$119</f>
        <v>0.40500000000000003</v>
      </c>
      <c r="N125" s="53">
        <f>M125*L125</f>
        <v>174.68054999999998</v>
      </c>
    </row>
    <row r="126" spans="1:14" x14ac:dyDescent="0.25">
      <c r="A126" s="164"/>
      <c r="B126" s="50">
        <v>2</v>
      </c>
      <c r="C126" s="50" t="s">
        <v>192</v>
      </c>
      <c r="D126" s="2"/>
      <c r="E126" s="38"/>
      <c r="F126" s="157" t="s">
        <v>152</v>
      </c>
      <c r="G126" s="157"/>
      <c r="H126" s="157"/>
      <c r="I126" s="157"/>
      <c r="J126" s="157"/>
      <c r="K126" s="157"/>
      <c r="L126" s="157"/>
      <c r="M126" s="62"/>
      <c r="N126" s="62"/>
    </row>
    <row r="127" spans="1:14" x14ac:dyDescent="0.25">
      <c r="A127" s="164"/>
      <c r="B127" s="50">
        <v>2</v>
      </c>
      <c r="C127" s="50" t="s">
        <v>192</v>
      </c>
      <c r="D127" s="50" t="s">
        <v>290</v>
      </c>
      <c r="E127" s="51" t="s">
        <v>39</v>
      </c>
      <c r="F127" s="156" t="s">
        <v>58</v>
      </c>
      <c r="G127" s="156"/>
      <c r="H127" s="156"/>
      <c r="I127" s="156"/>
      <c r="J127" s="156"/>
      <c r="K127" s="156"/>
      <c r="L127" s="52">
        <f>Medic!K209</f>
        <v>2875.4</v>
      </c>
      <c r="M127" s="53">
        <f>'P Descomp'!$G$123</f>
        <v>5.1208254799999997</v>
      </c>
      <c r="N127" s="53">
        <f>M127*L127</f>
        <v>14724.421585192</v>
      </c>
    </row>
    <row r="128" spans="1:14" ht="36" customHeight="1" x14ac:dyDescent="0.25">
      <c r="A128" s="164"/>
      <c r="B128" s="50">
        <v>2</v>
      </c>
      <c r="C128" s="50" t="s">
        <v>192</v>
      </c>
      <c r="D128" s="2"/>
      <c r="E128" s="38"/>
      <c r="F128" s="157" t="s">
        <v>153</v>
      </c>
      <c r="G128" s="157"/>
      <c r="H128" s="157"/>
      <c r="I128" s="157"/>
      <c r="J128" s="157"/>
      <c r="K128" s="157"/>
      <c r="L128" s="157"/>
      <c r="M128" s="62"/>
      <c r="N128" s="62"/>
    </row>
    <row r="129" spans="1:14" x14ac:dyDescent="0.25">
      <c r="A129" s="164"/>
      <c r="B129" s="50">
        <v>2</v>
      </c>
      <c r="C129" s="50" t="s">
        <v>192</v>
      </c>
      <c r="D129" s="50" t="s">
        <v>267</v>
      </c>
      <c r="E129" s="51" t="s">
        <v>39</v>
      </c>
      <c r="F129" s="156" t="s">
        <v>77</v>
      </c>
      <c r="G129" s="156"/>
      <c r="H129" s="156"/>
      <c r="I129" s="156"/>
      <c r="J129" s="156"/>
      <c r="K129" s="156"/>
      <c r="L129" s="52">
        <f>Medic!K215</f>
        <v>1553.16</v>
      </c>
      <c r="M129" s="53">
        <f>'P Descomp'!$G$131</f>
        <v>11</v>
      </c>
      <c r="N129" s="53">
        <f>M129*L129</f>
        <v>17084.760000000002</v>
      </c>
    </row>
    <row r="130" spans="1:14" ht="20.25" customHeight="1" x14ac:dyDescent="0.25">
      <c r="A130" s="164"/>
      <c r="B130" s="50">
        <v>2</v>
      </c>
      <c r="C130" s="50" t="s">
        <v>192</v>
      </c>
      <c r="D130" s="2"/>
      <c r="E130" s="38"/>
      <c r="F130" s="2" t="s">
        <v>77</v>
      </c>
      <c r="G130" s="2"/>
      <c r="H130" s="2"/>
      <c r="I130" s="2"/>
      <c r="J130" s="2"/>
      <c r="K130" s="2"/>
      <c r="L130" s="2"/>
      <c r="M130" s="62"/>
      <c r="N130" s="62"/>
    </row>
    <row r="131" spans="1:14" x14ac:dyDescent="0.25">
      <c r="A131" s="164"/>
      <c r="B131" s="50">
        <v>2</v>
      </c>
      <c r="C131" s="50" t="s">
        <v>192</v>
      </c>
      <c r="D131" s="50" t="s">
        <v>268</v>
      </c>
      <c r="E131" s="51" t="s">
        <v>39</v>
      </c>
      <c r="F131" s="156" t="s">
        <v>78</v>
      </c>
      <c r="G131" s="156"/>
      <c r="H131" s="156"/>
      <c r="I131" s="156"/>
      <c r="J131" s="156"/>
      <c r="K131" s="156"/>
      <c r="L131" s="52">
        <f>Medic!K220</f>
        <v>1725.7333333333333</v>
      </c>
      <c r="M131" s="53">
        <f>'P Descomp'!$G$134</f>
        <v>8.4615880000000008</v>
      </c>
      <c r="N131" s="53">
        <f>M131*L131</f>
        <v>14602.444464533335</v>
      </c>
    </row>
    <row r="132" spans="1:14" ht="43.5" customHeight="1" x14ac:dyDescent="0.25">
      <c r="A132" s="164"/>
      <c r="B132" s="50">
        <v>2</v>
      </c>
      <c r="C132" s="50" t="s">
        <v>192</v>
      </c>
      <c r="D132" s="2"/>
      <c r="E132" s="38"/>
      <c r="F132" s="157" t="s">
        <v>154</v>
      </c>
      <c r="G132" s="157"/>
      <c r="H132" s="157"/>
      <c r="I132" s="157"/>
      <c r="J132" s="157"/>
      <c r="K132" s="157"/>
      <c r="L132" s="157"/>
      <c r="M132" s="62"/>
      <c r="N132" s="62"/>
    </row>
    <row r="133" spans="1:14" x14ac:dyDescent="0.25">
      <c r="A133" s="164"/>
      <c r="B133" s="50">
        <v>2</v>
      </c>
      <c r="C133" s="50" t="s">
        <v>193</v>
      </c>
      <c r="D133" s="168" t="s">
        <v>178</v>
      </c>
      <c r="E133" s="168"/>
      <c r="F133" s="168"/>
      <c r="G133" s="168"/>
      <c r="H133" s="168"/>
      <c r="I133" s="168"/>
      <c r="J133" s="168"/>
      <c r="K133" s="168"/>
      <c r="L133" s="46"/>
      <c r="M133" s="47"/>
      <c r="N133" s="47">
        <f>SUM(N134:N137)</f>
        <v>6597.9299999999985</v>
      </c>
    </row>
    <row r="134" spans="1:14" x14ac:dyDescent="0.25">
      <c r="A134" s="164"/>
      <c r="B134" s="50">
        <v>2</v>
      </c>
      <c r="C134" s="50" t="s">
        <v>193</v>
      </c>
      <c r="D134" s="50" t="s">
        <v>269</v>
      </c>
      <c r="E134" s="51" t="s">
        <v>39</v>
      </c>
      <c r="F134" s="156" t="s">
        <v>83</v>
      </c>
      <c r="G134" s="156"/>
      <c r="H134" s="156"/>
      <c r="I134" s="156"/>
      <c r="J134" s="156"/>
      <c r="K134" s="156"/>
      <c r="L134" s="52">
        <f>Medic!K227</f>
        <v>1</v>
      </c>
      <c r="M134" s="53">
        <f>'P Descomp'!$G$142</f>
        <v>6216.9299999999985</v>
      </c>
      <c r="N134" s="53">
        <f>M134*L134</f>
        <v>6216.9299999999985</v>
      </c>
    </row>
    <row r="135" spans="1:14" ht="30.75" customHeight="1" x14ac:dyDescent="0.25">
      <c r="A135" s="164"/>
      <c r="B135" s="50">
        <v>2</v>
      </c>
      <c r="C135" s="50" t="s">
        <v>193</v>
      </c>
      <c r="D135" s="2"/>
      <c r="E135" s="38"/>
      <c r="F135" s="157" t="s">
        <v>84</v>
      </c>
      <c r="G135" s="157"/>
      <c r="H135" s="157"/>
      <c r="I135" s="157"/>
      <c r="J135" s="157"/>
      <c r="K135" s="157"/>
      <c r="L135" s="157"/>
      <c r="M135" s="62"/>
      <c r="N135" s="62"/>
    </row>
    <row r="136" spans="1:14" x14ac:dyDescent="0.25">
      <c r="A136" s="164"/>
      <c r="B136" s="50">
        <v>2</v>
      </c>
      <c r="C136" s="50" t="s">
        <v>193</v>
      </c>
      <c r="D136" s="50" t="s">
        <v>100</v>
      </c>
      <c r="E136" s="51" t="s">
        <v>39</v>
      </c>
      <c r="F136" s="156" t="s">
        <v>101</v>
      </c>
      <c r="G136" s="156"/>
      <c r="H136" s="156"/>
      <c r="I136" s="156"/>
      <c r="J136" s="156"/>
      <c r="K136" s="156"/>
      <c r="L136" s="52">
        <f>Medic!K230</f>
        <v>6</v>
      </c>
      <c r="M136" s="53">
        <f>'P Descomp'!$G$177</f>
        <v>63.5</v>
      </c>
      <c r="N136" s="53">
        <f>M136*L136</f>
        <v>381</v>
      </c>
    </row>
    <row r="137" spans="1:14" ht="18" customHeight="1" x14ac:dyDescent="0.25">
      <c r="A137" s="164"/>
      <c r="B137" s="50">
        <v>2</v>
      </c>
      <c r="C137" s="50" t="s">
        <v>193</v>
      </c>
      <c r="D137" s="2"/>
      <c r="E137" s="38"/>
      <c r="F137" s="157" t="s">
        <v>157</v>
      </c>
      <c r="G137" s="157"/>
      <c r="H137" s="157"/>
      <c r="I137" s="157"/>
      <c r="J137" s="157"/>
      <c r="K137" s="157"/>
      <c r="L137" s="157"/>
      <c r="M137" s="62"/>
      <c r="N137" s="62"/>
    </row>
    <row r="138" spans="1:14" x14ac:dyDescent="0.25">
      <c r="A138" s="164"/>
      <c r="B138" s="50">
        <v>2</v>
      </c>
      <c r="C138" s="50" t="s">
        <v>194</v>
      </c>
      <c r="D138" s="168" t="s">
        <v>179</v>
      </c>
      <c r="E138" s="168"/>
      <c r="F138" s="168"/>
      <c r="G138" s="168"/>
      <c r="H138" s="168"/>
      <c r="I138" s="168"/>
      <c r="J138" s="168"/>
      <c r="K138" s="168"/>
      <c r="L138" s="46"/>
      <c r="M138" s="47"/>
      <c r="N138" s="47">
        <f>SUM(N139:N144)</f>
        <v>14508.74152</v>
      </c>
    </row>
    <row r="139" spans="1:14" ht="12.75" customHeight="1" x14ac:dyDescent="0.25">
      <c r="A139" s="164"/>
      <c r="B139" s="50">
        <v>2</v>
      </c>
      <c r="C139" s="50" t="s">
        <v>194</v>
      </c>
      <c r="D139" s="25" t="s">
        <v>335</v>
      </c>
      <c r="E139" s="51" t="s">
        <v>45</v>
      </c>
      <c r="F139" s="163" t="s">
        <v>336</v>
      </c>
      <c r="G139" s="163" t="s">
        <v>336</v>
      </c>
      <c r="H139" s="163" t="s">
        <v>336</v>
      </c>
      <c r="I139" s="163" t="s">
        <v>336</v>
      </c>
      <c r="J139" s="163" t="s">
        <v>336</v>
      </c>
      <c r="K139" s="163" t="s">
        <v>336</v>
      </c>
      <c r="L139" s="52">
        <f>Medic!K236</f>
        <v>2</v>
      </c>
      <c r="M139" s="53">
        <f>'P Descomp'!$G$187</f>
        <v>579.12500000000011</v>
      </c>
      <c r="N139" s="53">
        <f>M139*L139</f>
        <v>1158.2500000000002</v>
      </c>
    </row>
    <row r="140" spans="1:14" ht="81" customHeight="1" x14ac:dyDescent="0.25">
      <c r="A140" s="164"/>
      <c r="B140" s="50">
        <v>2</v>
      </c>
      <c r="C140" s="50" t="s">
        <v>194</v>
      </c>
      <c r="D140" s="2"/>
      <c r="E140" s="38"/>
      <c r="F140" s="157" t="s">
        <v>117</v>
      </c>
      <c r="G140" s="157"/>
      <c r="H140" s="157"/>
      <c r="I140" s="157"/>
      <c r="J140" s="157"/>
      <c r="K140" s="157"/>
      <c r="L140" s="157"/>
      <c r="M140" s="62"/>
      <c r="N140" s="62"/>
    </row>
    <row r="141" spans="1:14" ht="12.75" customHeight="1" x14ac:dyDescent="0.25">
      <c r="A141" s="164"/>
      <c r="B141" s="50">
        <v>2</v>
      </c>
      <c r="C141" s="50" t="s">
        <v>194</v>
      </c>
      <c r="D141" s="25" t="s">
        <v>345</v>
      </c>
      <c r="E141" s="51" t="s">
        <v>45</v>
      </c>
      <c r="F141" s="156" t="s">
        <v>346</v>
      </c>
      <c r="G141" s="156"/>
      <c r="H141" s="156"/>
      <c r="I141" s="156"/>
      <c r="J141" s="156"/>
      <c r="K141" s="156"/>
      <c r="L141" s="52">
        <f>Medic!K238</f>
        <v>4</v>
      </c>
      <c r="M141" s="53">
        <f>'P Descomp'!$G$196</f>
        <v>282.45088000000004</v>
      </c>
      <c r="N141" s="53">
        <f>M141*L141</f>
        <v>1129.8035200000002</v>
      </c>
    </row>
    <row r="142" spans="1:14" ht="72" customHeight="1" x14ac:dyDescent="0.25">
      <c r="A142" s="164"/>
      <c r="B142" s="50">
        <v>2</v>
      </c>
      <c r="C142" s="50" t="s">
        <v>194</v>
      </c>
      <c r="D142" s="2"/>
      <c r="E142" s="38"/>
      <c r="F142" s="157" t="s">
        <v>119</v>
      </c>
      <c r="G142" s="157"/>
      <c r="H142" s="157"/>
      <c r="I142" s="157"/>
      <c r="J142" s="157"/>
      <c r="K142" s="157"/>
      <c r="L142" s="157"/>
      <c r="M142" s="62"/>
      <c r="N142" s="62"/>
    </row>
    <row r="143" spans="1:14" ht="12" customHeight="1" x14ac:dyDescent="0.25">
      <c r="A143" s="164"/>
      <c r="B143" s="50">
        <v>2</v>
      </c>
      <c r="C143" s="50" t="s">
        <v>194</v>
      </c>
      <c r="D143" s="50" t="s">
        <v>270</v>
      </c>
      <c r="E143" s="51" t="s">
        <v>50</v>
      </c>
      <c r="F143" s="156" t="s">
        <v>120</v>
      </c>
      <c r="G143" s="156"/>
      <c r="H143" s="156"/>
      <c r="I143" s="156"/>
      <c r="J143" s="156"/>
      <c r="K143" s="156"/>
      <c r="L143" s="52">
        <f>Medic!K240</f>
        <v>200</v>
      </c>
      <c r="M143" s="53">
        <f>'P Descomp'!$G$205</f>
        <v>61.103439999999992</v>
      </c>
      <c r="N143" s="53">
        <f>M143*L143</f>
        <v>12220.687999999998</v>
      </c>
    </row>
    <row r="144" spans="1:14" ht="82.5" customHeight="1" x14ac:dyDescent="0.25">
      <c r="A144" s="164"/>
      <c r="B144" s="50">
        <v>2</v>
      </c>
      <c r="C144" s="50" t="s">
        <v>194</v>
      </c>
      <c r="D144" s="2"/>
      <c r="E144" s="38"/>
      <c r="F144" s="157" t="s">
        <v>562</v>
      </c>
      <c r="G144" s="157"/>
      <c r="H144" s="157"/>
      <c r="I144" s="157"/>
      <c r="J144" s="157"/>
      <c r="K144" s="157"/>
      <c r="L144" s="157"/>
      <c r="M144" s="62"/>
      <c r="N144" s="62"/>
    </row>
    <row r="145" spans="1:14" x14ac:dyDescent="0.25">
      <c r="A145" s="164"/>
      <c r="B145" s="50">
        <v>2</v>
      </c>
      <c r="C145" s="50" t="s">
        <v>195</v>
      </c>
      <c r="D145" s="168" t="s">
        <v>203</v>
      </c>
      <c r="E145" s="168"/>
      <c r="F145" s="168"/>
      <c r="G145" s="168"/>
      <c r="H145" s="168"/>
      <c r="I145" s="168"/>
      <c r="J145" s="168"/>
      <c r="K145" s="168"/>
      <c r="L145" s="46"/>
      <c r="M145" s="47"/>
      <c r="N145" s="47">
        <f>SUM(N146:N153)</f>
        <v>17458.540424999999</v>
      </c>
    </row>
    <row r="146" spans="1:14" ht="12" customHeight="1" x14ac:dyDescent="0.25">
      <c r="A146" s="164"/>
      <c r="B146" s="50">
        <v>2</v>
      </c>
      <c r="C146" s="50" t="s">
        <v>195</v>
      </c>
      <c r="D146" s="50" t="s">
        <v>271</v>
      </c>
      <c r="E146" s="51" t="s">
        <v>45</v>
      </c>
      <c r="F146" s="156" t="s">
        <v>106</v>
      </c>
      <c r="G146" s="156"/>
      <c r="H146" s="156"/>
      <c r="I146" s="156"/>
      <c r="J146" s="156"/>
      <c r="K146" s="156"/>
      <c r="L146" s="52">
        <f>Medic!K245</f>
        <v>55</v>
      </c>
      <c r="M146" s="53">
        <f>'P Descomp'!$G$214</f>
        <v>119.216775</v>
      </c>
      <c r="N146" s="53">
        <f>M146*L146</f>
        <v>6556.9226250000002</v>
      </c>
    </row>
    <row r="147" spans="1:14" ht="33" customHeight="1" x14ac:dyDescent="0.25">
      <c r="A147" s="164"/>
      <c r="B147" s="50">
        <v>2</v>
      </c>
      <c r="C147" s="50" t="s">
        <v>195</v>
      </c>
      <c r="D147" s="2"/>
      <c r="E147" s="38"/>
      <c r="F147" s="157" t="s">
        <v>164</v>
      </c>
      <c r="G147" s="157"/>
      <c r="H147" s="157"/>
      <c r="I147" s="157"/>
      <c r="J147" s="157"/>
      <c r="K147" s="157"/>
      <c r="L147" s="157"/>
      <c r="M147" s="62"/>
      <c r="N147" s="62"/>
    </row>
    <row r="148" spans="1:14" ht="12" customHeight="1" x14ac:dyDescent="0.25">
      <c r="A148" s="164"/>
      <c r="B148" s="50">
        <v>2</v>
      </c>
      <c r="C148" s="50" t="s">
        <v>195</v>
      </c>
      <c r="D148" s="50" t="s">
        <v>272</v>
      </c>
      <c r="E148" s="51" t="s">
        <v>45</v>
      </c>
      <c r="F148" s="156" t="s">
        <v>129</v>
      </c>
      <c r="G148" s="156"/>
      <c r="H148" s="156"/>
      <c r="I148" s="156"/>
      <c r="J148" s="156"/>
      <c r="K148" s="156"/>
      <c r="L148" s="52">
        <f>Medic!K247</f>
        <v>40</v>
      </c>
      <c r="M148" s="53">
        <f>'P Descomp'!$G$225</f>
        <v>113.48077499999999</v>
      </c>
      <c r="N148" s="53">
        <f>M148*L148</f>
        <v>4539.2309999999998</v>
      </c>
    </row>
    <row r="149" spans="1:14" ht="86.25" customHeight="1" x14ac:dyDescent="0.25">
      <c r="A149" s="164"/>
      <c r="B149" s="50">
        <v>2</v>
      </c>
      <c r="C149" s="50" t="s">
        <v>195</v>
      </c>
      <c r="D149" s="2"/>
      <c r="E149" s="38"/>
      <c r="F149" s="157" t="s">
        <v>125</v>
      </c>
      <c r="G149" s="157"/>
      <c r="H149" s="157"/>
      <c r="I149" s="157"/>
      <c r="J149" s="157"/>
      <c r="K149" s="157"/>
      <c r="L149" s="157"/>
      <c r="M149" s="62"/>
      <c r="N149" s="62"/>
    </row>
    <row r="150" spans="1:14" ht="12" customHeight="1" x14ac:dyDescent="0.25">
      <c r="A150" s="164"/>
      <c r="B150" s="50">
        <v>2</v>
      </c>
      <c r="C150" s="50" t="s">
        <v>195</v>
      </c>
      <c r="D150" s="50" t="s">
        <v>273</v>
      </c>
      <c r="E150" s="51" t="s">
        <v>45</v>
      </c>
      <c r="F150" s="156" t="s">
        <v>130</v>
      </c>
      <c r="G150" s="156"/>
      <c r="H150" s="156"/>
      <c r="I150" s="156"/>
      <c r="J150" s="156"/>
      <c r="K150" s="156"/>
      <c r="L150" s="52">
        <f>Medic!K249</f>
        <v>27</v>
      </c>
      <c r="M150" s="53">
        <f>'P Descomp'!$G$236</f>
        <v>150.26677500000002</v>
      </c>
      <c r="N150" s="53">
        <f>M150*L150</f>
        <v>4057.2029250000005</v>
      </c>
    </row>
    <row r="151" spans="1:14" ht="85.5" customHeight="1" x14ac:dyDescent="0.25">
      <c r="A151" s="164"/>
      <c r="B151" s="50">
        <v>2</v>
      </c>
      <c r="C151" s="50" t="s">
        <v>195</v>
      </c>
      <c r="D151" s="2"/>
      <c r="E151" s="38"/>
      <c r="F151" s="157" t="s">
        <v>125</v>
      </c>
      <c r="G151" s="157"/>
      <c r="H151" s="157"/>
      <c r="I151" s="157"/>
      <c r="J151" s="157"/>
      <c r="K151" s="157"/>
      <c r="L151" s="157"/>
      <c r="M151" s="62"/>
      <c r="N151" s="62"/>
    </row>
    <row r="152" spans="1:14" ht="12" customHeight="1" x14ac:dyDescent="0.25">
      <c r="A152" s="164"/>
      <c r="B152" s="50">
        <v>2</v>
      </c>
      <c r="C152" s="50" t="s">
        <v>195</v>
      </c>
      <c r="D152" s="50" t="s">
        <v>274</v>
      </c>
      <c r="E152" s="51"/>
      <c r="F152" s="156" t="s">
        <v>126</v>
      </c>
      <c r="G152" s="156"/>
      <c r="H152" s="156"/>
      <c r="I152" s="156"/>
      <c r="J152" s="156"/>
      <c r="K152" s="156"/>
      <c r="L152" s="52">
        <f>Medic!K251</f>
        <v>5</v>
      </c>
      <c r="M152" s="53">
        <f>'P Descomp'!$G$247</f>
        <v>461.03677499999998</v>
      </c>
      <c r="N152" s="53">
        <f>M152*L152</f>
        <v>2305.1838749999997</v>
      </c>
    </row>
    <row r="153" spans="1:14" ht="54" customHeight="1" x14ac:dyDescent="0.25">
      <c r="A153" s="164"/>
      <c r="B153" s="50">
        <v>2</v>
      </c>
      <c r="C153" s="50" t="s">
        <v>195</v>
      </c>
      <c r="D153" s="2"/>
      <c r="E153" s="38"/>
      <c r="F153" s="157" t="s">
        <v>127</v>
      </c>
      <c r="G153" s="157"/>
      <c r="H153" s="157"/>
      <c r="I153" s="157"/>
      <c r="J153" s="157"/>
      <c r="K153" s="157"/>
      <c r="L153" s="157"/>
      <c r="M153" s="62"/>
      <c r="N153" s="62"/>
    </row>
    <row r="154" spans="1:14" ht="12" customHeight="1" x14ac:dyDescent="0.25">
      <c r="A154" s="172"/>
      <c r="B154" s="50">
        <v>3</v>
      </c>
      <c r="C154" s="50" t="s">
        <v>198</v>
      </c>
      <c r="D154" s="166" t="s">
        <v>168</v>
      </c>
      <c r="E154" s="166"/>
      <c r="F154" s="166"/>
      <c r="G154" s="166"/>
      <c r="H154" s="166"/>
      <c r="I154" s="166"/>
      <c r="J154" s="166"/>
      <c r="K154" s="166"/>
      <c r="L154" s="65"/>
      <c r="M154" s="66"/>
      <c r="N154" s="66">
        <f>N155+N186+N195+N201+N208</f>
        <v>156072.16920617333</v>
      </c>
    </row>
    <row r="155" spans="1:14" ht="12" customHeight="1" x14ac:dyDescent="0.25">
      <c r="A155" s="172"/>
      <c r="B155" s="50">
        <v>3</v>
      </c>
      <c r="C155" s="50" t="s">
        <v>198</v>
      </c>
      <c r="D155" s="168" t="s">
        <v>169</v>
      </c>
      <c r="E155" s="168"/>
      <c r="F155" s="168"/>
      <c r="G155" s="168"/>
      <c r="H155" s="168"/>
      <c r="I155" s="168"/>
      <c r="J155" s="168"/>
      <c r="K155" s="168"/>
      <c r="L155" s="46"/>
      <c r="M155" s="47"/>
      <c r="N155" s="47">
        <f>N156+N173</f>
        <v>106594.953125</v>
      </c>
    </row>
    <row r="156" spans="1:14" x14ac:dyDescent="0.25">
      <c r="A156" s="172"/>
      <c r="B156" s="50">
        <v>3</v>
      </c>
      <c r="C156" s="50" t="s">
        <v>198</v>
      </c>
      <c r="D156" s="169" t="s">
        <v>170</v>
      </c>
      <c r="E156" s="169"/>
      <c r="F156" s="169"/>
      <c r="G156" s="169"/>
      <c r="H156" s="169"/>
      <c r="I156" s="169"/>
      <c r="J156" s="169"/>
      <c r="K156" s="169"/>
      <c r="L156" s="48"/>
      <c r="M156" s="49"/>
      <c r="N156" s="47">
        <f>SUM(N157:N172)</f>
        <v>91627.962035000004</v>
      </c>
    </row>
    <row r="157" spans="1:14" ht="14.25" customHeight="1" x14ac:dyDescent="0.25">
      <c r="A157" s="172"/>
      <c r="B157" s="50">
        <v>3</v>
      </c>
      <c r="C157" s="50" t="s">
        <v>198</v>
      </c>
      <c r="D157" s="50" t="s">
        <v>254</v>
      </c>
      <c r="E157" s="51" t="s">
        <v>224</v>
      </c>
      <c r="F157" s="156" t="s">
        <v>34</v>
      </c>
      <c r="G157" s="156"/>
      <c r="H157" s="156"/>
      <c r="I157" s="156"/>
      <c r="J157" s="156"/>
      <c r="K157" s="156"/>
      <c r="L157" s="52">
        <f>Medic!K257</f>
        <v>8984</v>
      </c>
      <c r="M157" s="53">
        <f>'P Descomp'!$G$15</f>
        <v>0.93250000000000011</v>
      </c>
      <c r="N157" s="53">
        <f>M157*L157</f>
        <v>8377.5800000000017</v>
      </c>
    </row>
    <row r="158" spans="1:14" ht="46.5" customHeight="1" x14ac:dyDescent="0.25">
      <c r="A158" s="172"/>
      <c r="B158" s="50">
        <v>3</v>
      </c>
      <c r="C158" s="50" t="s">
        <v>198</v>
      </c>
      <c r="D158" s="2"/>
      <c r="E158" s="2"/>
      <c r="F158" s="157" t="s">
        <v>184</v>
      </c>
      <c r="G158" s="157"/>
      <c r="H158" s="157"/>
      <c r="I158" s="157"/>
      <c r="J158" s="157"/>
      <c r="K158" s="157"/>
      <c r="L158" s="157"/>
      <c r="M158" s="55"/>
      <c r="N158" s="55"/>
    </row>
    <row r="159" spans="1:14" ht="12" customHeight="1" x14ac:dyDescent="0.25">
      <c r="A159" s="172"/>
      <c r="B159" s="50">
        <v>3</v>
      </c>
      <c r="C159" s="50" t="s">
        <v>198</v>
      </c>
      <c r="D159" s="50" t="s">
        <v>255</v>
      </c>
      <c r="E159" s="51" t="s">
        <v>32</v>
      </c>
      <c r="F159" s="156" t="s">
        <v>140</v>
      </c>
      <c r="G159" s="156"/>
      <c r="H159" s="156"/>
      <c r="I159" s="156"/>
      <c r="J159" s="156"/>
      <c r="K159" s="156"/>
      <c r="L159" s="52">
        <f>Medic!K263</f>
        <v>12026.25</v>
      </c>
      <c r="M159" s="53">
        <f>'P Descomp'!$G$20</f>
        <v>0.15677600000000003</v>
      </c>
      <c r="N159" s="53">
        <f>M159*L159</f>
        <v>1885.4273700000003</v>
      </c>
    </row>
    <row r="160" spans="1:14" ht="31.5" customHeight="1" x14ac:dyDescent="0.25">
      <c r="A160" s="172"/>
      <c r="B160" s="50">
        <v>3</v>
      </c>
      <c r="C160" s="50" t="s">
        <v>198</v>
      </c>
      <c r="D160" s="2"/>
      <c r="E160" s="38"/>
      <c r="F160" s="157" t="s">
        <v>139</v>
      </c>
      <c r="G160" s="157"/>
      <c r="H160" s="157"/>
      <c r="I160" s="157"/>
      <c r="J160" s="157"/>
      <c r="K160" s="157"/>
      <c r="L160" s="157"/>
      <c r="M160" s="62"/>
      <c r="N160" s="62"/>
    </row>
    <row r="161" spans="1:14" x14ac:dyDescent="0.25">
      <c r="A161" s="172"/>
      <c r="B161" s="50">
        <v>3</v>
      </c>
      <c r="C161" s="50" t="s">
        <v>198</v>
      </c>
      <c r="D161" s="50" t="s">
        <v>256</v>
      </c>
      <c r="E161" s="51" t="s">
        <v>32</v>
      </c>
      <c r="F161" s="156" t="s">
        <v>36</v>
      </c>
      <c r="G161" s="156"/>
      <c r="H161" s="156"/>
      <c r="I161" s="156"/>
      <c r="J161" s="156"/>
      <c r="K161" s="156"/>
      <c r="L161" s="52">
        <f>Medic!K270</f>
        <v>12026.25</v>
      </c>
      <c r="M161" s="53">
        <f>'P Descomp'!$G$24</f>
        <v>0.10770200000000001</v>
      </c>
      <c r="N161" s="53">
        <f>M161*L161</f>
        <v>1295.2511775</v>
      </c>
    </row>
    <row r="162" spans="1:14" ht="36.950000000000003" customHeight="1" x14ac:dyDescent="0.25">
      <c r="A162" s="172"/>
      <c r="B162" s="50">
        <v>3</v>
      </c>
      <c r="C162" s="50" t="s">
        <v>198</v>
      </c>
      <c r="D162" s="2"/>
      <c r="E162" s="38"/>
      <c r="F162" s="157" t="s">
        <v>141</v>
      </c>
      <c r="G162" s="157"/>
      <c r="H162" s="157"/>
      <c r="I162" s="157"/>
      <c r="J162" s="157"/>
      <c r="K162" s="157"/>
      <c r="L162" s="157"/>
      <c r="M162" s="62"/>
      <c r="N162" s="62"/>
    </row>
    <row r="163" spans="1:14" ht="12" customHeight="1" x14ac:dyDescent="0.25">
      <c r="A163" s="172"/>
      <c r="B163" s="50">
        <v>3</v>
      </c>
      <c r="C163" s="50" t="s">
        <v>198</v>
      </c>
      <c r="D163" s="50" t="s">
        <v>257</v>
      </c>
      <c r="E163" s="51" t="s">
        <v>32</v>
      </c>
      <c r="F163" s="156" t="s">
        <v>547</v>
      </c>
      <c r="G163" s="156"/>
      <c r="H163" s="156"/>
      <c r="I163" s="156"/>
      <c r="J163" s="156"/>
      <c r="K163" s="156"/>
      <c r="L163" s="52">
        <f>Medic!K277</f>
        <v>12026.25</v>
      </c>
      <c r="M163" s="53">
        <f>'P Descomp'!$G$31</f>
        <v>0.36017399999999999</v>
      </c>
      <c r="N163" s="53">
        <f>M163*L163</f>
        <v>4331.5425674999997</v>
      </c>
    </row>
    <row r="164" spans="1:14" ht="45.75" customHeight="1" x14ac:dyDescent="0.25">
      <c r="A164" s="172"/>
      <c r="B164" s="50">
        <v>3</v>
      </c>
      <c r="C164" s="50" t="s">
        <v>198</v>
      </c>
      <c r="D164" s="2"/>
      <c r="E164" s="38"/>
      <c r="F164" s="157" t="s">
        <v>142</v>
      </c>
      <c r="G164" s="157"/>
      <c r="H164" s="157"/>
      <c r="I164" s="157"/>
      <c r="J164" s="157"/>
      <c r="K164" s="157"/>
      <c r="L164" s="157"/>
      <c r="M164" s="62"/>
      <c r="N164" s="62"/>
    </row>
    <row r="165" spans="1:14" x14ac:dyDescent="0.25">
      <c r="A165" s="172"/>
      <c r="B165" s="50">
        <v>3</v>
      </c>
      <c r="C165" s="50" t="s">
        <v>198</v>
      </c>
      <c r="D165" s="50" t="s">
        <v>259</v>
      </c>
      <c r="E165" s="51" t="s">
        <v>68</v>
      </c>
      <c r="F165" s="156" t="s">
        <v>37</v>
      </c>
      <c r="G165" s="156"/>
      <c r="H165" s="156"/>
      <c r="I165" s="156"/>
      <c r="J165" s="156"/>
      <c r="K165" s="156"/>
      <c r="L165" s="52">
        <f>Medic!K284</f>
        <v>2405.2500000000005</v>
      </c>
      <c r="M165" s="53">
        <f>'P Descomp'!$G$36</f>
        <v>5.1301000000000005</v>
      </c>
      <c r="N165" s="53">
        <f>M165*L165</f>
        <v>12339.173025000004</v>
      </c>
    </row>
    <row r="166" spans="1:14" ht="66.75" customHeight="1" x14ac:dyDescent="0.25">
      <c r="A166" s="172"/>
      <c r="B166" s="50">
        <v>3</v>
      </c>
      <c r="C166" s="50" t="s">
        <v>198</v>
      </c>
      <c r="D166" s="2"/>
      <c r="E166" s="38"/>
      <c r="F166" s="157" t="s">
        <v>196</v>
      </c>
      <c r="G166" s="157"/>
      <c r="H166" s="157"/>
      <c r="I166" s="157"/>
      <c r="J166" s="157"/>
      <c r="K166" s="157"/>
      <c r="L166" s="157"/>
      <c r="M166" s="62"/>
      <c r="N166" s="62"/>
    </row>
    <row r="167" spans="1:14" ht="12" customHeight="1" x14ac:dyDescent="0.25">
      <c r="A167" s="172"/>
      <c r="B167" s="50">
        <v>3</v>
      </c>
      <c r="C167" s="50" t="s">
        <v>198</v>
      </c>
      <c r="D167" s="50" t="s">
        <v>258</v>
      </c>
      <c r="E167" s="51" t="s">
        <v>33</v>
      </c>
      <c r="F167" s="156" t="s">
        <v>550</v>
      </c>
      <c r="G167" s="156"/>
      <c r="H167" s="156"/>
      <c r="I167" s="156"/>
      <c r="J167" s="156"/>
      <c r="K167" s="156"/>
      <c r="L167" s="52">
        <f>Medic!K291</f>
        <v>3006.5625</v>
      </c>
      <c r="M167" s="53">
        <f>'P Descomp'!$G$28</f>
        <v>20.72</v>
      </c>
      <c r="N167" s="53">
        <f>M167*L167</f>
        <v>62295.974999999999</v>
      </c>
    </row>
    <row r="168" spans="1:14" ht="33" customHeight="1" x14ac:dyDescent="0.25">
      <c r="A168" s="172"/>
      <c r="B168" s="50">
        <v>3</v>
      </c>
      <c r="C168" s="50" t="s">
        <v>198</v>
      </c>
      <c r="D168" s="2"/>
      <c r="E168" s="38"/>
      <c r="F168" s="157" t="s">
        <v>144</v>
      </c>
      <c r="G168" s="157"/>
      <c r="H168" s="157"/>
      <c r="I168" s="157"/>
      <c r="J168" s="157"/>
      <c r="K168" s="157"/>
      <c r="L168" s="157"/>
      <c r="M168" s="62"/>
      <c r="N168" s="62"/>
    </row>
    <row r="169" spans="1:14" ht="14.25" x14ac:dyDescent="0.25">
      <c r="A169" s="172"/>
      <c r="B169" s="50">
        <v>3</v>
      </c>
      <c r="C169" s="50" t="s">
        <v>198</v>
      </c>
      <c r="D169" s="50" t="s">
        <v>260</v>
      </c>
      <c r="E169" s="51" t="s">
        <v>225</v>
      </c>
      <c r="F169" s="156" t="s">
        <v>38</v>
      </c>
      <c r="G169" s="156"/>
      <c r="H169" s="156"/>
      <c r="I169" s="156"/>
      <c r="J169" s="156"/>
      <c r="K169" s="156"/>
      <c r="L169" s="52">
        <f>Medic!K298</f>
        <v>668.125</v>
      </c>
      <c r="M169" s="53">
        <f>'P Descomp'!$G$42</f>
        <v>0.47032800000000002</v>
      </c>
      <c r="N169" s="53">
        <f>M169*L169</f>
        <v>314.23789500000004</v>
      </c>
    </row>
    <row r="170" spans="1:14" ht="27" customHeight="1" x14ac:dyDescent="0.25">
      <c r="A170" s="172"/>
      <c r="B170" s="50">
        <v>3</v>
      </c>
      <c r="C170" s="50" t="s">
        <v>198</v>
      </c>
      <c r="D170" s="2"/>
      <c r="E170" s="38"/>
      <c r="F170" s="157" t="s">
        <v>145</v>
      </c>
      <c r="G170" s="157"/>
      <c r="H170" s="157"/>
      <c r="I170" s="157"/>
      <c r="J170" s="157"/>
      <c r="K170" s="157"/>
      <c r="L170" s="157"/>
      <c r="M170" s="62"/>
      <c r="N170" s="62"/>
    </row>
    <row r="171" spans="1:14" x14ac:dyDescent="0.25">
      <c r="A171" s="172"/>
      <c r="B171" s="50">
        <v>3</v>
      </c>
      <c r="C171" s="50" t="s">
        <v>198</v>
      </c>
      <c r="D171" s="50" t="s">
        <v>261</v>
      </c>
      <c r="E171" s="51" t="s">
        <v>43</v>
      </c>
      <c r="F171" s="156" t="s">
        <v>42</v>
      </c>
      <c r="G171" s="156"/>
      <c r="H171" s="156"/>
      <c r="I171" s="156"/>
      <c r="J171" s="156"/>
      <c r="K171" s="156"/>
      <c r="L171" s="52">
        <f>Medic!K305</f>
        <v>150</v>
      </c>
      <c r="M171" s="53">
        <f>'P Descomp'!$G$46</f>
        <v>5.2584999999999997</v>
      </c>
      <c r="N171" s="53">
        <f>M171*L171</f>
        <v>788.77499999999998</v>
      </c>
    </row>
    <row r="172" spans="1:14" ht="16.5" customHeight="1" x14ac:dyDescent="0.25">
      <c r="A172" s="172"/>
      <c r="B172" s="50">
        <v>3</v>
      </c>
      <c r="C172" s="50" t="s">
        <v>198</v>
      </c>
      <c r="D172" s="2"/>
      <c r="E172" s="38"/>
      <c r="F172" s="157" t="s">
        <v>42</v>
      </c>
      <c r="G172" s="157"/>
      <c r="H172" s="157"/>
      <c r="I172" s="157"/>
      <c r="J172" s="157"/>
      <c r="K172" s="157"/>
      <c r="L172" s="157"/>
      <c r="M172" s="62"/>
      <c r="N172" s="62"/>
    </row>
    <row r="173" spans="1:14" x14ac:dyDescent="0.25">
      <c r="A173" s="172"/>
      <c r="B173" s="50">
        <v>3</v>
      </c>
      <c r="C173" s="50" t="s">
        <v>198</v>
      </c>
      <c r="D173" s="169" t="s">
        <v>171</v>
      </c>
      <c r="E173" s="169"/>
      <c r="F173" s="169"/>
      <c r="G173" s="169"/>
      <c r="H173" s="169"/>
      <c r="I173" s="169"/>
      <c r="J173" s="169"/>
      <c r="K173" s="169"/>
      <c r="L173" s="48"/>
      <c r="M173" s="49"/>
      <c r="N173" s="47">
        <f>SUM(N174:N185)</f>
        <v>14966.99109</v>
      </c>
    </row>
    <row r="174" spans="1:14" ht="12" customHeight="1" x14ac:dyDescent="0.25">
      <c r="A174" s="172"/>
      <c r="B174" s="50">
        <v>3</v>
      </c>
      <c r="C174" s="50" t="s">
        <v>198</v>
      </c>
      <c r="D174" s="50" t="s">
        <v>262</v>
      </c>
      <c r="E174" s="51" t="s">
        <v>39</v>
      </c>
      <c r="F174" s="156" t="s">
        <v>377</v>
      </c>
      <c r="G174" s="156"/>
      <c r="H174" s="156"/>
      <c r="I174" s="156"/>
      <c r="J174" s="156"/>
      <c r="K174" s="156"/>
      <c r="L174" s="52">
        <f>Medic!K310</f>
        <v>8</v>
      </c>
      <c r="M174" s="53">
        <f>'P Descomp'!$G$66</f>
        <v>482.64400000000001</v>
      </c>
      <c r="N174" s="53">
        <f>M174*L174</f>
        <v>3861.152</v>
      </c>
    </row>
    <row r="175" spans="1:14" ht="27" customHeight="1" x14ac:dyDescent="0.25">
      <c r="A175" s="172"/>
      <c r="B175" s="50">
        <v>3</v>
      </c>
      <c r="C175" s="50" t="s">
        <v>198</v>
      </c>
      <c r="D175" s="2"/>
      <c r="E175" s="38"/>
      <c r="F175" s="157" t="s">
        <v>48</v>
      </c>
      <c r="G175" s="157"/>
      <c r="H175" s="157"/>
      <c r="I175" s="157"/>
      <c r="J175" s="157"/>
      <c r="K175" s="157"/>
      <c r="L175" s="157"/>
      <c r="M175" s="62"/>
      <c r="N175" s="62"/>
    </row>
    <row r="176" spans="1:14" ht="12.75" customHeight="1" x14ac:dyDescent="0.25">
      <c r="A176" s="172"/>
      <c r="B176" s="50">
        <v>3</v>
      </c>
      <c r="C176" s="50" t="s">
        <v>198</v>
      </c>
      <c r="D176" s="25" t="s">
        <v>375</v>
      </c>
      <c r="E176" s="51" t="s">
        <v>50</v>
      </c>
      <c r="F176" s="156" t="s">
        <v>384</v>
      </c>
      <c r="G176" s="156"/>
      <c r="H176" s="156"/>
      <c r="I176" s="156"/>
      <c r="J176" s="156"/>
      <c r="K176" s="156"/>
      <c r="L176" s="52">
        <f>Medic!K313</f>
        <v>24</v>
      </c>
      <c r="M176" s="53">
        <f>'P Descomp'!$G$73</f>
        <v>120.661</v>
      </c>
      <c r="N176" s="53">
        <f>M176*L176</f>
        <v>2895.864</v>
      </c>
    </row>
    <row r="177" spans="1:14" ht="30" customHeight="1" x14ac:dyDescent="0.25">
      <c r="A177" s="172"/>
      <c r="B177" s="50">
        <v>3</v>
      </c>
      <c r="C177" s="50" t="s">
        <v>198</v>
      </c>
      <c r="D177" s="2"/>
      <c r="E177" s="38"/>
      <c r="F177" s="157" t="s">
        <v>47</v>
      </c>
      <c r="G177" s="157"/>
      <c r="H177" s="157"/>
      <c r="I177" s="157"/>
      <c r="J177" s="157"/>
      <c r="K177" s="157"/>
      <c r="L177" s="157"/>
      <c r="M177" s="62"/>
      <c r="N177" s="62"/>
    </row>
    <row r="178" spans="1:14" ht="12.75" customHeight="1" x14ac:dyDescent="0.25">
      <c r="A178" s="172"/>
      <c r="B178" s="50">
        <v>3</v>
      </c>
      <c r="C178" s="50" t="s">
        <v>198</v>
      </c>
      <c r="D178" s="25" t="s">
        <v>385</v>
      </c>
      <c r="E178" s="51" t="s">
        <v>45</v>
      </c>
      <c r="F178" s="156" t="s">
        <v>386</v>
      </c>
      <c r="G178" s="156"/>
      <c r="H178" s="156"/>
      <c r="I178" s="156"/>
      <c r="J178" s="156"/>
      <c r="K178" s="156"/>
      <c r="L178" s="52">
        <f>Medic!K316</f>
        <v>8</v>
      </c>
      <c r="M178" s="53">
        <f>'P Descomp'!$G$80</f>
        <v>228.91364999999999</v>
      </c>
      <c r="N178" s="53">
        <f>M178*L178</f>
        <v>1831.3091999999999</v>
      </c>
    </row>
    <row r="179" spans="1:14" ht="32.450000000000003" customHeight="1" x14ac:dyDescent="0.25">
      <c r="A179" s="172"/>
      <c r="B179" s="50">
        <v>3</v>
      </c>
      <c r="C179" s="50" t="s">
        <v>198</v>
      </c>
      <c r="D179" s="2"/>
      <c r="E179" s="38"/>
      <c r="F179" s="157" t="s">
        <v>47</v>
      </c>
      <c r="G179" s="157"/>
      <c r="H179" s="157"/>
      <c r="I179" s="157"/>
      <c r="J179" s="157"/>
      <c r="K179" s="157"/>
      <c r="L179" s="157"/>
      <c r="M179" s="62"/>
      <c r="N179" s="62"/>
    </row>
    <row r="180" spans="1:14" x14ac:dyDescent="0.25">
      <c r="A180" s="172"/>
      <c r="B180" s="50">
        <v>3</v>
      </c>
      <c r="C180" s="50" t="s">
        <v>198</v>
      </c>
      <c r="D180" s="50" t="s">
        <v>91</v>
      </c>
      <c r="E180" s="51" t="s">
        <v>50</v>
      </c>
      <c r="F180" s="156" t="s">
        <v>92</v>
      </c>
      <c r="G180" s="156"/>
      <c r="H180" s="156"/>
      <c r="I180" s="156"/>
      <c r="J180" s="156"/>
      <c r="K180" s="156"/>
      <c r="L180" s="52">
        <f>Medic!K319</f>
        <v>17</v>
      </c>
      <c r="M180" s="53">
        <f>'P Descomp'!$G$87</f>
        <v>5.8966700000000003</v>
      </c>
      <c r="N180" s="53">
        <f>M180*L180</f>
        <v>100.24339000000001</v>
      </c>
    </row>
    <row r="181" spans="1:14" ht="42" customHeight="1" x14ac:dyDescent="0.25">
      <c r="A181" s="172"/>
      <c r="B181" s="50">
        <v>3</v>
      </c>
      <c r="C181" s="50" t="s">
        <v>198</v>
      </c>
      <c r="D181" s="2"/>
      <c r="E181" s="38"/>
      <c r="F181" s="157" t="s">
        <v>93</v>
      </c>
      <c r="G181" s="157"/>
      <c r="H181" s="157"/>
      <c r="I181" s="157"/>
      <c r="J181" s="157"/>
      <c r="K181" s="157"/>
      <c r="L181" s="157"/>
      <c r="M181" s="62"/>
      <c r="N181" s="62"/>
    </row>
    <row r="182" spans="1:14" x14ac:dyDescent="0.25">
      <c r="A182" s="172"/>
      <c r="B182" s="50">
        <v>3</v>
      </c>
      <c r="C182" s="50" t="s">
        <v>198</v>
      </c>
      <c r="D182" s="50" t="s">
        <v>288</v>
      </c>
      <c r="E182" s="51" t="s">
        <v>45</v>
      </c>
      <c r="F182" s="156" t="s">
        <v>53</v>
      </c>
      <c r="G182" s="156"/>
      <c r="H182" s="156"/>
      <c r="I182" s="156"/>
      <c r="J182" s="156"/>
      <c r="K182" s="156"/>
      <c r="L182" s="52">
        <f>Medic!K322</f>
        <v>4</v>
      </c>
      <c r="M182" s="53">
        <f>'P Descomp'!$G$90</f>
        <v>1116.9556250000001</v>
      </c>
      <c r="N182" s="53">
        <f>M182*L182</f>
        <v>4467.8225000000002</v>
      </c>
    </row>
    <row r="183" spans="1:14" ht="25.5" customHeight="1" x14ac:dyDescent="0.25">
      <c r="A183" s="172"/>
      <c r="B183" s="50">
        <v>3</v>
      </c>
      <c r="C183" s="50" t="s">
        <v>198</v>
      </c>
      <c r="D183" s="2"/>
      <c r="E183" s="38"/>
      <c r="F183" s="157" t="s">
        <v>52</v>
      </c>
      <c r="G183" s="157"/>
      <c r="H183" s="157"/>
      <c r="I183" s="157"/>
      <c r="J183" s="157"/>
      <c r="K183" s="157"/>
      <c r="L183" s="157"/>
      <c r="M183" s="62"/>
      <c r="N183" s="62"/>
    </row>
    <row r="184" spans="1:14" ht="25.5" customHeight="1" x14ac:dyDescent="0.25">
      <c r="A184" s="172"/>
      <c r="B184" s="50">
        <v>3</v>
      </c>
      <c r="C184" s="50" t="s">
        <v>198</v>
      </c>
      <c r="D184" s="25" t="s">
        <v>393</v>
      </c>
      <c r="E184" s="51" t="s">
        <v>39</v>
      </c>
      <c r="F184" s="163" t="s">
        <v>394</v>
      </c>
      <c r="G184" s="163"/>
      <c r="H184" s="163"/>
      <c r="I184" s="163"/>
      <c r="J184" s="163"/>
      <c r="K184" s="163"/>
      <c r="L184" s="52">
        <f>Medic!K325</f>
        <v>400</v>
      </c>
      <c r="M184" s="53">
        <f>'P Descomp'!$G$98</f>
        <v>4.5265000000000004</v>
      </c>
      <c r="N184" s="53">
        <f>M184*L184</f>
        <v>1810.6000000000001</v>
      </c>
    </row>
    <row r="185" spans="1:14" ht="25.5" customHeight="1" x14ac:dyDescent="0.25">
      <c r="A185" s="172"/>
      <c r="B185" s="50">
        <v>3</v>
      </c>
      <c r="C185" s="50" t="s">
        <v>198</v>
      </c>
      <c r="D185" s="2"/>
      <c r="E185" s="38"/>
      <c r="F185" s="157" t="s">
        <v>60</v>
      </c>
      <c r="G185" s="157"/>
      <c r="H185" s="157"/>
      <c r="I185" s="157"/>
      <c r="J185" s="157"/>
      <c r="K185" s="157"/>
      <c r="L185" s="157"/>
      <c r="M185" s="62"/>
      <c r="N185" s="62"/>
    </row>
    <row r="186" spans="1:14" x14ac:dyDescent="0.25">
      <c r="A186" s="172"/>
      <c r="B186" s="50">
        <v>3</v>
      </c>
      <c r="C186" s="50" t="s">
        <v>199</v>
      </c>
      <c r="D186" s="168" t="s">
        <v>172</v>
      </c>
      <c r="E186" s="168"/>
      <c r="F186" s="168"/>
      <c r="G186" s="168"/>
      <c r="H186" s="168"/>
      <c r="I186" s="168"/>
      <c r="J186" s="168"/>
      <c r="K186" s="168"/>
      <c r="L186" s="46"/>
      <c r="M186" s="47"/>
      <c r="N186" s="47">
        <f>SUM(N187:N194)</f>
        <v>16626.759761173333</v>
      </c>
    </row>
    <row r="187" spans="1:14" x14ac:dyDescent="0.25">
      <c r="A187" s="172"/>
      <c r="B187" s="50">
        <v>3</v>
      </c>
      <c r="C187" s="50" t="s">
        <v>199</v>
      </c>
      <c r="D187" s="50" t="s">
        <v>289</v>
      </c>
      <c r="E187" s="51" t="s">
        <v>39</v>
      </c>
      <c r="F187" s="156" t="s">
        <v>152</v>
      </c>
      <c r="G187" s="156"/>
      <c r="H187" s="156"/>
      <c r="I187" s="156"/>
      <c r="J187" s="156"/>
      <c r="K187" s="156"/>
      <c r="L187" s="52">
        <f>Medic!K330</f>
        <v>98.7</v>
      </c>
      <c r="M187" s="53">
        <f>'P Descomp'!$G$119</f>
        <v>0.40500000000000003</v>
      </c>
      <c r="N187" s="53">
        <f>M187*L187</f>
        <v>39.973500000000001</v>
      </c>
    </row>
    <row r="188" spans="1:14" ht="18.95" customHeight="1" x14ac:dyDescent="0.25">
      <c r="A188" s="172"/>
      <c r="B188" s="50">
        <v>3</v>
      </c>
      <c r="C188" s="50" t="s">
        <v>199</v>
      </c>
      <c r="D188" s="2"/>
      <c r="E188" s="38"/>
      <c r="F188" s="157" t="s">
        <v>152</v>
      </c>
      <c r="G188" s="157"/>
      <c r="H188" s="157"/>
      <c r="I188" s="157"/>
      <c r="J188" s="157"/>
      <c r="K188" s="157"/>
      <c r="L188" s="157"/>
      <c r="M188" s="62"/>
      <c r="N188" s="62"/>
    </row>
    <row r="189" spans="1:14" x14ac:dyDescent="0.25">
      <c r="A189" s="172"/>
      <c r="B189" s="50">
        <v>3</v>
      </c>
      <c r="C189" s="50" t="s">
        <v>199</v>
      </c>
      <c r="D189" s="50" t="s">
        <v>290</v>
      </c>
      <c r="E189" s="51" t="s">
        <v>39</v>
      </c>
      <c r="F189" s="156" t="s">
        <v>58</v>
      </c>
      <c r="G189" s="156"/>
      <c r="H189" s="156"/>
      <c r="I189" s="156"/>
      <c r="J189" s="156"/>
      <c r="K189" s="156"/>
      <c r="L189" s="52">
        <f>Medic!K337</f>
        <v>657.99999999999989</v>
      </c>
      <c r="M189" s="53">
        <f>'P Descomp'!$G$123</f>
        <v>5.1208254799999997</v>
      </c>
      <c r="N189" s="53">
        <f>M189*L189</f>
        <v>3369.5031658399994</v>
      </c>
    </row>
    <row r="190" spans="1:14" ht="29.25" customHeight="1" x14ac:dyDescent="0.25">
      <c r="A190" s="172"/>
      <c r="B190" s="50">
        <v>3</v>
      </c>
      <c r="C190" s="50" t="s">
        <v>199</v>
      </c>
      <c r="D190" s="2"/>
      <c r="E190" s="38"/>
      <c r="F190" s="157" t="s">
        <v>153</v>
      </c>
      <c r="G190" s="157"/>
      <c r="H190" s="157"/>
      <c r="I190" s="157"/>
      <c r="J190" s="157"/>
      <c r="K190" s="157"/>
      <c r="L190" s="157"/>
      <c r="M190" s="62"/>
      <c r="N190" s="62"/>
    </row>
    <row r="191" spans="1:14" x14ac:dyDescent="0.25">
      <c r="A191" s="172"/>
      <c r="B191" s="50">
        <v>3</v>
      </c>
      <c r="C191" s="50" t="s">
        <v>199</v>
      </c>
      <c r="D191" s="50" t="s">
        <v>267</v>
      </c>
      <c r="E191" s="51" t="s">
        <v>39</v>
      </c>
      <c r="F191" s="156" t="s">
        <v>77</v>
      </c>
      <c r="G191" s="156"/>
      <c r="H191" s="156"/>
      <c r="I191" s="156"/>
      <c r="J191" s="156"/>
      <c r="K191" s="156"/>
      <c r="L191" s="52">
        <f>Medic!K344</f>
        <v>647.85</v>
      </c>
      <c r="M191" s="53">
        <f>'P Descomp'!$G$131</f>
        <v>11</v>
      </c>
      <c r="N191" s="53">
        <f>M191*L191</f>
        <v>7126.35</v>
      </c>
    </row>
    <row r="192" spans="1:14" ht="18.600000000000001" customHeight="1" x14ac:dyDescent="0.25">
      <c r="A192" s="172"/>
      <c r="B192" s="50">
        <v>3</v>
      </c>
      <c r="C192" s="50" t="s">
        <v>199</v>
      </c>
      <c r="D192" s="2"/>
      <c r="E192" s="38"/>
      <c r="F192" s="157" t="s">
        <v>77</v>
      </c>
      <c r="G192" s="157"/>
      <c r="H192" s="157"/>
      <c r="I192" s="157"/>
      <c r="J192" s="157"/>
      <c r="K192" s="157"/>
      <c r="L192" s="157"/>
      <c r="M192" s="62"/>
      <c r="N192" s="62"/>
    </row>
    <row r="193" spans="1:14" x14ac:dyDescent="0.25">
      <c r="A193" s="172"/>
      <c r="B193" s="50">
        <v>3</v>
      </c>
      <c r="C193" s="50" t="s">
        <v>199</v>
      </c>
      <c r="D193" s="50" t="s">
        <v>268</v>
      </c>
      <c r="E193" s="51" t="s">
        <v>39</v>
      </c>
      <c r="F193" s="156" t="s">
        <v>78</v>
      </c>
      <c r="G193" s="156"/>
      <c r="H193" s="156"/>
      <c r="I193" s="156"/>
      <c r="J193" s="156"/>
      <c r="K193" s="156"/>
      <c r="L193" s="52">
        <f>Medic!K352</f>
        <v>719.83333333333326</v>
      </c>
      <c r="M193" s="53">
        <f>'P Descomp'!$G$134</f>
        <v>8.4615880000000008</v>
      </c>
      <c r="N193" s="53">
        <f>M193*L193</f>
        <v>6090.9330953333329</v>
      </c>
    </row>
    <row r="194" spans="1:14" ht="34.5" customHeight="1" x14ac:dyDescent="0.25">
      <c r="A194" s="172"/>
      <c r="B194" s="50">
        <v>3</v>
      </c>
      <c r="C194" s="50" t="s">
        <v>199</v>
      </c>
      <c r="D194" s="2"/>
      <c r="E194" s="38"/>
      <c r="F194" s="157" t="s">
        <v>154</v>
      </c>
      <c r="G194" s="157"/>
      <c r="H194" s="157"/>
      <c r="I194" s="157"/>
      <c r="J194" s="157"/>
      <c r="K194" s="157"/>
      <c r="L194" s="157"/>
      <c r="M194" s="62"/>
      <c r="N194" s="62"/>
    </row>
    <row r="195" spans="1:14" x14ac:dyDescent="0.25">
      <c r="A195" s="172"/>
      <c r="B195" s="50">
        <v>3</v>
      </c>
      <c r="C195" s="50" t="s">
        <v>200</v>
      </c>
      <c r="D195" s="168" t="s">
        <v>173</v>
      </c>
      <c r="E195" s="168"/>
      <c r="F195" s="168"/>
      <c r="G195" s="168"/>
      <c r="H195" s="168"/>
      <c r="I195" s="168"/>
      <c r="J195" s="168"/>
      <c r="K195" s="168"/>
      <c r="L195" s="46"/>
      <c r="M195" s="47"/>
      <c r="N195" s="47">
        <f>SUM(N196:N200)</f>
        <v>8319.5169999999998</v>
      </c>
    </row>
    <row r="196" spans="1:14" x14ac:dyDescent="0.25">
      <c r="A196" s="172"/>
      <c r="B196" s="50">
        <v>3</v>
      </c>
      <c r="C196" s="50" t="s">
        <v>200</v>
      </c>
      <c r="D196" s="50" t="s">
        <v>94</v>
      </c>
      <c r="E196" s="51" t="s">
        <v>39</v>
      </c>
      <c r="F196" s="156" t="s">
        <v>96</v>
      </c>
      <c r="G196" s="156"/>
      <c r="H196" s="156"/>
      <c r="I196" s="156"/>
      <c r="J196" s="156"/>
      <c r="K196" s="156"/>
      <c r="L196" s="52">
        <f>Medic!K362</f>
        <v>1</v>
      </c>
      <c r="M196" s="53">
        <f>'P Descomp'!$G$160</f>
        <v>2425.6289999999999</v>
      </c>
      <c r="N196" s="53">
        <f>M196*L196</f>
        <v>2425.6289999999999</v>
      </c>
    </row>
    <row r="197" spans="1:14" ht="27" customHeight="1" x14ac:dyDescent="0.25">
      <c r="A197" s="172"/>
      <c r="B197" s="50">
        <v>3</v>
      </c>
      <c r="C197" s="50" t="s">
        <v>200</v>
      </c>
      <c r="D197" s="2"/>
      <c r="E197" s="38"/>
      <c r="F197" s="157" t="s">
        <v>97</v>
      </c>
      <c r="G197" s="157"/>
      <c r="H197" s="157"/>
      <c r="I197" s="157"/>
      <c r="J197" s="157"/>
      <c r="K197" s="157"/>
      <c r="L197" s="157"/>
      <c r="M197" s="62"/>
      <c r="N197" s="62"/>
    </row>
    <row r="198" spans="1:14" x14ac:dyDescent="0.25">
      <c r="A198" s="172"/>
      <c r="B198" s="50">
        <v>3</v>
      </c>
      <c r="C198" s="50" t="s">
        <v>200</v>
      </c>
      <c r="D198" s="2"/>
      <c r="E198" s="38"/>
      <c r="F198" s="2" t="s">
        <v>156</v>
      </c>
      <c r="G198" s="2"/>
      <c r="H198" s="2"/>
      <c r="I198" s="2"/>
      <c r="J198" s="2"/>
      <c r="K198" s="2">
        <v>1</v>
      </c>
      <c r="L198" s="2"/>
      <c r="M198" s="62"/>
      <c r="N198" s="62"/>
    </row>
    <row r="199" spans="1:14" ht="14.45" customHeight="1" x14ac:dyDescent="0.25">
      <c r="A199" s="172"/>
      <c r="B199" s="50">
        <v>3</v>
      </c>
      <c r="C199" s="50" t="s">
        <v>200</v>
      </c>
      <c r="D199" s="50" t="s">
        <v>115</v>
      </c>
      <c r="E199" s="51" t="s">
        <v>39</v>
      </c>
      <c r="F199" s="156" t="s">
        <v>116</v>
      </c>
      <c r="G199" s="156"/>
      <c r="H199" s="156"/>
      <c r="I199" s="156"/>
      <c r="J199" s="156"/>
      <c r="K199" s="156"/>
      <c r="L199" s="52">
        <f>Medic!K365</f>
        <v>1</v>
      </c>
      <c r="M199" s="53">
        <f>'P Descomp'!$G$181</f>
        <v>5893.8879999999999</v>
      </c>
      <c r="N199" s="53">
        <f>M199*L199</f>
        <v>5893.8879999999999</v>
      </c>
    </row>
    <row r="200" spans="1:14" ht="30.75" customHeight="1" x14ac:dyDescent="0.25">
      <c r="A200" s="172"/>
      <c r="B200" s="50">
        <v>3</v>
      </c>
      <c r="C200" s="50" t="s">
        <v>200</v>
      </c>
      <c r="D200" s="2"/>
      <c r="E200" s="38"/>
      <c r="F200" s="157" t="s">
        <v>158</v>
      </c>
      <c r="G200" s="157"/>
      <c r="H200" s="157"/>
      <c r="I200" s="157"/>
      <c r="J200" s="157"/>
      <c r="K200" s="157"/>
      <c r="L200" s="157"/>
      <c r="M200" s="62"/>
      <c r="N200" s="62"/>
    </row>
    <row r="201" spans="1:14" x14ac:dyDescent="0.25">
      <c r="A201" s="172"/>
      <c r="B201" s="50">
        <v>3</v>
      </c>
      <c r="C201" s="50" t="s">
        <v>201</v>
      </c>
      <c r="D201" s="168" t="s">
        <v>174</v>
      </c>
      <c r="E201" s="168"/>
      <c r="F201" s="168"/>
      <c r="G201" s="168"/>
      <c r="H201" s="168"/>
      <c r="I201" s="168"/>
      <c r="J201" s="168"/>
      <c r="K201" s="168"/>
      <c r="L201" s="46"/>
      <c r="M201" s="47"/>
      <c r="N201" s="47">
        <f>SUM(N202:N207)</f>
        <v>14508.74152</v>
      </c>
    </row>
    <row r="202" spans="1:14" ht="12.75" customHeight="1" x14ac:dyDescent="0.25">
      <c r="A202" s="172"/>
      <c r="B202" s="50">
        <v>3</v>
      </c>
      <c r="C202" s="50" t="s">
        <v>201</v>
      </c>
      <c r="D202" s="25" t="s">
        <v>335</v>
      </c>
      <c r="E202" s="51" t="s">
        <v>45</v>
      </c>
      <c r="F202" s="163" t="s">
        <v>336</v>
      </c>
      <c r="G202" s="163" t="s">
        <v>336</v>
      </c>
      <c r="H202" s="163" t="s">
        <v>336</v>
      </c>
      <c r="I202" s="163" t="s">
        <v>336</v>
      </c>
      <c r="J202" s="163" t="s">
        <v>336</v>
      </c>
      <c r="K202" s="163" t="s">
        <v>336</v>
      </c>
      <c r="L202" s="52">
        <f>Medic!K369</f>
        <v>2</v>
      </c>
      <c r="M202" s="53">
        <f>'P Descomp'!$G$187</f>
        <v>579.12500000000011</v>
      </c>
      <c r="N202" s="53">
        <f>M202*L202</f>
        <v>1158.2500000000002</v>
      </c>
    </row>
    <row r="203" spans="1:14" ht="78.75" customHeight="1" x14ac:dyDescent="0.25">
      <c r="A203" s="172"/>
      <c r="B203" s="50">
        <v>3</v>
      </c>
      <c r="C203" s="50" t="s">
        <v>201</v>
      </c>
      <c r="D203" s="2"/>
      <c r="E203" s="38"/>
      <c r="F203" s="165" t="s">
        <v>117</v>
      </c>
      <c r="G203" s="165"/>
      <c r="H203" s="165"/>
      <c r="I203" s="165"/>
      <c r="J203" s="165"/>
      <c r="K203" s="165"/>
      <c r="L203" s="165"/>
      <c r="M203" s="62"/>
      <c r="N203" s="62"/>
    </row>
    <row r="204" spans="1:14" ht="12.75" customHeight="1" x14ac:dyDescent="0.25">
      <c r="A204" s="172"/>
      <c r="B204" s="50">
        <v>3</v>
      </c>
      <c r="C204" s="50" t="s">
        <v>201</v>
      </c>
      <c r="D204" s="25" t="s">
        <v>345</v>
      </c>
      <c r="E204" s="51" t="s">
        <v>45</v>
      </c>
      <c r="F204" s="156" t="s">
        <v>346</v>
      </c>
      <c r="G204" s="156"/>
      <c r="H204" s="156"/>
      <c r="I204" s="156"/>
      <c r="J204" s="156"/>
      <c r="K204" s="156"/>
      <c r="L204" s="52">
        <f>Medic!K371</f>
        <v>4</v>
      </c>
      <c r="M204" s="53">
        <f>'P Descomp'!$G$196</f>
        <v>282.45088000000004</v>
      </c>
      <c r="N204" s="53">
        <f>M204*L204</f>
        <v>1129.8035200000002</v>
      </c>
    </row>
    <row r="205" spans="1:14" ht="70.5" customHeight="1" x14ac:dyDescent="0.25">
      <c r="A205" s="172"/>
      <c r="B205" s="50">
        <v>3</v>
      </c>
      <c r="C205" s="50" t="s">
        <v>201</v>
      </c>
      <c r="D205" s="2"/>
      <c r="E205" s="38"/>
      <c r="F205" s="157" t="s">
        <v>119</v>
      </c>
      <c r="G205" s="157"/>
      <c r="H205" s="157"/>
      <c r="I205" s="157"/>
      <c r="J205" s="157"/>
      <c r="K205" s="157"/>
      <c r="L205" s="157"/>
      <c r="M205" s="62"/>
      <c r="N205" s="62"/>
    </row>
    <row r="206" spans="1:14" ht="12" customHeight="1" x14ac:dyDescent="0.25">
      <c r="A206" s="172"/>
      <c r="B206" s="50">
        <v>3</v>
      </c>
      <c r="C206" s="50" t="s">
        <v>201</v>
      </c>
      <c r="D206" s="50" t="s">
        <v>270</v>
      </c>
      <c r="E206" s="51" t="s">
        <v>50</v>
      </c>
      <c r="F206" s="156" t="s">
        <v>120</v>
      </c>
      <c r="G206" s="156"/>
      <c r="H206" s="156"/>
      <c r="I206" s="156"/>
      <c r="J206" s="156"/>
      <c r="K206" s="156"/>
      <c r="L206" s="52">
        <f>Medic!K373</f>
        <v>200</v>
      </c>
      <c r="M206" s="53">
        <f>'P Descomp'!$G$205</f>
        <v>61.103439999999992</v>
      </c>
      <c r="N206" s="53">
        <f>M206*L206</f>
        <v>12220.687999999998</v>
      </c>
    </row>
    <row r="207" spans="1:14" ht="77.25" customHeight="1" x14ac:dyDescent="0.25">
      <c r="A207" s="172"/>
      <c r="B207" s="50">
        <v>3</v>
      </c>
      <c r="C207" s="50" t="s">
        <v>201</v>
      </c>
      <c r="D207" s="2"/>
      <c r="E207" s="38"/>
      <c r="F207" s="157" t="s">
        <v>561</v>
      </c>
      <c r="G207" s="157"/>
      <c r="H207" s="157"/>
      <c r="I207" s="157"/>
      <c r="J207" s="157"/>
      <c r="K207" s="157"/>
      <c r="L207" s="157"/>
      <c r="M207" s="62"/>
      <c r="N207" s="62"/>
    </row>
    <row r="208" spans="1:14" x14ac:dyDescent="0.25">
      <c r="A208" s="172"/>
      <c r="B208" s="50">
        <v>3</v>
      </c>
      <c r="C208" s="50" t="s">
        <v>202</v>
      </c>
      <c r="D208" s="168" t="s">
        <v>175</v>
      </c>
      <c r="E208" s="168"/>
      <c r="F208" s="168"/>
      <c r="G208" s="168"/>
      <c r="H208" s="168"/>
      <c r="I208" s="168"/>
      <c r="J208" s="168"/>
      <c r="K208" s="168"/>
      <c r="L208" s="46"/>
      <c r="M208" s="47"/>
      <c r="N208" s="47">
        <f>SUM(N209:N216)</f>
        <v>10022.1978</v>
      </c>
    </row>
    <row r="209" spans="1:14" x14ac:dyDescent="0.25">
      <c r="A209" s="172"/>
      <c r="B209" s="50">
        <v>3</v>
      </c>
      <c r="C209" s="50" t="s">
        <v>202</v>
      </c>
      <c r="D209" s="50" t="s">
        <v>271</v>
      </c>
      <c r="E209" s="51" t="s">
        <v>45</v>
      </c>
      <c r="F209" s="156" t="s">
        <v>106</v>
      </c>
      <c r="G209" s="156"/>
      <c r="H209" s="156"/>
      <c r="I209" s="156"/>
      <c r="J209" s="156"/>
      <c r="K209" s="156"/>
      <c r="L209" s="52">
        <f>Medic!K377</f>
        <v>32</v>
      </c>
      <c r="M209" s="53">
        <f>'P Descomp'!$G$214</f>
        <v>119.216775</v>
      </c>
      <c r="N209" s="53">
        <f>M209*L209</f>
        <v>3814.9367999999999</v>
      </c>
    </row>
    <row r="210" spans="1:14" ht="33.75" customHeight="1" x14ac:dyDescent="0.25">
      <c r="A210" s="172"/>
      <c r="B210" s="50">
        <v>3</v>
      </c>
      <c r="C210" s="50" t="s">
        <v>202</v>
      </c>
      <c r="D210" s="2"/>
      <c r="E210" s="38"/>
      <c r="F210" s="157" t="s">
        <v>164</v>
      </c>
      <c r="G210" s="157"/>
      <c r="H210" s="157"/>
      <c r="I210" s="157"/>
      <c r="J210" s="157"/>
      <c r="K210" s="157"/>
      <c r="L210" s="157"/>
      <c r="M210" s="62"/>
      <c r="N210" s="62"/>
    </row>
    <row r="211" spans="1:14" x14ac:dyDescent="0.25">
      <c r="A211" s="172"/>
      <c r="B211" s="50">
        <v>3</v>
      </c>
      <c r="C211" s="50" t="s">
        <v>202</v>
      </c>
      <c r="D211" s="50" t="s">
        <v>272</v>
      </c>
      <c r="E211" s="51" t="s">
        <v>45</v>
      </c>
      <c r="F211" s="156" t="s">
        <v>129</v>
      </c>
      <c r="G211" s="156"/>
      <c r="H211" s="156"/>
      <c r="I211" s="156"/>
      <c r="J211" s="156"/>
      <c r="K211" s="156"/>
      <c r="L211" s="52">
        <f>Medic!K379</f>
        <v>20</v>
      </c>
      <c r="M211" s="53">
        <f>'P Descomp'!$G$225</f>
        <v>113.48077499999999</v>
      </c>
      <c r="N211" s="53">
        <f>M211*L211</f>
        <v>2269.6154999999999</v>
      </c>
    </row>
    <row r="212" spans="1:14" ht="90.75" customHeight="1" x14ac:dyDescent="0.25">
      <c r="A212" s="172"/>
      <c r="B212" s="50">
        <v>3</v>
      </c>
      <c r="C212" s="50" t="s">
        <v>202</v>
      </c>
      <c r="D212" s="2"/>
      <c r="E212" s="38"/>
      <c r="F212" s="157" t="s">
        <v>125</v>
      </c>
      <c r="G212" s="157"/>
      <c r="H212" s="157"/>
      <c r="I212" s="157"/>
      <c r="J212" s="157"/>
      <c r="K212" s="157"/>
      <c r="L212" s="157"/>
      <c r="M212" s="62"/>
      <c r="N212" s="62"/>
    </row>
    <row r="213" spans="1:14" x14ac:dyDescent="0.25">
      <c r="A213" s="172"/>
      <c r="B213" s="50">
        <v>3</v>
      </c>
      <c r="C213" s="50" t="s">
        <v>202</v>
      </c>
      <c r="D213" s="50" t="s">
        <v>273</v>
      </c>
      <c r="E213" s="51" t="s">
        <v>45</v>
      </c>
      <c r="F213" s="156" t="s">
        <v>130</v>
      </c>
      <c r="G213" s="156"/>
      <c r="H213" s="156"/>
      <c r="I213" s="156"/>
      <c r="J213" s="156"/>
      <c r="K213" s="156"/>
      <c r="L213" s="52">
        <f>Medic!K381</f>
        <v>17</v>
      </c>
      <c r="M213" s="53">
        <f>'P Descomp'!$G$236</f>
        <v>150.26677500000002</v>
      </c>
      <c r="N213" s="53">
        <f>M213*L213</f>
        <v>2554.5351750000004</v>
      </c>
    </row>
    <row r="214" spans="1:14" ht="88.5" customHeight="1" x14ac:dyDescent="0.25">
      <c r="A214" s="172"/>
      <c r="B214" s="50">
        <v>3</v>
      </c>
      <c r="C214" s="50" t="s">
        <v>202</v>
      </c>
      <c r="D214" s="2"/>
      <c r="E214" s="38"/>
      <c r="F214" s="157" t="s">
        <v>125</v>
      </c>
      <c r="G214" s="157"/>
      <c r="H214" s="157"/>
      <c r="I214" s="157"/>
      <c r="J214" s="157"/>
      <c r="K214" s="157"/>
      <c r="L214" s="157"/>
      <c r="M214" s="62"/>
      <c r="N214" s="62"/>
    </row>
    <row r="215" spans="1:14" x14ac:dyDescent="0.25">
      <c r="A215" s="172"/>
      <c r="B215" s="50">
        <v>3</v>
      </c>
      <c r="C215" s="50" t="s">
        <v>202</v>
      </c>
      <c r="D215" s="50" t="s">
        <v>274</v>
      </c>
      <c r="E215" s="51"/>
      <c r="F215" s="156" t="s">
        <v>126</v>
      </c>
      <c r="G215" s="156"/>
      <c r="H215" s="156"/>
      <c r="I215" s="156"/>
      <c r="J215" s="156"/>
      <c r="K215" s="156"/>
      <c r="L215" s="52">
        <f>Medic!K383</f>
        <v>3</v>
      </c>
      <c r="M215" s="53">
        <f>'P Descomp'!$G$247</f>
        <v>461.03677499999998</v>
      </c>
      <c r="N215" s="53">
        <f>M215*L215</f>
        <v>1383.1103249999999</v>
      </c>
    </row>
    <row r="216" spans="1:14" ht="51" customHeight="1" x14ac:dyDescent="0.25">
      <c r="A216" s="172"/>
      <c r="B216" s="50">
        <v>3</v>
      </c>
      <c r="C216" s="50" t="s">
        <v>202</v>
      </c>
      <c r="D216" s="2"/>
      <c r="E216" s="38"/>
      <c r="F216" s="157" t="s">
        <v>127</v>
      </c>
      <c r="G216" s="157"/>
      <c r="H216" s="157"/>
      <c r="I216" s="157"/>
      <c r="J216" s="157"/>
      <c r="K216" s="157"/>
      <c r="L216" s="157"/>
      <c r="M216" s="62"/>
      <c r="N216" s="62"/>
    </row>
    <row r="217" spans="1:14" x14ac:dyDescent="0.25">
      <c r="A217" s="173"/>
      <c r="D217" s="167" t="s">
        <v>238</v>
      </c>
      <c r="E217" s="167"/>
      <c r="F217" s="167"/>
      <c r="G217" s="167"/>
      <c r="H217" s="167"/>
      <c r="I217" s="167"/>
      <c r="J217" s="167"/>
      <c r="K217" s="167"/>
      <c r="L217" s="129"/>
      <c r="M217" s="130"/>
      <c r="N217" s="130">
        <f>SUM(N218:N242)</f>
        <v>16063.38</v>
      </c>
    </row>
    <row r="218" spans="1:14" ht="12.75" x14ac:dyDescent="0.25">
      <c r="A218" s="173"/>
      <c r="D218" s="115" t="s">
        <v>542</v>
      </c>
      <c r="E218" s="124" t="s">
        <v>45</v>
      </c>
      <c r="F218" s="160" t="s">
        <v>230</v>
      </c>
      <c r="G218" s="160"/>
      <c r="H218" s="160"/>
      <c r="I218" s="160"/>
      <c r="J218" s="160"/>
      <c r="K218" s="160"/>
      <c r="L218" s="131">
        <v>3</v>
      </c>
      <c r="M218" s="126">
        <v>48.84</v>
      </c>
      <c r="N218" s="132">
        <f t="shared" ref="N218:N242" si="0">M218*L218</f>
        <v>146.52000000000001</v>
      </c>
    </row>
    <row r="219" spans="1:14" ht="12.75" x14ac:dyDescent="0.25">
      <c r="A219" s="173"/>
      <c r="D219" s="115" t="s">
        <v>543</v>
      </c>
      <c r="E219" s="124" t="s">
        <v>45</v>
      </c>
      <c r="F219" s="160" t="s">
        <v>229</v>
      </c>
      <c r="G219" s="160"/>
      <c r="H219" s="160"/>
      <c r="I219" s="160"/>
      <c r="J219" s="160"/>
      <c r="K219" s="160"/>
      <c r="L219" s="131">
        <v>8</v>
      </c>
      <c r="M219" s="126">
        <v>38.49</v>
      </c>
      <c r="N219" s="132">
        <f t="shared" si="0"/>
        <v>307.92</v>
      </c>
    </row>
    <row r="220" spans="1:14" x14ac:dyDescent="0.25">
      <c r="A220" s="173"/>
      <c r="D220" s="124" t="s">
        <v>530</v>
      </c>
      <c r="E220" s="124" t="s">
        <v>104</v>
      </c>
      <c r="F220" s="160" t="s">
        <v>531</v>
      </c>
      <c r="G220" s="160"/>
      <c r="H220" s="160"/>
      <c r="I220" s="160"/>
      <c r="J220" s="160"/>
      <c r="K220" s="160"/>
      <c r="L220" s="131">
        <v>100</v>
      </c>
      <c r="M220" s="126">
        <v>25.9</v>
      </c>
      <c r="N220" s="132">
        <f t="shared" si="0"/>
        <v>2590</v>
      </c>
    </row>
    <row r="221" spans="1:14" x14ac:dyDescent="0.25">
      <c r="A221" s="173"/>
      <c r="D221" s="124" t="s">
        <v>532</v>
      </c>
      <c r="E221" s="124" t="s">
        <v>104</v>
      </c>
      <c r="F221" s="160" t="s">
        <v>533</v>
      </c>
      <c r="G221" s="160"/>
      <c r="H221" s="160"/>
      <c r="I221" s="160"/>
      <c r="J221" s="160"/>
      <c r="K221" s="160"/>
      <c r="L221" s="131">
        <v>300</v>
      </c>
      <c r="M221" s="126">
        <v>1.01</v>
      </c>
      <c r="N221" s="132">
        <f t="shared" si="0"/>
        <v>303</v>
      </c>
    </row>
    <row r="222" spans="1:14" x14ac:dyDescent="0.25">
      <c r="A222" s="173"/>
      <c r="D222" s="124" t="s">
        <v>534</v>
      </c>
      <c r="E222" s="124" t="s">
        <v>45</v>
      </c>
      <c r="F222" s="160" t="s">
        <v>535</v>
      </c>
      <c r="G222" s="160"/>
      <c r="H222" s="160"/>
      <c r="I222" s="160"/>
      <c r="J222" s="160"/>
      <c r="K222" s="160"/>
      <c r="L222" s="131">
        <v>20</v>
      </c>
      <c r="M222" s="126">
        <v>16.77</v>
      </c>
      <c r="N222" s="132">
        <f t="shared" si="0"/>
        <v>335.4</v>
      </c>
    </row>
    <row r="223" spans="1:14" ht="12" customHeight="1" x14ac:dyDescent="0.25">
      <c r="A223" s="173"/>
      <c r="D223" s="124" t="s">
        <v>538</v>
      </c>
      <c r="E223" s="124" t="s">
        <v>45</v>
      </c>
      <c r="F223" s="160" t="s">
        <v>539</v>
      </c>
      <c r="G223" s="160"/>
      <c r="H223" s="160"/>
      <c r="I223" s="160"/>
      <c r="J223" s="160"/>
      <c r="K223" s="160"/>
      <c r="L223" s="131">
        <v>10</v>
      </c>
      <c r="M223" s="126">
        <v>14.99</v>
      </c>
      <c r="N223" s="132">
        <f t="shared" si="0"/>
        <v>149.9</v>
      </c>
    </row>
    <row r="224" spans="1:14" ht="12" customHeight="1" x14ac:dyDescent="0.25">
      <c r="A224" s="173"/>
      <c r="D224" s="124" t="s">
        <v>540</v>
      </c>
      <c r="E224" s="124" t="s">
        <v>45</v>
      </c>
      <c r="F224" s="160" t="s">
        <v>541</v>
      </c>
      <c r="G224" s="160"/>
      <c r="H224" s="160"/>
      <c r="I224" s="160"/>
      <c r="J224" s="160"/>
      <c r="K224" s="160"/>
      <c r="L224" s="131">
        <v>10</v>
      </c>
      <c r="M224" s="126">
        <v>8.18</v>
      </c>
      <c r="N224" s="132">
        <f t="shared" si="0"/>
        <v>81.8</v>
      </c>
    </row>
    <row r="225" spans="1:27" ht="12" customHeight="1" x14ac:dyDescent="0.25">
      <c r="A225" s="173"/>
      <c r="D225" s="124" t="s">
        <v>536</v>
      </c>
      <c r="E225" s="124" t="s">
        <v>45</v>
      </c>
      <c r="F225" s="160" t="s">
        <v>537</v>
      </c>
      <c r="G225" s="160"/>
      <c r="H225" s="160"/>
      <c r="I225" s="160"/>
      <c r="J225" s="160"/>
      <c r="K225" s="160"/>
      <c r="L225" s="131">
        <v>6</v>
      </c>
      <c r="M225" s="126">
        <v>63</v>
      </c>
      <c r="N225" s="132">
        <f t="shared" si="0"/>
        <v>378</v>
      </c>
    </row>
    <row r="226" spans="1:27" x14ac:dyDescent="0.25">
      <c r="A226" s="173"/>
      <c r="D226" s="124" t="s">
        <v>528</v>
      </c>
      <c r="E226" s="124" t="s">
        <v>45</v>
      </c>
      <c r="F226" s="160" t="s">
        <v>529</v>
      </c>
      <c r="G226" s="160"/>
      <c r="H226" s="160"/>
      <c r="I226" s="160"/>
      <c r="J226" s="160"/>
      <c r="K226" s="160"/>
      <c r="L226" s="131">
        <v>6</v>
      </c>
      <c r="M226" s="126">
        <v>44.82</v>
      </c>
      <c r="N226" s="132">
        <f t="shared" si="0"/>
        <v>268.92</v>
      </c>
    </row>
    <row r="227" spans="1:27" ht="21.75" customHeight="1" x14ac:dyDescent="0.25">
      <c r="A227" s="173"/>
      <c r="D227" s="115" t="s">
        <v>544</v>
      </c>
      <c r="E227" s="124" t="s">
        <v>64</v>
      </c>
      <c r="F227" s="160" t="s">
        <v>235</v>
      </c>
      <c r="G227" s="160"/>
      <c r="H227" s="160"/>
      <c r="I227" s="160"/>
      <c r="J227" s="160"/>
      <c r="K227" s="160"/>
      <c r="L227" s="131">
        <v>150</v>
      </c>
      <c r="M227" s="126">
        <v>29.98</v>
      </c>
      <c r="N227" s="132">
        <f t="shared" si="0"/>
        <v>4497</v>
      </c>
    </row>
    <row r="228" spans="1:27" ht="25.5" customHeight="1" x14ac:dyDescent="0.25">
      <c r="A228" s="173"/>
      <c r="D228" s="115" t="s">
        <v>545</v>
      </c>
      <c r="E228" s="124" t="s">
        <v>45</v>
      </c>
      <c r="F228" s="160" t="s">
        <v>234</v>
      </c>
      <c r="G228" s="160"/>
      <c r="H228" s="160"/>
      <c r="I228" s="160"/>
      <c r="J228" s="160"/>
      <c r="K228" s="160"/>
      <c r="L228" s="131">
        <v>15</v>
      </c>
      <c r="M228" s="126">
        <v>51.46</v>
      </c>
      <c r="N228" s="132">
        <f t="shared" si="0"/>
        <v>771.9</v>
      </c>
    </row>
    <row r="229" spans="1:27" s="99" customFormat="1" ht="12.75" x14ac:dyDescent="0.2">
      <c r="A229" s="173"/>
      <c r="D229" s="118" t="s">
        <v>526</v>
      </c>
      <c r="E229" s="124" t="s">
        <v>45</v>
      </c>
      <c r="F229" s="160" t="s">
        <v>232</v>
      </c>
      <c r="G229" s="160"/>
      <c r="H229" s="160"/>
      <c r="I229" s="160"/>
      <c r="J229" s="160"/>
      <c r="K229" s="160"/>
      <c r="L229" s="131">
        <v>15</v>
      </c>
      <c r="M229" s="126">
        <v>2.41</v>
      </c>
      <c r="N229" s="132">
        <f t="shared" si="0"/>
        <v>36.150000000000006</v>
      </c>
      <c r="O229" s="183"/>
      <c r="P229" s="183"/>
      <c r="Q229" s="183"/>
      <c r="R229" s="183"/>
      <c r="S229" s="183"/>
      <c r="T229" s="183"/>
      <c r="U229" s="183"/>
      <c r="V229" s="183"/>
      <c r="W229" s="183"/>
      <c r="X229" s="183"/>
      <c r="Y229" s="183"/>
      <c r="Z229" s="183"/>
      <c r="AA229" s="183"/>
    </row>
    <row r="230" spans="1:27" s="99" customFormat="1" x14ac:dyDescent="0.25">
      <c r="A230" s="173"/>
      <c r="D230" s="124" t="s">
        <v>520</v>
      </c>
      <c r="E230" s="124" t="s">
        <v>45</v>
      </c>
      <c r="F230" s="160" t="s">
        <v>521</v>
      </c>
      <c r="G230" s="160"/>
      <c r="H230" s="160"/>
      <c r="I230" s="160"/>
      <c r="J230" s="160"/>
      <c r="K230" s="160"/>
      <c r="L230" s="131">
        <v>5</v>
      </c>
      <c r="M230" s="126">
        <v>2.74</v>
      </c>
      <c r="N230" s="132">
        <f t="shared" si="0"/>
        <v>13.700000000000001</v>
      </c>
      <c r="O230" s="183"/>
      <c r="P230" s="183"/>
      <c r="Q230" s="183"/>
      <c r="R230" s="183"/>
      <c r="S230" s="183"/>
      <c r="T230" s="183"/>
      <c r="U230" s="183"/>
      <c r="V230" s="183"/>
      <c r="W230" s="183"/>
      <c r="X230" s="183"/>
      <c r="Y230" s="183"/>
      <c r="Z230" s="183"/>
      <c r="AA230" s="183"/>
    </row>
    <row r="231" spans="1:27" s="99" customFormat="1" x14ac:dyDescent="0.25">
      <c r="A231" s="173"/>
      <c r="D231" s="124" t="s">
        <v>518</v>
      </c>
      <c r="E231" s="124" t="s">
        <v>45</v>
      </c>
      <c r="F231" s="160" t="s">
        <v>519</v>
      </c>
      <c r="G231" s="160"/>
      <c r="H231" s="160"/>
      <c r="I231" s="160"/>
      <c r="J231" s="160"/>
      <c r="K231" s="160"/>
      <c r="L231" s="131">
        <v>15</v>
      </c>
      <c r="M231" s="126">
        <v>2.74</v>
      </c>
      <c r="N231" s="132">
        <f t="shared" si="0"/>
        <v>41.1</v>
      </c>
      <c r="O231" s="183"/>
      <c r="P231" s="183"/>
      <c r="Q231" s="183"/>
      <c r="R231" s="183"/>
      <c r="S231" s="183"/>
      <c r="T231" s="183"/>
      <c r="U231" s="183"/>
      <c r="V231" s="183"/>
      <c r="W231" s="183"/>
      <c r="X231" s="183"/>
      <c r="Y231" s="183"/>
      <c r="Z231" s="183"/>
      <c r="AA231" s="183"/>
    </row>
    <row r="232" spans="1:27" s="99" customFormat="1" x14ac:dyDescent="0.25">
      <c r="A232" s="173"/>
      <c r="D232" s="124" t="s">
        <v>522</v>
      </c>
      <c r="E232" s="124" t="s">
        <v>45</v>
      </c>
      <c r="F232" s="160" t="s">
        <v>523</v>
      </c>
      <c r="G232" s="160"/>
      <c r="H232" s="160"/>
      <c r="I232" s="160"/>
      <c r="J232" s="160"/>
      <c r="K232" s="160"/>
      <c r="L232" s="131">
        <v>5</v>
      </c>
      <c r="M232" s="126">
        <v>8.17</v>
      </c>
      <c r="N232" s="132">
        <f t="shared" si="0"/>
        <v>40.85</v>
      </c>
      <c r="O232" s="183"/>
      <c r="P232" s="183"/>
      <c r="Q232" s="183"/>
      <c r="R232" s="183"/>
      <c r="S232" s="183"/>
      <c r="T232" s="183"/>
      <c r="U232" s="183"/>
      <c r="V232" s="183"/>
      <c r="W232" s="183"/>
      <c r="X232" s="183"/>
      <c r="Y232" s="183"/>
      <c r="Z232" s="183"/>
      <c r="AA232" s="183"/>
    </row>
    <row r="233" spans="1:27" s="99" customFormat="1" x14ac:dyDescent="0.25">
      <c r="A233" s="173"/>
      <c r="D233" s="124" t="s">
        <v>524</v>
      </c>
      <c r="E233" s="124" t="s">
        <v>45</v>
      </c>
      <c r="F233" s="160" t="s">
        <v>525</v>
      </c>
      <c r="G233" s="160"/>
      <c r="H233" s="160"/>
      <c r="I233" s="160"/>
      <c r="J233" s="160"/>
      <c r="K233" s="160"/>
      <c r="L233" s="131">
        <v>15</v>
      </c>
      <c r="M233" s="126">
        <v>1.34</v>
      </c>
      <c r="N233" s="132">
        <f t="shared" si="0"/>
        <v>20.100000000000001</v>
      </c>
      <c r="O233" s="183"/>
      <c r="P233" s="183"/>
      <c r="Q233" s="183"/>
      <c r="R233" s="183"/>
      <c r="S233" s="183"/>
      <c r="T233" s="183"/>
      <c r="U233" s="183"/>
      <c r="V233" s="183"/>
      <c r="W233" s="183"/>
      <c r="X233" s="183"/>
      <c r="Y233" s="183"/>
      <c r="Z233" s="183"/>
      <c r="AA233" s="183"/>
    </row>
    <row r="234" spans="1:27" s="99" customFormat="1" x14ac:dyDescent="0.25">
      <c r="A234" s="173"/>
      <c r="D234" s="124" t="s">
        <v>516</v>
      </c>
      <c r="E234" s="124" t="s">
        <v>45</v>
      </c>
      <c r="F234" s="160" t="s">
        <v>517</v>
      </c>
      <c r="G234" s="160"/>
      <c r="H234" s="160"/>
      <c r="I234" s="160"/>
      <c r="J234" s="160"/>
      <c r="K234" s="160"/>
      <c r="L234" s="131">
        <v>15</v>
      </c>
      <c r="M234" s="126">
        <v>9.5500000000000007</v>
      </c>
      <c r="N234" s="132">
        <f t="shared" si="0"/>
        <v>143.25</v>
      </c>
      <c r="O234" s="183"/>
      <c r="P234" s="183"/>
      <c r="Q234" s="183"/>
      <c r="R234" s="183"/>
      <c r="S234" s="183"/>
      <c r="T234" s="183"/>
      <c r="U234" s="183"/>
      <c r="V234" s="183"/>
      <c r="W234" s="183"/>
      <c r="X234" s="183"/>
      <c r="Y234" s="183"/>
      <c r="Z234" s="183"/>
      <c r="AA234" s="183"/>
    </row>
    <row r="235" spans="1:27" s="99" customFormat="1" x14ac:dyDescent="0.25">
      <c r="A235" s="173"/>
      <c r="D235" s="124" t="s">
        <v>510</v>
      </c>
      <c r="E235" s="124" t="s">
        <v>233</v>
      </c>
      <c r="F235" s="160" t="s">
        <v>511</v>
      </c>
      <c r="G235" s="160"/>
      <c r="H235" s="160"/>
      <c r="I235" s="160"/>
      <c r="J235" s="160"/>
      <c r="K235" s="160"/>
      <c r="L235" s="131">
        <v>2</v>
      </c>
      <c r="M235" s="126">
        <v>24.69</v>
      </c>
      <c r="N235" s="132">
        <f t="shared" si="0"/>
        <v>49.38</v>
      </c>
      <c r="O235" s="183"/>
      <c r="P235" s="183"/>
      <c r="Q235" s="183"/>
      <c r="R235" s="183"/>
      <c r="S235" s="183"/>
      <c r="T235" s="183"/>
      <c r="U235" s="183"/>
      <c r="V235" s="183"/>
      <c r="W235" s="183"/>
      <c r="X235" s="183"/>
      <c r="Y235" s="183"/>
      <c r="Z235" s="183"/>
      <c r="AA235" s="183"/>
    </row>
    <row r="236" spans="1:27" s="99" customFormat="1" x14ac:dyDescent="0.25">
      <c r="A236" s="173"/>
      <c r="D236" s="124" t="s">
        <v>512</v>
      </c>
      <c r="E236" s="124" t="s">
        <v>233</v>
      </c>
      <c r="F236" s="160" t="s">
        <v>513</v>
      </c>
      <c r="G236" s="160"/>
      <c r="H236" s="160"/>
      <c r="I236" s="160"/>
      <c r="J236" s="160"/>
      <c r="K236" s="160"/>
      <c r="L236" s="131">
        <v>15</v>
      </c>
      <c r="M236" s="126">
        <v>1.35</v>
      </c>
      <c r="N236" s="132">
        <f>M236*L236</f>
        <v>20.25</v>
      </c>
      <c r="O236" s="183"/>
      <c r="P236" s="183"/>
      <c r="Q236" s="183"/>
      <c r="R236" s="183"/>
      <c r="S236" s="183"/>
      <c r="T236" s="183"/>
      <c r="U236" s="183"/>
      <c r="V236" s="183"/>
      <c r="W236" s="183"/>
      <c r="X236" s="183"/>
      <c r="Y236" s="183"/>
      <c r="Z236" s="183"/>
      <c r="AA236" s="183"/>
    </row>
    <row r="237" spans="1:27" s="99" customFormat="1" x14ac:dyDescent="0.25">
      <c r="A237" s="173"/>
      <c r="D237" s="124" t="s">
        <v>508</v>
      </c>
      <c r="E237" s="124" t="s">
        <v>45</v>
      </c>
      <c r="F237" s="160" t="s">
        <v>509</v>
      </c>
      <c r="G237" s="160"/>
      <c r="H237" s="160"/>
      <c r="I237" s="160"/>
      <c r="J237" s="160"/>
      <c r="K237" s="160"/>
      <c r="L237" s="131">
        <v>2</v>
      </c>
      <c r="M237" s="126">
        <v>48.19</v>
      </c>
      <c r="N237" s="132">
        <f t="shared" si="0"/>
        <v>96.38</v>
      </c>
      <c r="O237" s="183"/>
      <c r="P237" s="183"/>
      <c r="Q237" s="183"/>
      <c r="R237" s="183"/>
      <c r="S237" s="183"/>
      <c r="T237" s="183"/>
      <c r="U237" s="183"/>
      <c r="V237" s="183"/>
      <c r="W237" s="183"/>
      <c r="X237" s="183"/>
      <c r="Y237" s="183"/>
      <c r="Z237" s="183"/>
      <c r="AA237" s="183"/>
    </row>
    <row r="238" spans="1:27" s="99" customFormat="1" x14ac:dyDescent="0.25">
      <c r="A238" s="173"/>
      <c r="D238" s="124" t="s">
        <v>504</v>
      </c>
      <c r="E238" s="124" t="s">
        <v>233</v>
      </c>
      <c r="F238" s="160" t="s">
        <v>505</v>
      </c>
      <c r="G238" s="160"/>
      <c r="H238" s="160"/>
      <c r="I238" s="160"/>
      <c r="J238" s="160"/>
      <c r="K238" s="160"/>
      <c r="L238" s="131">
        <v>15</v>
      </c>
      <c r="M238" s="126">
        <v>25.39</v>
      </c>
      <c r="N238" s="132">
        <f t="shared" si="0"/>
        <v>380.85</v>
      </c>
      <c r="O238" s="183"/>
      <c r="P238" s="183"/>
      <c r="Q238" s="183"/>
      <c r="R238" s="183"/>
      <c r="S238" s="183"/>
      <c r="T238" s="183"/>
      <c r="U238" s="183"/>
      <c r="V238" s="183"/>
      <c r="W238" s="183"/>
      <c r="X238" s="183"/>
      <c r="Y238" s="183"/>
      <c r="Z238" s="183"/>
      <c r="AA238" s="183"/>
    </row>
    <row r="239" spans="1:27" s="99" customFormat="1" x14ac:dyDescent="0.25">
      <c r="A239" s="173"/>
      <c r="D239" s="124" t="s">
        <v>506</v>
      </c>
      <c r="E239" s="124" t="s">
        <v>233</v>
      </c>
      <c r="F239" s="160" t="s">
        <v>507</v>
      </c>
      <c r="G239" s="160"/>
      <c r="H239" s="160"/>
      <c r="I239" s="160"/>
      <c r="J239" s="160"/>
      <c r="K239" s="160"/>
      <c r="L239" s="131">
        <v>2</v>
      </c>
      <c r="M239" s="126">
        <v>90.08</v>
      </c>
      <c r="N239" s="132">
        <f t="shared" si="0"/>
        <v>180.16</v>
      </c>
      <c r="O239" s="183"/>
      <c r="P239" s="183"/>
      <c r="Q239" s="183"/>
      <c r="R239" s="183"/>
      <c r="S239" s="183"/>
      <c r="T239" s="183"/>
      <c r="U239" s="183"/>
      <c r="V239" s="183"/>
      <c r="W239" s="183"/>
      <c r="X239" s="183"/>
      <c r="Y239" s="183"/>
      <c r="Z239" s="183"/>
      <c r="AA239" s="183"/>
    </row>
    <row r="240" spans="1:27" s="99" customFormat="1" x14ac:dyDescent="0.25">
      <c r="A240" s="173"/>
      <c r="D240" s="124" t="s">
        <v>514</v>
      </c>
      <c r="E240" s="124" t="s">
        <v>45</v>
      </c>
      <c r="F240" s="160" t="s">
        <v>515</v>
      </c>
      <c r="G240" s="160"/>
      <c r="H240" s="160"/>
      <c r="I240" s="160"/>
      <c r="J240" s="160"/>
      <c r="K240" s="160"/>
      <c r="L240" s="131">
        <v>15</v>
      </c>
      <c r="M240" s="126">
        <v>34.07</v>
      </c>
      <c r="N240" s="132">
        <f t="shared" si="0"/>
        <v>511.05</v>
      </c>
      <c r="O240" s="183"/>
      <c r="P240" s="183"/>
      <c r="Q240" s="183"/>
      <c r="R240" s="183"/>
      <c r="S240" s="183"/>
      <c r="T240" s="183"/>
      <c r="U240" s="183"/>
      <c r="V240" s="183"/>
      <c r="W240" s="183"/>
      <c r="X240" s="183"/>
      <c r="Y240" s="183"/>
      <c r="Z240" s="183"/>
      <c r="AA240" s="183"/>
    </row>
    <row r="241" spans="1:14" ht="12.75" x14ac:dyDescent="0.25">
      <c r="A241" s="173"/>
      <c r="D241" s="115" t="s">
        <v>546</v>
      </c>
      <c r="E241" s="124" t="s">
        <v>64</v>
      </c>
      <c r="F241" s="160" t="s">
        <v>231</v>
      </c>
      <c r="G241" s="160"/>
      <c r="H241" s="160"/>
      <c r="I241" s="160"/>
      <c r="J241" s="160"/>
      <c r="K241" s="160"/>
      <c r="L241" s="131">
        <v>150</v>
      </c>
      <c r="M241" s="126">
        <v>29.17</v>
      </c>
      <c r="N241" s="132">
        <f t="shared" si="0"/>
        <v>4375.5</v>
      </c>
    </row>
    <row r="242" spans="1:14" ht="27" customHeight="1" x14ac:dyDescent="0.25">
      <c r="A242" s="173"/>
      <c r="D242" s="115" t="s">
        <v>527</v>
      </c>
      <c r="E242" s="124" t="s">
        <v>45</v>
      </c>
      <c r="F242" s="160" t="s">
        <v>236</v>
      </c>
      <c r="G242" s="160"/>
      <c r="H242" s="160"/>
      <c r="I242" s="160"/>
      <c r="J242" s="160"/>
      <c r="K242" s="160"/>
      <c r="L242" s="131">
        <v>30</v>
      </c>
      <c r="M242" s="126">
        <v>10.81</v>
      </c>
      <c r="N242" s="132">
        <f t="shared" si="0"/>
        <v>324.3</v>
      </c>
    </row>
    <row r="243" spans="1:14" x14ac:dyDescent="0.25">
      <c r="A243" s="171"/>
      <c r="B243" s="50"/>
      <c r="C243" s="50"/>
      <c r="D243" s="166" t="s">
        <v>502</v>
      </c>
      <c r="E243" s="166"/>
      <c r="F243" s="166"/>
      <c r="G243" s="166"/>
      <c r="H243" s="166"/>
      <c r="I243" s="166"/>
      <c r="J243" s="166"/>
      <c r="K243" s="166"/>
      <c r="L243" s="65"/>
      <c r="M243" s="66"/>
      <c r="N243" s="66">
        <f>SUM(N244:N249)</f>
        <v>6896.31</v>
      </c>
    </row>
    <row r="244" spans="1:14" x14ac:dyDescent="0.25">
      <c r="A244" s="171"/>
      <c r="B244" s="50">
        <v>1</v>
      </c>
      <c r="C244" s="50" t="s">
        <v>186</v>
      </c>
      <c r="D244" s="50" t="s">
        <v>264</v>
      </c>
      <c r="E244" s="51" t="s">
        <v>62</v>
      </c>
      <c r="F244" s="156" t="s">
        <v>63</v>
      </c>
      <c r="G244" s="156"/>
      <c r="H244" s="156"/>
      <c r="I244" s="156"/>
      <c r="J244" s="156"/>
      <c r="K244" s="156"/>
      <c r="L244" s="61">
        <v>2</v>
      </c>
      <c r="M244" s="53">
        <f>'P Descomp'!$G$103</f>
        <v>861.49</v>
      </c>
      <c r="N244" s="53">
        <f>M244*L244</f>
        <v>1722.98</v>
      </c>
    </row>
    <row r="245" spans="1:14" ht="50.25" customHeight="1" x14ac:dyDescent="0.25">
      <c r="A245" s="171"/>
      <c r="B245" s="50">
        <v>1</v>
      </c>
      <c r="C245" s="50" t="s">
        <v>186</v>
      </c>
      <c r="D245" s="2"/>
      <c r="E245" s="2"/>
      <c r="F245" s="157" t="str">
        <f>[1]GResi!H6</f>
        <v>Jornada de astillado de residuos forestales procedentes de rozas,  podas y claras o clareos, in situ previa recogida y apilado de los mismos (estimación previa del residuo en verde). La actuación se realizará a borde de camino, calle, cargadero o en terrenos de pendiente inferior al 25% o accesibles para el equipo de astillado. El diámetro máximo de los residuos a astillar será de 12 cm</v>
      </c>
      <c r="G245" s="157"/>
      <c r="H245" s="157"/>
      <c r="I245" s="157"/>
      <c r="J245" s="157"/>
      <c r="K245" s="157"/>
      <c r="L245" s="157"/>
      <c r="M245" s="55"/>
      <c r="N245" s="55"/>
    </row>
    <row r="246" spans="1:14" x14ac:dyDescent="0.25">
      <c r="A246" s="171"/>
      <c r="B246" s="50">
        <v>1</v>
      </c>
      <c r="C246" s="50" t="s">
        <v>186</v>
      </c>
      <c r="D246" s="50" t="s">
        <v>265</v>
      </c>
      <c r="E246" s="51" t="s">
        <v>33</v>
      </c>
      <c r="F246" s="156" t="s">
        <v>69</v>
      </c>
      <c r="G246" s="156"/>
      <c r="H246" s="156"/>
      <c r="I246" s="156"/>
      <c r="J246" s="156"/>
      <c r="K246" s="156"/>
      <c r="L246" s="60">
        <v>60</v>
      </c>
      <c r="M246" s="53">
        <f>'P Descomp'!$G$107</f>
        <v>47.009500000000003</v>
      </c>
      <c r="N246" s="53">
        <f>M246*L246</f>
        <v>2820.57</v>
      </c>
    </row>
    <row r="247" spans="1:14" x14ac:dyDescent="0.25">
      <c r="A247" s="171"/>
      <c r="B247" s="50">
        <v>1</v>
      </c>
      <c r="C247" s="50" t="s">
        <v>186</v>
      </c>
      <c r="D247" s="2"/>
      <c r="E247" s="2"/>
      <c r="F247" s="157" t="str">
        <f>[1]GResi!H7</f>
        <v>Limpieza y recogida de residuos sólidos urbanos, transporte a vertedero, incluido canon.</v>
      </c>
      <c r="G247" s="157"/>
      <c r="H247" s="157"/>
      <c r="I247" s="157"/>
      <c r="J247" s="157"/>
      <c r="K247" s="157"/>
      <c r="L247" s="157"/>
      <c r="M247" s="55"/>
      <c r="N247" s="55"/>
    </row>
    <row r="248" spans="1:14" x14ac:dyDescent="0.25">
      <c r="A248" s="171"/>
      <c r="B248" s="50">
        <v>1</v>
      </c>
      <c r="C248" s="50" t="s">
        <v>186</v>
      </c>
      <c r="D248" s="50" t="s">
        <v>75</v>
      </c>
      <c r="E248" s="51" t="s">
        <v>33</v>
      </c>
      <c r="F248" s="156" t="s">
        <v>82</v>
      </c>
      <c r="G248" s="156"/>
      <c r="H248" s="156"/>
      <c r="I248" s="156"/>
      <c r="J248" s="156"/>
      <c r="K248" s="156"/>
      <c r="L248" s="60">
        <v>80</v>
      </c>
      <c r="M248" s="53">
        <f>'P Descomp'!$G$113</f>
        <v>29.409500000000001</v>
      </c>
      <c r="N248" s="53">
        <f>M248*L248</f>
        <v>2352.7600000000002</v>
      </c>
    </row>
    <row r="249" spans="1:14" x14ac:dyDescent="0.25">
      <c r="A249" s="171"/>
      <c r="B249" s="50">
        <v>1</v>
      </c>
      <c r="C249" s="50" t="s">
        <v>186</v>
      </c>
      <c r="D249" s="2"/>
      <c r="E249" s="2"/>
      <c r="F249" s="157" t="str">
        <f>[1]GResi!H8</f>
        <v>Limpieza y recogida de residuos de construcción y demolición, transporte a vertedero, incluido canon</v>
      </c>
      <c r="G249" s="157"/>
      <c r="H249" s="157"/>
      <c r="I249" s="157"/>
      <c r="J249" s="157"/>
      <c r="K249" s="157"/>
      <c r="L249" s="157"/>
      <c r="M249" s="55"/>
      <c r="N249" s="55"/>
    </row>
  </sheetData>
  <autoFilter ref="C9:N249">
    <filterColumn colId="3" showButton="0"/>
    <filterColumn colId="4" showButton="0"/>
    <filterColumn colId="5" showButton="0"/>
    <filterColumn colId="6" showButton="0"/>
    <filterColumn colId="7" showButton="0"/>
  </autoFilter>
  <mergeCells count="243">
    <mergeCell ref="A8:A86"/>
    <mergeCell ref="A243:A249"/>
    <mergeCell ref="F236:K236"/>
    <mergeCell ref="F232:K232"/>
    <mergeCell ref="F233:K233"/>
    <mergeCell ref="F222:K222"/>
    <mergeCell ref="A154:A216"/>
    <mergeCell ref="A217:A242"/>
    <mergeCell ref="F244:K244"/>
    <mergeCell ref="F246:K246"/>
    <mergeCell ref="F248:K248"/>
    <mergeCell ref="F245:L245"/>
    <mergeCell ref="F247:L247"/>
    <mergeCell ref="F249:L249"/>
    <mergeCell ref="D243:K243"/>
    <mergeCell ref="D156:K156"/>
    <mergeCell ref="D173:K173"/>
    <mergeCell ref="F9:K9"/>
    <mergeCell ref="F215:K215"/>
    <mergeCell ref="F216:L216"/>
    <mergeCell ref="F209:K209"/>
    <mergeCell ref="F210:L210"/>
    <mergeCell ref="F211:K211"/>
    <mergeCell ref="F212:L212"/>
    <mergeCell ref="D6:K6"/>
    <mergeCell ref="D217:K217"/>
    <mergeCell ref="D201:K201"/>
    <mergeCell ref="D208:K208"/>
    <mergeCell ref="D195:K195"/>
    <mergeCell ref="D186:K186"/>
    <mergeCell ref="D155:K155"/>
    <mergeCell ref="D154:K154"/>
    <mergeCell ref="D145:K145"/>
    <mergeCell ref="D138:K138"/>
    <mergeCell ref="D133:K133"/>
    <mergeCell ref="D124:K124"/>
    <mergeCell ref="D88:K88"/>
    <mergeCell ref="D72:K72"/>
    <mergeCell ref="D65:K65"/>
    <mergeCell ref="D56:K56"/>
    <mergeCell ref="D47:K47"/>
    <mergeCell ref="D7:K7"/>
    <mergeCell ref="D8:K8"/>
    <mergeCell ref="D30:K30"/>
    <mergeCell ref="D89:K89"/>
    <mergeCell ref="D109:K109"/>
    <mergeCell ref="F12:K12"/>
    <mergeCell ref="F13:L13"/>
    <mergeCell ref="F213:K213"/>
    <mergeCell ref="F214:L214"/>
    <mergeCell ref="F202:K202"/>
    <mergeCell ref="F203:L203"/>
    <mergeCell ref="F204:K204"/>
    <mergeCell ref="F205:L205"/>
    <mergeCell ref="F206:K206"/>
    <mergeCell ref="F207:L207"/>
    <mergeCell ref="F196:K196"/>
    <mergeCell ref="F197:L197"/>
    <mergeCell ref="F199:K199"/>
    <mergeCell ref="F200:L200"/>
    <mergeCell ref="F189:K189"/>
    <mergeCell ref="F190:L190"/>
    <mergeCell ref="F191:K191"/>
    <mergeCell ref="F192:L192"/>
    <mergeCell ref="F193:K193"/>
    <mergeCell ref="F194:L194"/>
    <mergeCell ref="F187:K187"/>
    <mergeCell ref="F188:L188"/>
    <mergeCell ref="F184:K184"/>
    <mergeCell ref="F185:L185"/>
    <mergeCell ref="F160:L160"/>
    <mergeCell ref="F161:K161"/>
    <mergeCell ref="F162:L162"/>
    <mergeCell ref="F169:K169"/>
    <mergeCell ref="F170:L170"/>
    <mergeCell ref="F171:K171"/>
    <mergeCell ref="F172:L172"/>
    <mergeCell ref="F174:K174"/>
    <mergeCell ref="F175:L175"/>
    <mergeCell ref="F163:K163"/>
    <mergeCell ref="F164:L164"/>
    <mergeCell ref="F165:K165"/>
    <mergeCell ref="F134:K134"/>
    <mergeCell ref="F166:L166"/>
    <mergeCell ref="F167:K167"/>
    <mergeCell ref="F168:L168"/>
    <mergeCell ref="F182:K182"/>
    <mergeCell ref="F183:L183"/>
    <mergeCell ref="F144:L144"/>
    <mergeCell ref="F146:K146"/>
    <mergeCell ref="F147:L147"/>
    <mergeCell ref="F148:K148"/>
    <mergeCell ref="F149:L149"/>
    <mergeCell ref="F150:K150"/>
    <mergeCell ref="F176:K176"/>
    <mergeCell ref="F177:L177"/>
    <mergeCell ref="F178:K178"/>
    <mergeCell ref="F179:L179"/>
    <mergeCell ref="F180:K180"/>
    <mergeCell ref="F181:L181"/>
    <mergeCell ref="F151:L151"/>
    <mergeCell ref="F152:K152"/>
    <mergeCell ref="F153:L153"/>
    <mergeCell ref="F157:K157"/>
    <mergeCell ref="F158:L158"/>
    <mergeCell ref="F159:K159"/>
    <mergeCell ref="A87:A153"/>
    <mergeCell ref="F90:K90"/>
    <mergeCell ref="F91:L91"/>
    <mergeCell ref="F93:K93"/>
    <mergeCell ref="F94:L94"/>
    <mergeCell ref="F95:K95"/>
    <mergeCell ref="F96:K96"/>
    <mergeCell ref="F97:K97"/>
    <mergeCell ref="F98:K98"/>
    <mergeCell ref="F99:K99"/>
    <mergeCell ref="F114:K114"/>
    <mergeCell ref="F115:L115"/>
    <mergeCell ref="F116:K116"/>
    <mergeCell ref="F117:L117"/>
    <mergeCell ref="F118:K118"/>
    <mergeCell ref="F119:L119"/>
    <mergeCell ref="F106:L106"/>
    <mergeCell ref="F107:K107"/>
    <mergeCell ref="F139:K139"/>
    <mergeCell ref="F140:L140"/>
    <mergeCell ref="F141:K141"/>
    <mergeCell ref="F142:L142"/>
    <mergeCell ref="F143:K143"/>
    <mergeCell ref="F135:L135"/>
    <mergeCell ref="F76:L76"/>
    <mergeCell ref="F77:K77"/>
    <mergeCell ref="F78:L78"/>
    <mergeCell ref="F79:K79"/>
    <mergeCell ref="F80:L80"/>
    <mergeCell ref="F125:K125"/>
    <mergeCell ref="F126:L126"/>
    <mergeCell ref="F120:K120"/>
    <mergeCell ref="F121:L121"/>
    <mergeCell ref="F122:K122"/>
    <mergeCell ref="F123:L123"/>
    <mergeCell ref="F59:K59"/>
    <mergeCell ref="F60:L60"/>
    <mergeCell ref="F61:K61"/>
    <mergeCell ref="F62:L62"/>
    <mergeCell ref="F75:K75"/>
    <mergeCell ref="F52:K52"/>
    <mergeCell ref="F53:L53"/>
    <mergeCell ref="F54:K54"/>
    <mergeCell ref="F55:L55"/>
    <mergeCell ref="F57:K57"/>
    <mergeCell ref="F58:L58"/>
    <mergeCell ref="F68:K68"/>
    <mergeCell ref="F69:L69"/>
    <mergeCell ref="F70:K70"/>
    <mergeCell ref="F71:L71"/>
    <mergeCell ref="F73:K73"/>
    <mergeCell ref="F74:L74"/>
    <mergeCell ref="F63:K63"/>
    <mergeCell ref="F64:L64"/>
    <mergeCell ref="F66:K66"/>
    <mergeCell ref="F67:L67"/>
    <mergeCell ref="F48:K48"/>
    <mergeCell ref="F49:L49"/>
    <mergeCell ref="F50:K50"/>
    <mergeCell ref="F51:L51"/>
    <mergeCell ref="F33:K33"/>
    <mergeCell ref="F34:L34"/>
    <mergeCell ref="F45:K45"/>
    <mergeCell ref="F46:L46"/>
    <mergeCell ref="F39:K39"/>
    <mergeCell ref="F40:L40"/>
    <mergeCell ref="F41:K41"/>
    <mergeCell ref="F42:L42"/>
    <mergeCell ref="F43:K43"/>
    <mergeCell ref="F44:L44"/>
    <mergeCell ref="F35:K35"/>
    <mergeCell ref="F36:L36"/>
    <mergeCell ref="F37:K37"/>
    <mergeCell ref="F38:L38"/>
    <mergeCell ref="F21:L21"/>
    <mergeCell ref="F22:K22"/>
    <mergeCell ref="F23:L23"/>
    <mergeCell ref="F24:K24"/>
    <mergeCell ref="F25:L25"/>
    <mergeCell ref="F26:K26"/>
    <mergeCell ref="F10:K10"/>
    <mergeCell ref="F11:L11"/>
    <mergeCell ref="F14:K14"/>
    <mergeCell ref="F15:L15"/>
    <mergeCell ref="F16:K16"/>
    <mergeCell ref="F17:L17"/>
    <mergeCell ref="F18:K18"/>
    <mergeCell ref="F19:L19"/>
    <mergeCell ref="F20:K20"/>
    <mergeCell ref="F27:L27"/>
    <mergeCell ref="F28:K28"/>
    <mergeCell ref="F31:K31"/>
    <mergeCell ref="F32:L32"/>
    <mergeCell ref="F240:K240"/>
    <mergeCell ref="F241:K241"/>
    <mergeCell ref="F242:K242"/>
    <mergeCell ref="F227:K227"/>
    <mergeCell ref="F228:K228"/>
    <mergeCell ref="F229:K229"/>
    <mergeCell ref="F230:K230"/>
    <mergeCell ref="F231:K231"/>
    <mergeCell ref="F234:K234"/>
    <mergeCell ref="F235:K235"/>
    <mergeCell ref="F82:L82"/>
    <mergeCell ref="F81:K81"/>
    <mergeCell ref="F84:L84"/>
    <mergeCell ref="F86:L86"/>
    <mergeCell ref="F83:K83"/>
    <mergeCell ref="F85:K85"/>
    <mergeCell ref="F237:K237"/>
    <mergeCell ref="F238:K238"/>
    <mergeCell ref="F239:K239"/>
    <mergeCell ref="F218:K218"/>
    <mergeCell ref="F219:K219"/>
    <mergeCell ref="F220:K220"/>
    <mergeCell ref="F221:K221"/>
    <mergeCell ref="F223:K223"/>
    <mergeCell ref="F224:K224"/>
    <mergeCell ref="F225:K225"/>
    <mergeCell ref="F226:K226"/>
    <mergeCell ref="F100:L100"/>
    <mergeCell ref="F101:K101"/>
    <mergeCell ref="F102:L102"/>
    <mergeCell ref="F103:K103"/>
    <mergeCell ref="F104:L104"/>
    <mergeCell ref="F105:K105"/>
    <mergeCell ref="F110:K110"/>
    <mergeCell ref="F111:L111"/>
    <mergeCell ref="F112:K112"/>
    <mergeCell ref="F113:L113"/>
    <mergeCell ref="F136:K136"/>
    <mergeCell ref="F137:L137"/>
    <mergeCell ref="F127:K127"/>
    <mergeCell ref="F128:L128"/>
    <mergeCell ref="F129:K129"/>
    <mergeCell ref="F131:K131"/>
    <mergeCell ref="F132:L13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U74"/>
  <sheetViews>
    <sheetView tabSelected="1" zoomScaleNormal="100" workbookViewId="0">
      <selection activeCell="E32" sqref="E32"/>
    </sheetView>
  </sheetViews>
  <sheetFormatPr baseColWidth="10" defaultRowHeight="12.75" x14ac:dyDescent="0.2"/>
  <cols>
    <col min="1" max="1" width="11.42578125" style="186"/>
    <col min="2" max="2" width="13.42578125" style="69" customWidth="1"/>
    <col min="3" max="3" width="12.42578125" style="69" customWidth="1"/>
    <col min="4" max="4" width="54.140625" style="69" bestFit="1" customWidth="1"/>
    <col min="5" max="5" width="16.140625" style="69" customWidth="1"/>
    <col min="6" max="6" width="7" style="186" customWidth="1"/>
    <col min="7" max="7" width="5.28515625" style="186" customWidth="1"/>
    <col min="8" max="8" width="20.5703125" style="69" customWidth="1"/>
    <col min="9" max="9" width="13.42578125" style="69" bestFit="1" customWidth="1"/>
    <col min="10" max="10" width="14.7109375" style="186" customWidth="1"/>
    <col min="11" max="21" width="11.42578125" style="186"/>
    <col min="22" max="16384" width="11.42578125" style="69"/>
  </cols>
  <sheetData>
    <row r="1" spans="2:10" s="186" customFormat="1" x14ac:dyDescent="0.2"/>
    <row r="2" spans="2:10" s="186" customFormat="1" ht="18.75" x14ac:dyDescent="0.3">
      <c r="B2" s="197" t="s">
        <v>572</v>
      </c>
    </row>
    <row r="3" spans="2:10" s="186" customFormat="1" ht="15" x14ac:dyDescent="0.25">
      <c r="B3" s="195" t="s">
        <v>573</v>
      </c>
    </row>
    <row r="4" spans="2:10" s="186" customFormat="1" x14ac:dyDescent="0.2"/>
    <row r="5" spans="2:10" ht="13.5" thickBot="1" x14ac:dyDescent="0.25">
      <c r="B5" s="68" t="s">
        <v>185</v>
      </c>
      <c r="C5" s="68" t="s">
        <v>197</v>
      </c>
      <c r="D5" s="68" t="s">
        <v>218</v>
      </c>
      <c r="E5" s="68" t="s">
        <v>86</v>
      </c>
      <c r="H5" s="186"/>
      <c r="I5" s="188"/>
    </row>
    <row r="6" spans="2:10" x14ac:dyDescent="0.2">
      <c r="B6" s="70" t="str">
        <f>P.Parc!D6</f>
        <v>CAPÍTULO 01 SECTOR III</v>
      </c>
      <c r="C6" s="70"/>
      <c r="D6" s="70"/>
      <c r="E6" s="71">
        <f>P.Parc!N6</f>
        <v>93386.313869279984</v>
      </c>
      <c r="H6" s="75" t="s">
        <v>131</v>
      </c>
      <c r="I6" s="93">
        <f>F8+E16+E24</f>
        <v>265526.45588260004</v>
      </c>
    </row>
    <row r="7" spans="2:10" x14ac:dyDescent="0.2">
      <c r="B7" s="72"/>
      <c r="C7" s="73" t="s">
        <v>133</v>
      </c>
      <c r="D7" s="73"/>
      <c r="E7" s="74">
        <f>P.Parc!N7</f>
        <v>37719.133429999994</v>
      </c>
      <c r="H7" s="77" t="s">
        <v>44</v>
      </c>
      <c r="I7" s="94">
        <f t="shared" ref="I7:I10" si="0">E9+E17+E25</f>
        <v>45797.540049999996</v>
      </c>
    </row>
    <row r="8" spans="2:10" x14ac:dyDescent="0.2">
      <c r="B8" s="72"/>
      <c r="C8" s="72"/>
      <c r="D8" s="72" t="s">
        <v>151</v>
      </c>
      <c r="E8" s="76">
        <v>24723.759999999998</v>
      </c>
      <c r="F8" s="184">
        <f>P.Parc!N8</f>
        <v>24723.767559999997</v>
      </c>
      <c r="H8" s="77" t="s">
        <v>79</v>
      </c>
      <c r="I8" s="94">
        <f t="shared" si="0"/>
        <v>88966.628200178675</v>
      </c>
    </row>
    <row r="9" spans="2:10" x14ac:dyDescent="0.2">
      <c r="B9" s="72"/>
      <c r="C9" s="72"/>
      <c r="D9" s="72" t="s">
        <v>161</v>
      </c>
      <c r="E9" s="76">
        <f>P.Parc!N30</f>
        <v>12995.365869999998</v>
      </c>
      <c r="H9" s="77" t="s">
        <v>114</v>
      </c>
      <c r="I9" s="94">
        <f t="shared" si="0"/>
        <v>29533.360999999997</v>
      </c>
    </row>
    <row r="10" spans="2:10" x14ac:dyDescent="0.2">
      <c r="B10" s="72"/>
      <c r="C10" s="73" t="s">
        <v>150</v>
      </c>
      <c r="D10" s="73"/>
      <c r="E10" s="74">
        <f>P.Parc!N47</f>
        <v>25753.561839280002</v>
      </c>
      <c r="H10" s="77" t="s">
        <v>121</v>
      </c>
      <c r="I10" s="94">
        <f t="shared" si="0"/>
        <v>37415.880559999998</v>
      </c>
    </row>
    <row r="11" spans="2:10" x14ac:dyDescent="0.2">
      <c r="B11" s="72"/>
      <c r="C11" s="73" t="s">
        <v>155</v>
      </c>
      <c r="D11" s="73"/>
      <c r="E11" s="74">
        <f>P.Parc!N56</f>
        <v>14615.913999999997</v>
      </c>
      <c r="H11" s="77" t="s">
        <v>122</v>
      </c>
      <c r="I11" s="94">
        <v>34380.04</v>
      </c>
    </row>
    <row r="12" spans="2:10" x14ac:dyDescent="0.2">
      <c r="B12" s="72"/>
      <c r="C12" s="73" t="s">
        <v>162</v>
      </c>
      <c r="D12" s="73"/>
      <c r="E12" s="74">
        <f>P.Parc!N65</f>
        <v>8398.3975199999986</v>
      </c>
      <c r="H12" s="77" t="s">
        <v>239</v>
      </c>
      <c r="I12" s="94">
        <f>P.Parc!N217</f>
        <v>16063.38</v>
      </c>
    </row>
    <row r="13" spans="2:10" x14ac:dyDescent="0.2">
      <c r="B13" s="72"/>
      <c r="C13" s="73" t="s">
        <v>163</v>
      </c>
      <c r="D13" s="73"/>
      <c r="E13" s="74">
        <f>P.Parc!N72</f>
        <v>6899.3070799999996</v>
      </c>
      <c r="H13" s="77" t="s">
        <v>503</v>
      </c>
      <c r="I13" s="78">
        <f>E31</f>
        <v>6896.31</v>
      </c>
    </row>
    <row r="14" spans="2:10" x14ac:dyDescent="0.2">
      <c r="B14" s="70" t="str">
        <f>P.Parc!D87</f>
        <v>CAPÍTULO 02 SECTOR V</v>
      </c>
      <c r="C14" s="70"/>
      <c r="D14" s="70"/>
      <c r="E14" s="71">
        <f>P.Parc!N87</f>
        <v>252161.42792232533</v>
      </c>
      <c r="H14" s="95" t="s">
        <v>220</v>
      </c>
      <c r="I14" s="96">
        <f>SUM(I6:I13)</f>
        <v>524579.5956927787</v>
      </c>
    </row>
    <row r="15" spans="2:10" x14ac:dyDescent="0.2">
      <c r="B15" s="72"/>
      <c r="C15" s="73" t="s">
        <v>166</v>
      </c>
      <c r="D15" s="73"/>
      <c r="E15" s="74">
        <f>P.Parc!N88</f>
        <v>167009.90937760001</v>
      </c>
      <c r="H15" s="77" t="s">
        <v>227</v>
      </c>
      <c r="I15" s="85">
        <f>TRUNC(ROUND(J15*I14,2),2)</f>
        <v>68195.350000000006</v>
      </c>
      <c r="J15" s="187">
        <v>0.13</v>
      </c>
    </row>
    <row r="16" spans="2:10" ht="13.5" thickBot="1" x14ac:dyDescent="0.25">
      <c r="B16" s="72"/>
      <c r="C16" s="72"/>
      <c r="D16" s="72" t="s">
        <v>167</v>
      </c>
      <c r="E16" s="76">
        <f>P.Parc!N89</f>
        <v>149174.7262876</v>
      </c>
      <c r="H16" s="79" t="s">
        <v>228</v>
      </c>
      <c r="I16" s="85">
        <f>TRUNC(ROUND(I14*J16,2),2)</f>
        <v>31474.78</v>
      </c>
      <c r="J16" s="187">
        <v>0.06</v>
      </c>
    </row>
    <row r="17" spans="2:10" ht="13.5" thickBot="1" x14ac:dyDescent="0.25">
      <c r="B17" s="72"/>
      <c r="C17" s="72"/>
      <c r="D17" s="72" t="s">
        <v>176</v>
      </c>
      <c r="E17" s="76">
        <f>P.Parc!N109</f>
        <v>17835.183089999999</v>
      </c>
      <c r="H17" s="95" t="s">
        <v>111</v>
      </c>
      <c r="I17" s="80">
        <f>SUM(I14:I16)</f>
        <v>624249.72569277871</v>
      </c>
    </row>
    <row r="18" spans="2:10" ht="13.5" thickBot="1" x14ac:dyDescent="0.25">
      <c r="B18" s="72"/>
      <c r="C18" s="73" t="s">
        <v>177</v>
      </c>
      <c r="D18" s="73"/>
      <c r="E18" s="74">
        <f>P.Parc!N124</f>
        <v>46586.306599725336</v>
      </c>
      <c r="H18" s="97" t="s">
        <v>112</v>
      </c>
      <c r="I18" s="85">
        <f>TRUNC(ROUND(J18*I17,2),2)</f>
        <v>131092.44</v>
      </c>
      <c r="J18" s="187">
        <v>0.21</v>
      </c>
    </row>
    <row r="19" spans="2:10" ht="15.75" thickBot="1" x14ac:dyDescent="0.25">
      <c r="B19" s="72"/>
      <c r="C19" s="73" t="s">
        <v>178</v>
      </c>
      <c r="D19" s="73"/>
      <c r="E19" s="74">
        <f>P.Parc!N133</f>
        <v>6597.9299999999985</v>
      </c>
      <c r="H19" s="98" t="s">
        <v>221</v>
      </c>
      <c r="I19" s="149">
        <f>I17+I18</f>
        <v>755342.16569277877</v>
      </c>
    </row>
    <row r="20" spans="2:10" x14ac:dyDescent="0.2">
      <c r="B20" s="72"/>
      <c r="C20" s="73" t="s">
        <v>179</v>
      </c>
      <c r="D20" s="73"/>
      <c r="E20" s="74">
        <f>P.Parc!N138</f>
        <v>14508.74152</v>
      </c>
      <c r="H20" s="186"/>
      <c r="I20" s="186"/>
    </row>
    <row r="21" spans="2:10" x14ac:dyDescent="0.2">
      <c r="B21" s="72"/>
      <c r="C21" s="73" t="s">
        <v>226</v>
      </c>
      <c r="D21" s="73"/>
      <c r="E21" s="74">
        <f>P.Parc!N145</f>
        <v>17458.540424999999</v>
      </c>
      <c r="H21" s="186"/>
      <c r="I21" s="186"/>
    </row>
    <row r="22" spans="2:10" ht="13.5" thickBot="1" x14ac:dyDescent="0.25">
      <c r="B22" s="70" t="str">
        <f>P.Parc!D154</f>
        <v>CAPÍTULO 03 SECTOR VI</v>
      </c>
      <c r="C22" s="70"/>
      <c r="D22" s="70"/>
      <c r="E22" s="71">
        <f>P.Parc!N154</f>
        <v>156072.16920617333</v>
      </c>
      <c r="H22" s="186"/>
      <c r="I22" s="186"/>
    </row>
    <row r="23" spans="2:10" ht="13.5" thickBot="1" x14ac:dyDescent="0.25">
      <c r="B23" s="72"/>
      <c r="C23" s="73" t="s">
        <v>169</v>
      </c>
      <c r="D23" s="73"/>
      <c r="E23" s="74">
        <f>P.Parc!N155</f>
        <v>106594.953125</v>
      </c>
      <c r="H23" s="81" t="s">
        <v>219</v>
      </c>
      <c r="I23" s="82">
        <f>E32</f>
        <v>524579.6</v>
      </c>
    </row>
    <row r="24" spans="2:10" x14ac:dyDescent="0.2">
      <c r="B24" s="72"/>
      <c r="C24" s="72"/>
      <c r="D24" s="72" t="s">
        <v>170</v>
      </c>
      <c r="E24" s="76">
        <f>P.Parc!N156</f>
        <v>91627.962035000004</v>
      </c>
      <c r="H24" s="84" t="s">
        <v>568</v>
      </c>
      <c r="I24" s="85">
        <f>TRUNC(ROUND(J24*I23,2),2)</f>
        <v>68195.350000000006</v>
      </c>
      <c r="J24" s="187">
        <v>0.13</v>
      </c>
    </row>
    <row r="25" spans="2:10" ht="13.5" thickBot="1" x14ac:dyDescent="0.25">
      <c r="B25" s="72"/>
      <c r="C25" s="72"/>
      <c r="D25" s="72" t="s">
        <v>171</v>
      </c>
      <c r="E25" s="76">
        <f>P.Parc!N173</f>
        <v>14966.99109</v>
      </c>
      <c r="H25" s="84" t="s">
        <v>228</v>
      </c>
      <c r="I25" s="85">
        <f>TRUNC(ROUND(I23*J25,2),2)</f>
        <v>31474.78</v>
      </c>
      <c r="J25" s="187">
        <v>0.06</v>
      </c>
    </row>
    <row r="26" spans="2:10" ht="13.5" thickBot="1" x14ac:dyDescent="0.25">
      <c r="B26" s="72"/>
      <c r="C26" s="73" t="s">
        <v>172</v>
      </c>
      <c r="D26" s="73"/>
      <c r="E26" s="74">
        <f>P.Parc!N186</f>
        <v>16626.759761173333</v>
      </c>
      <c r="H26" s="81" t="s">
        <v>111</v>
      </c>
      <c r="I26" s="80">
        <f>SUM(I23:I25)</f>
        <v>624249.73</v>
      </c>
    </row>
    <row r="27" spans="2:10" ht="13.5" thickBot="1" x14ac:dyDescent="0.25">
      <c r="B27" s="72"/>
      <c r="C27" s="73" t="s">
        <v>173</v>
      </c>
      <c r="D27" s="73"/>
      <c r="E27" s="74">
        <f>P.Parc!N195</f>
        <v>8319.5169999999998</v>
      </c>
      <c r="H27" s="69" t="s">
        <v>569</v>
      </c>
      <c r="I27" s="85">
        <f>TRUNC(ROUND(J27*I26,2),2)</f>
        <v>131092.44</v>
      </c>
      <c r="J27" s="187">
        <v>0.21</v>
      </c>
    </row>
    <row r="28" spans="2:10" ht="13.5" thickBot="1" x14ac:dyDescent="0.25">
      <c r="B28" s="72"/>
      <c r="C28" s="73" t="s">
        <v>174</v>
      </c>
      <c r="D28" s="73"/>
      <c r="E28" s="74">
        <f>P.Parc!N201</f>
        <v>14508.74152</v>
      </c>
      <c r="H28" s="81" t="s">
        <v>113</v>
      </c>
      <c r="I28" s="82">
        <f>E37</f>
        <v>755342.16999999993</v>
      </c>
    </row>
    <row r="29" spans="2:10" x14ac:dyDescent="0.2">
      <c r="B29" s="72"/>
      <c r="C29" s="73" t="s">
        <v>175</v>
      </c>
      <c r="D29" s="73"/>
      <c r="E29" s="74">
        <f>P.Parc!N208</f>
        <v>10022.1978</v>
      </c>
      <c r="H29" s="186"/>
      <c r="I29" s="186"/>
    </row>
    <row r="30" spans="2:10" x14ac:dyDescent="0.2">
      <c r="B30" s="70" t="s">
        <v>238</v>
      </c>
      <c r="C30" s="70"/>
      <c r="D30" s="70"/>
      <c r="E30" s="71">
        <f>P.Parc!N217</f>
        <v>16063.38</v>
      </c>
      <c r="H30" s="186"/>
      <c r="I30" s="186"/>
    </row>
    <row r="31" spans="2:10" ht="13.5" thickBot="1" x14ac:dyDescent="0.25">
      <c r="B31" s="70" t="s">
        <v>502</v>
      </c>
      <c r="C31" s="70"/>
      <c r="D31" s="70"/>
      <c r="E31" s="71">
        <f>P.Parc!N243</f>
        <v>6896.31</v>
      </c>
      <c r="H31" s="186"/>
      <c r="I31" s="186"/>
    </row>
    <row r="32" spans="2:10" ht="13.5" thickBot="1" x14ac:dyDescent="0.25">
      <c r="B32" s="179" t="s">
        <v>219</v>
      </c>
      <c r="C32" s="180"/>
      <c r="D32" s="180"/>
      <c r="E32" s="80">
        <f>TRUNC(ROUND(E22+E14+E6+E30+E31,2),2)</f>
        <v>524579.6</v>
      </c>
      <c r="H32" s="186"/>
      <c r="I32" s="186"/>
    </row>
    <row r="33" spans="2:9" x14ac:dyDescent="0.2">
      <c r="B33" s="176" t="s">
        <v>227</v>
      </c>
      <c r="C33" s="176"/>
      <c r="D33" s="176"/>
      <c r="E33" s="85">
        <f>TRUNC(ROUND(F33*E32,2),2)</f>
        <v>68195.350000000006</v>
      </c>
      <c r="F33" s="187">
        <v>0.13</v>
      </c>
      <c r="H33" s="186"/>
      <c r="I33" s="186"/>
    </row>
    <row r="34" spans="2:9" ht="13.5" thickBot="1" x14ac:dyDescent="0.25">
      <c r="B34" s="176" t="s">
        <v>228</v>
      </c>
      <c r="C34" s="176"/>
      <c r="D34" s="176"/>
      <c r="E34" s="85">
        <f>TRUNC(ROUND(E32*F34,2),2)</f>
        <v>31474.78</v>
      </c>
      <c r="F34" s="187">
        <v>0.06</v>
      </c>
      <c r="H34" s="186"/>
      <c r="I34" s="186"/>
    </row>
    <row r="35" spans="2:9" ht="13.5" thickBot="1" x14ac:dyDescent="0.25">
      <c r="B35" s="179" t="s">
        <v>248</v>
      </c>
      <c r="C35" s="180"/>
      <c r="D35" s="180"/>
      <c r="E35" s="80">
        <f>SUM(E32:E34)</f>
        <v>624249.73</v>
      </c>
      <c r="H35" s="186"/>
      <c r="I35" s="186"/>
    </row>
    <row r="36" spans="2:9" ht="13.5" thickBot="1" x14ac:dyDescent="0.25">
      <c r="B36" s="176" t="s">
        <v>567</v>
      </c>
      <c r="C36" s="176"/>
      <c r="D36" s="176"/>
      <c r="E36" s="85">
        <f>TRUNC(ROUND(F36*E35,2),2)</f>
        <v>131092.44</v>
      </c>
      <c r="F36" s="187">
        <v>0.21</v>
      </c>
      <c r="H36" s="186"/>
      <c r="I36" s="186"/>
    </row>
    <row r="37" spans="2:9" ht="19.5" customHeight="1" thickBot="1" x14ac:dyDescent="0.25">
      <c r="B37" s="177" t="s">
        <v>113</v>
      </c>
      <c r="C37" s="178"/>
      <c r="D37" s="178"/>
      <c r="E37" s="149">
        <f>E35+E36</f>
        <v>755342.16999999993</v>
      </c>
      <c r="H37" s="186"/>
      <c r="I37" s="186"/>
    </row>
    <row r="38" spans="2:9" s="186" customFormat="1" x14ac:dyDescent="0.2"/>
    <row r="39" spans="2:9" s="186" customFormat="1" x14ac:dyDescent="0.2"/>
    <row r="40" spans="2:9" x14ac:dyDescent="0.2">
      <c r="B40" s="70" t="s">
        <v>238</v>
      </c>
      <c r="C40" s="70"/>
      <c r="D40" s="70"/>
      <c r="E40" s="71">
        <f>P.Parc!$N$217</f>
        <v>16063.38</v>
      </c>
      <c r="H40" s="186"/>
      <c r="I40" s="186"/>
    </row>
    <row r="41" spans="2:9" x14ac:dyDescent="0.2">
      <c r="B41" s="175" t="s">
        <v>219</v>
      </c>
      <c r="C41" s="175"/>
      <c r="D41" s="175"/>
      <c r="E41" s="83">
        <f>E40</f>
        <v>16063.38</v>
      </c>
      <c r="H41" s="186"/>
      <c r="I41" s="186"/>
    </row>
    <row r="42" spans="2:9" x14ac:dyDescent="0.2">
      <c r="B42" s="176" t="s">
        <v>227</v>
      </c>
      <c r="C42" s="176"/>
      <c r="D42" s="176"/>
      <c r="E42" s="85">
        <f>E41*0.13</f>
        <v>2088.2393999999999</v>
      </c>
      <c r="H42" s="186"/>
      <c r="I42" s="186"/>
    </row>
    <row r="43" spans="2:9" x14ac:dyDescent="0.2">
      <c r="B43" s="176" t="s">
        <v>228</v>
      </c>
      <c r="C43" s="176"/>
      <c r="D43" s="176"/>
      <c r="E43" s="85">
        <f>0.06*E41</f>
        <v>963.80279999999993</v>
      </c>
      <c r="H43" s="186"/>
      <c r="I43" s="186"/>
    </row>
    <row r="44" spans="2:9" x14ac:dyDescent="0.2">
      <c r="B44" s="175" t="s">
        <v>111</v>
      </c>
      <c r="C44" s="175"/>
      <c r="D44" s="175"/>
      <c r="E44" s="83">
        <f>E43+E42+E41</f>
        <v>19115.422200000001</v>
      </c>
      <c r="H44" s="186"/>
      <c r="I44" s="186"/>
    </row>
    <row r="45" spans="2:9" x14ac:dyDescent="0.2">
      <c r="B45" s="176" t="s">
        <v>112</v>
      </c>
      <c r="C45" s="176"/>
      <c r="D45" s="176"/>
      <c r="E45" s="85">
        <f>E44*0.21</f>
        <v>4014.2386620000002</v>
      </c>
      <c r="H45" s="186"/>
      <c r="I45" s="186"/>
    </row>
    <row r="46" spans="2:9" x14ac:dyDescent="0.2">
      <c r="B46" s="175" t="s">
        <v>113</v>
      </c>
      <c r="C46" s="175"/>
      <c r="D46" s="175"/>
      <c r="E46" s="83">
        <f>E45+E44</f>
        <v>23129.660862000001</v>
      </c>
      <c r="H46" s="186"/>
      <c r="I46" s="186"/>
    </row>
    <row r="47" spans="2:9" s="186" customFormat="1" x14ac:dyDescent="0.2"/>
    <row r="48" spans="2:9" s="186" customFormat="1" x14ac:dyDescent="0.2"/>
    <row r="49" s="186" customFormat="1" x14ac:dyDescent="0.2"/>
    <row r="50" s="186" customFormat="1" x14ac:dyDescent="0.2"/>
    <row r="51" s="186" customFormat="1" x14ac:dyDescent="0.2"/>
    <row r="52" s="186" customFormat="1" x14ac:dyDescent="0.2"/>
    <row r="53" s="186" customFormat="1" x14ac:dyDescent="0.2"/>
    <row r="54" s="186" customFormat="1" x14ac:dyDescent="0.2"/>
    <row r="55" s="186" customFormat="1" x14ac:dyDescent="0.2"/>
    <row r="56" s="186" customFormat="1" x14ac:dyDescent="0.2"/>
    <row r="57" s="186" customFormat="1" x14ac:dyDescent="0.2"/>
    <row r="58" s="186" customFormat="1" x14ac:dyDescent="0.2"/>
    <row r="59" s="186" customFormat="1" x14ac:dyDescent="0.2"/>
    <row r="60" s="186" customFormat="1" x14ac:dyDescent="0.2"/>
    <row r="61" s="186" customFormat="1" x14ac:dyDescent="0.2"/>
    <row r="62" s="186" customFormat="1" x14ac:dyDescent="0.2"/>
    <row r="63" s="186" customFormat="1" x14ac:dyDescent="0.2"/>
    <row r="64" s="186" customFormat="1" x14ac:dyDescent="0.2"/>
    <row r="65" s="186" customFormat="1" x14ac:dyDescent="0.2"/>
    <row r="66" s="186" customFormat="1" x14ac:dyDescent="0.2"/>
    <row r="67" s="186" customFormat="1" x14ac:dyDescent="0.2"/>
    <row r="68" s="186" customFormat="1" x14ac:dyDescent="0.2"/>
    <row r="69" s="186" customFormat="1" x14ac:dyDescent="0.2"/>
    <row r="70" s="186" customFormat="1" x14ac:dyDescent="0.2"/>
    <row r="71" s="186" customFormat="1" x14ac:dyDescent="0.2"/>
    <row r="72" s="186" customFormat="1" x14ac:dyDescent="0.2"/>
    <row r="73" s="186" customFormat="1" x14ac:dyDescent="0.2"/>
    <row r="74" s="186" customFormat="1" x14ac:dyDescent="0.2"/>
  </sheetData>
  <mergeCells count="12">
    <mergeCell ref="B46:D46"/>
    <mergeCell ref="B41:D41"/>
    <mergeCell ref="B42:D42"/>
    <mergeCell ref="B43:D43"/>
    <mergeCell ref="B44:D44"/>
    <mergeCell ref="B45:D45"/>
    <mergeCell ref="B37:D37"/>
    <mergeCell ref="B32:D32"/>
    <mergeCell ref="B35:D35"/>
    <mergeCell ref="B36:D36"/>
    <mergeCell ref="B33:D33"/>
    <mergeCell ref="B34:D34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Medic</vt:lpstr>
      <vt:lpstr>P.U.Extre</vt:lpstr>
      <vt:lpstr>P Descomp</vt:lpstr>
      <vt:lpstr>P.Parc</vt:lpstr>
      <vt:lpstr>P. General</vt:lpstr>
      <vt:lpstr>'P Descomp'!Área_de_impresión</vt:lpstr>
      <vt:lpstr>P.Parc!Área_de_impresión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2024-04-26T08:04:07Z</dcterms:modified>
</cp:coreProperties>
</file>