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202300"/>
  <xr:revisionPtr revIDLastSave="0" documentId="13_ncr:1_{3358800B-1093-4536-9030-3DD939F68C41}" xr6:coauthVersionLast="47" xr6:coauthVersionMax="47" xr10:uidLastSave="{00000000-0000-0000-0000-000000000000}"/>
  <bookViews>
    <workbookView xWindow="22932" yWindow="-108" windowWidth="23256" windowHeight="12576" xr2:uid="{3C7320E1-D316-4AC5-98E6-CF9E0D3F13A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10" i="1"/>
  <c r="J11" i="1"/>
  <c r="J12" i="1"/>
  <c r="J13" i="1"/>
  <c r="J14" i="1"/>
  <c r="G5" i="1"/>
  <c r="G14" i="1"/>
  <c r="G13" i="1"/>
  <c r="G12" i="1"/>
  <c r="G11" i="1"/>
  <c r="G10" i="1"/>
  <c r="G6" i="1"/>
  <c r="H9" i="1"/>
  <c r="H4" i="1"/>
  <c r="E9" i="1"/>
  <c r="E4" i="1"/>
  <c r="I7" i="1" l="1"/>
  <c r="I15" i="1"/>
  <c r="F7" i="1"/>
  <c r="G7" i="1" s="1"/>
  <c r="G4" i="1" s="1"/>
  <c r="F17" i="1" s="1"/>
  <c r="F15" i="1"/>
  <c r="I4" i="1" l="1"/>
  <c r="J7" i="1"/>
  <c r="J4" i="1" s="1"/>
  <c r="I9" i="1"/>
  <c r="J15" i="1"/>
  <c r="J9" i="1" s="1"/>
  <c r="F9" i="1"/>
  <c r="G15" i="1"/>
  <c r="F4" i="1"/>
  <c r="G9" i="1"/>
  <c r="G17" i="1" s="1"/>
  <c r="G19" i="1" s="1"/>
  <c r="G20" i="1" s="1"/>
  <c r="G21" i="1" l="1"/>
  <c r="G22" i="1"/>
  <c r="G23" i="1" s="1"/>
  <c r="I17" i="1"/>
  <c r="J17" i="1" l="1"/>
  <c r="J19" i="1" l="1"/>
  <c r="J20" i="1" s="1"/>
  <c r="J21" i="1" s="1"/>
  <c r="G24" i="1"/>
  <c r="G25" i="1" s="1"/>
  <c r="J22" i="1" l="1"/>
  <c r="J23" i="1" s="1"/>
  <c r="J24" i="1" s="1"/>
  <c r="J25" i="1" s="1"/>
</calcChain>
</file>

<file path=xl/sharedStrings.xml><?xml version="1.0" encoding="utf-8"?>
<sst xmlns="http://schemas.openxmlformats.org/spreadsheetml/2006/main" count="58" uniqueCount="41">
  <si>
    <t>AJUSTE CIRCUITOS DE VÍA Y ATP LÍNEA 9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</si>
  <si>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</si>
  <si>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</si>
  <si>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</si>
  <si>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</si>
  <si>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</si>
  <si>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</si>
  <si>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</si>
  <si>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</si>
  <si>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 1</t>
  </si>
  <si>
    <t>Capítulo</t>
  </si>
  <si>
    <t/>
  </si>
  <si>
    <t>REVISIÓN PREVIA DE EQUIPOS</t>
  </si>
  <si>
    <t>I50VEWXXX</t>
  </si>
  <si>
    <t>Partida</t>
  </si>
  <si>
    <t>Análisis de toma de datos y generación de documentación de ajuste</t>
  </si>
  <si>
    <t>I50VW121</t>
  </si>
  <si>
    <t>u</t>
  </si>
  <si>
    <t>Brigada de asistencia técnica para asegurar la puesta en servicio de equipos de señalización.</t>
  </si>
  <si>
    <t>Total CAPÍTULO 1</t>
  </si>
  <si>
    <t>CAPÍTULO 2</t>
  </si>
  <si>
    <t>CONEXIONES Y AJUSTES</t>
  </si>
  <si>
    <t>I50VEA110T</t>
  </si>
  <si>
    <t>Revisión, desmontaje y montaje conexiones junta Inductiva, nocturno.</t>
  </si>
  <si>
    <t>I50VUC011T</t>
  </si>
  <si>
    <t>Ajuste de circuito de vía con A.T.P., nocturno.</t>
  </si>
  <si>
    <t>I50VEW051T</t>
  </si>
  <si>
    <t>Conexiones cable cobre aislado de 150mm². para junta inductiva, en horario nocturno.</t>
  </si>
  <si>
    <t>I50VEW101T</t>
  </si>
  <si>
    <t>Placa de negativos, nocturno.</t>
  </si>
  <si>
    <t>I50VEW115T</t>
  </si>
  <si>
    <t>Revisión conexiones placa de negativos, nocturno.</t>
  </si>
  <si>
    <t>Total CAPÍTULO 2</t>
  </si>
  <si>
    <t>Total OBRA</t>
  </si>
  <si>
    <t>Costes Indirectos</t>
  </si>
  <si>
    <t>TOTAL PRESUPUESTO EJECUCIÓN MATERIAL</t>
  </si>
  <si>
    <t>Gastos Generales de la Empresa</t>
  </si>
  <si>
    <t>Beneficio Industrial</t>
  </si>
  <si>
    <t>TOTAL OFERTA</t>
  </si>
  <si>
    <t>I.V.A.</t>
  </si>
  <si>
    <t>TOTAL OFERTA CON I.V.A.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</si>
</sst>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00\ _€"/>
    <numFmt numFmtId="166" formatCode="#,##0.00\ _€"/>
  </numFmts>
  <fonts count="12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8"/>
      <color rgb="FF000000"/>
      <name val="Calibri"/>
      <family val="2"/>
    </font>
    <font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9" fontId="4" fillId="2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3" fontId="6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0" fontId="6" fillId="4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8" fillId="5" borderId="6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2" xfId="0" applyBorder="1"/>
    <xf numFmtId="9" fontId="10" fillId="0" borderId="5" xfId="0" applyNumberFormat="1" applyFont="1" applyBorder="1" applyAlignment="1">
      <alignment vertical="center"/>
    </xf>
    <xf numFmtId="9" fontId="10" fillId="0" borderId="3" xfId="0" applyNumberFormat="1" applyFont="1" applyBorder="1" applyAlignment="1">
      <alignment vertical="center"/>
    </xf>
    <xf numFmtId="0" fontId="6" fillId="0" borderId="2" xfId="0" applyFont="1" applyBorder="1"/>
    <xf numFmtId="9" fontId="11" fillId="0" borderId="2" xfId="0" applyNumberFormat="1" applyFont="1" applyBorder="1"/>
    <xf numFmtId="9" fontId="6" fillId="0" borderId="2" xfId="0" applyNumberFormat="1" applyFont="1" applyBorder="1" applyAlignment="1">
      <alignment vertical="center"/>
    </xf>
    <xf numFmtId="164" fontId="4" fillId="0" borderId="7" xfId="0" applyNumberFormat="1" applyFont="1" applyBorder="1"/>
    <xf numFmtId="164" fontId="4" fillId="0" borderId="9" xfId="0" applyNumberFormat="1" applyFont="1" applyBorder="1"/>
    <xf numFmtId="9" fontId="4" fillId="0" borderId="7" xfId="0" applyNumberFormat="1" applyFont="1" applyBorder="1"/>
    <xf numFmtId="9" fontId="6" fillId="0" borderId="10" xfId="0" applyNumberFormat="1" applyFont="1" applyBorder="1" applyProtection="1">
      <protection locked="0"/>
    </xf>
    <xf numFmtId="4" fontId="4" fillId="0" borderId="7" xfId="0" applyNumberFormat="1" applyFont="1" applyBorder="1" applyAlignment="1">
      <alignment vertical="top"/>
    </xf>
    <xf numFmtId="0" fontId="0" fillId="0" borderId="7" xfId="0" applyBorder="1"/>
    <xf numFmtId="4" fontId="6" fillId="0" borderId="8" xfId="0" applyNumberFormat="1" applyFont="1" applyBorder="1" applyAlignment="1">
      <alignment vertical="top"/>
    </xf>
    <xf numFmtId="4" fontId="6" fillId="0" borderId="9" xfId="0" applyNumberFormat="1" applyFont="1" applyBorder="1" applyAlignment="1">
      <alignment vertical="top"/>
    </xf>
    <xf numFmtId="0" fontId="0" fillId="0" borderId="8" xfId="0" applyBorder="1"/>
    <xf numFmtId="0" fontId="0" fillId="0" borderId="9" xfId="0" applyBorder="1"/>
    <xf numFmtId="9" fontId="6" fillId="0" borderId="7" xfId="0" applyNumberFormat="1" applyFont="1" applyBorder="1"/>
    <xf numFmtId="165" fontId="6" fillId="4" borderId="0" xfId="0" applyNumberFormat="1" applyFont="1" applyFill="1" applyAlignment="1">
      <alignment vertical="top"/>
    </xf>
    <xf numFmtId="165" fontId="0" fillId="0" borderId="2" xfId="0" applyNumberFormat="1" applyBorder="1"/>
    <xf numFmtId="165" fontId="0" fillId="0" borderId="5" xfId="0" applyNumberFormat="1" applyBorder="1"/>
    <xf numFmtId="165" fontId="0" fillId="0" borderId="3" xfId="0" applyNumberFormat="1" applyBorder="1"/>
    <xf numFmtId="164" fontId="6" fillId="0" borderId="7" xfId="0" applyNumberFormat="1" applyFont="1" applyBorder="1" applyAlignment="1">
      <alignment vertical="top"/>
    </xf>
    <xf numFmtId="164" fontId="6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164" fontId="6" fillId="0" borderId="8" xfId="0" applyNumberFormat="1" applyFont="1" applyBorder="1" applyAlignment="1">
      <alignment vertical="top"/>
    </xf>
    <xf numFmtId="164" fontId="6" fillId="0" borderId="9" xfId="0" applyNumberFormat="1" applyFont="1" applyBorder="1" applyAlignment="1">
      <alignment vertical="top"/>
    </xf>
    <xf numFmtId="164" fontId="4" fillId="0" borderId="7" xfId="0" applyNumberFormat="1" applyFont="1" applyBorder="1" applyAlignment="1">
      <alignment vertical="top"/>
    </xf>
    <xf numFmtId="164" fontId="5" fillId="2" borderId="0" xfId="0" applyNumberFormat="1" applyFont="1" applyFill="1" applyAlignment="1">
      <alignment vertical="top"/>
    </xf>
    <xf numFmtId="164" fontId="5" fillId="0" borderId="0" xfId="0" applyNumberFormat="1" applyFont="1" applyAlignment="1">
      <alignment vertical="top"/>
    </xf>
    <xf numFmtId="166" fontId="7" fillId="0" borderId="0" xfId="0" applyNumberFormat="1" applyFont="1" applyAlignment="1">
      <alignment vertical="top"/>
    </xf>
    <xf numFmtId="164" fontId="6" fillId="0" borderId="0" xfId="0" applyNumberFormat="1" applyFont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2A5BE-C09C-40A3-A6E8-D5A753DAF746}">
  <dimension ref="A1:J25"/>
  <sheetViews>
    <sheetView tabSelected="1" zoomScale="130" zoomScaleNormal="13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13" sqref="I13"/>
    </sheetView>
  </sheetViews>
  <sheetFormatPr baseColWidth="10" defaultRowHeight="14.4" x14ac:dyDescent="0.3"/>
  <cols>
    <col min="1" max="1" width="8.44140625" bestFit="1" customWidth="1"/>
    <col min="2" max="2" width="5.88671875" bestFit="1" customWidth="1"/>
    <col min="3" max="3" width="3.88671875" bestFit="1" customWidth="1"/>
    <col min="4" max="4" width="33.109375" customWidth="1"/>
    <col min="5" max="5" width="8.33203125" bestFit="1" customWidth="1"/>
    <col min="6" max="6" width="11.77734375" bestFit="1" customWidth="1"/>
    <col min="7" max="7" width="13.33203125" bestFit="1" customWidth="1"/>
  </cols>
  <sheetData>
    <row r="1" spans="1:10" x14ac:dyDescent="0.3">
      <c r="A1" s="1" t="s">
        <v>0</v>
      </c>
      <c r="B1" s="2"/>
      <c r="C1" s="2"/>
      <c r="D1" s="2"/>
      <c r="E1" s="2"/>
      <c r="F1" s="2"/>
      <c r="G1" s="2"/>
    </row>
    <row r="2" spans="1:10" ht="18" x14ac:dyDescent="0.3">
      <c r="A2" s="3" t="s">
        <v>1</v>
      </c>
      <c r="B2" s="2"/>
      <c r="C2" s="2"/>
      <c r="D2" s="2"/>
      <c r="E2" s="2"/>
      <c r="F2" s="2"/>
      <c r="G2" s="2"/>
    </row>
    <row r="3" spans="1:10" x14ac:dyDescent="0.3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3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E7</f>
        <v>1</v>
      </c>
      <c r="F4" s="54">
        <f t="shared" si="0"/>
        <v>20985.154999999999</v>
      </c>
      <c r="G4" s="54">
        <f t="shared" si="0"/>
        <v>20985.154999999999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ht="21.6" x14ac:dyDescent="0.3">
      <c r="A5" s="8" t="s">
        <v>13</v>
      </c>
      <c r="B5" s="9" t="s">
        <v>14</v>
      </c>
      <c r="C5" s="9" t="s">
        <v>11</v>
      </c>
      <c r="D5" s="18" t="s">
        <v>15</v>
      </c>
      <c r="E5" s="10">
        <v>1</v>
      </c>
      <c r="F5" s="49">
        <v>2013.155</v>
      </c>
      <c r="G5" s="56">
        <f>E5*F5</f>
        <v>2013.155</v>
      </c>
      <c r="H5" s="10">
        <v>1</v>
      </c>
      <c r="I5" s="57"/>
      <c r="J5" s="11">
        <f>H5*I5</f>
        <v>0</v>
      </c>
    </row>
    <row r="6" spans="1:10" ht="21.6" x14ac:dyDescent="0.3">
      <c r="A6" s="8" t="s">
        <v>16</v>
      </c>
      <c r="B6" s="9" t="s">
        <v>14</v>
      </c>
      <c r="C6" s="9" t="s">
        <v>17</v>
      </c>
      <c r="D6" s="18" t="s">
        <v>18</v>
      </c>
      <c r="E6" s="10">
        <v>45</v>
      </c>
      <c r="F6" s="49">
        <v>421.6</v>
      </c>
      <c r="G6" s="50">
        <f>E6*F6</f>
        <v>18972</v>
      </c>
      <c r="H6" s="10">
        <v>45</v>
      </c>
      <c r="I6" s="57"/>
      <c r="J6" s="11">
        <f>H6*I6</f>
        <v>0</v>
      </c>
    </row>
    <row r="7" spans="1:10" x14ac:dyDescent="0.3">
      <c r="A7" s="12"/>
      <c r="B7" s="12"/>
      <c r="C7" s="12"/>
      <c r="D7" s="19" t="s">
        <v>19</v>
      </c>
      <c r="E7" s="13">
        <v>1</v>
      </c>
      <c r="F7" s="55">
        <f>SUM(G5:G6)</f>
        <v>20985.154999999999</v>
      </c>
      <c r="G7" s="55">
        <f>E7*F7</f>
        <v>20985.154999999999</v>
      </c>
      <c r="H7" s="13">
        <v>1</v>
      </c>
      <c r="I7" s="14">
        <f>SUM(J5:J6)</f>
        <v>0</v>
      </c>
      <c r="J7" s="14">
        <f>H7*I7</f>
        <v>0</v>
      </c>
    </row>
    <row r="8" spans="1:10" ht="1.05" customHeight="1" x14ac:dyDescent="0.3">
      <c r="A8" s="15"/>
      <c r="B8" s="15"/>
      <c r="C8" s="15"/>
      <c r="D8" s="20"/>
      <c r="E8" s="15"/>
      <c r="F8" s="44"/>
      <c r="G8" s="44"/>
      <c r="H8" s="15"/>
    </row>
    <row r="9" spans="1:10" x14ac:dyDescent="0.3">
      <c r="A9" s="5" t="s">
        <v>20</v>
      </c>
      <c r="B9" s="5" t="s">
        <v>10</v>
      </c>
      <c r="C9" s="5" t="s">
        <v>11</v>
      </c>
      <c r="D9" s="17" t="s">
        <v>21</v>
      </c>
      <c r="E9" s="6">
        <f t="shared" ref="E9:J9" si="1">E15</f>
        <v>1</v>
      </c>
      <c r="F9" s="54">
        <f t="shared" si="1"/>
        <v>159997.94</v>
      </c>
      <c r="G9" s="54">
        <f t="shared" si="1"/>
        <v>159997.94</v>
      </c>
      <c r="H9" s="6">
        <f t="shared" si="1"/>
        <v>1</v>
      </c>
      <c r="I9" s="7">
        <f t="shared" si="1"/>
        <v>0</v>
      </c>
      <c r="J9" s="7">
        <f t="shared" si="1"/>
        <v>0</v>
      </c>
    </row>
    <row r="10" spans="1:10" ht="21.6" x14ac:dyDescent="0.3">
      <c r="A10" s="8" t="s">
        <v>22</v>
      </c>
      <c r="B10" s="9" t="s">
        <v>14</v>
      </c>
      <c r="C10" s="9" t="s">
        <v>17</v>
      </c>
      <c r="D10" s="18" t="s">
        <v>23</v>
      </c>
      <c r="E10" s="10">
        <v>200</v>
      </c>
      <c r="F10" s="49">
        <v>200.48</v>
      </c>
      <c r="G10" s="50">
        <f t="shared" ref="G10:G15" si="2">E10*F10</f>
        <v>40096</v>
      </c>
      <c r="H10" s="10">
        <v>200</v>
      </c>
      <c r="I10" s="57"/>
      <c r="J10" s="11">
        <f t="shared" ref="J10:J15" si="3">H10*I10</f>
        <v>0</v>
      </c>
    </row>
    <row r="11" spans="1:10" x14ac:dyDescent="0.3">
      <c r="A11" s="8" t="s">
        <v>24</v>
      </c>
      <c r="B11" s="9" t="s">
        <v>14</v>
      </c>
      <c r="C11" s="9" t="s">
        <v>17</v>
      </c>
      <c r="D11" s="18" t="s">
        <v>25</v>
      </c>
      <c r="E11" s="10">
        <v>200</v>
      </c>
      <c r="F11" s="49">
        <v>493.07</v>
      </c>
      <c r="G11" s="50">
        <f t="shared" si="2"/>
        <v>98614</v>
      </c>
      <c r="H11" s="10">
        <v>200</v>
      </c>
      <c r="I11" s="57"/>
      <c r="J11" s="11">
        <f t="shared" si="3"/>
        <v>0</v>
      </c>
    </row>
    <row r="12" spans="1:10" ht="21.6" x14ac:dyDescent="0.3">
      <c r="A12" s="8" t="s">
        <v>26</v>
      </c>
      <c r="B12" s="9" t="s">
        <v>14</v>
      </c>
      <c r="C12" s="9" t="s">
        <v>17</v>
      </c>
      <c r="D12" s="18" t="s">
        <v>27</v>
      </c>
      <c r="E12" s="10">
        <v>10</v>
      </c>
      <c r="F12" s="49">
        <v>343.16</v>
      </c>
      <c r="G12" s="50">
        <f t="shared" si="2"/>
        <v>3431.6000000000004</v>
      </c>
      <c r="H12" s="10">
        <v>10</v>
      </c>
      <c r="I12" s="57"/>
      <c r="J12" s="11">
        <f t="shared" si="3"/>
        <v>0</v>
      </c>
    </row>
    <row r="13" spans="1:10" x14ac:dyDescent="0.3">
      <c r="A13" s="8" t="s">
        <v>28</v>
      </c>
      <c r="B13" s="9" t="s">
        <v>14</v>
      </c>
      <c r="C13" s="9" t="s">
        <v>17</v>
      </c>
      <c r="D13" s="18" t="s">
        <v>29</v>
      </c>
      <c r="E13" s="10">
        <v>4</v>
      </c>
      <c r="F13" s="49">
        <v>3110.86</v>
      </c>
      <c r="G13" s="50">
        <f t="shared" si="2"/>
        <v>12443.44</v>
      </c>
      <c r="H13" s="10">
        <v>4</v>
      </c>
      <c r="I13" s="57"/>
      <c r="J13" s="11">
        <f t="shared" si="3"/>
        <v>0</v>
      </c>
    </row>
    <row r="14" spans="1:10" x14ac:dyDescent="0.3">
      <c r="A14" s="8" t="s">
        <v>30</v>
      </c>
      <c r="B14" s="9" t="s">
        <v>14</v>
      </c>
      <c r="C14" s="9" t="s">
        <v>17</v>
      </c>
      <c r="D14" s="18" t="s">
        <v>31</v>
      </c>
      <c r="E14" s="10">
        <v>15</v>
      </c>
      <c r="F14" s="49">
        <v>360.86</v>
      </c>
      <c r="G14" s="50">
        <f t="shared" si="2"/>
        <v>5412.9000000000005</v>
      </c>
      <c r="H14" s="10">
        <v>15</v>
      </c>
      <c r="I14" s="57"/>
      <c r="J14" s="11">
        <f t="shared" si="3"/>
        <v>0</v>
      </c>
    </row>
    <row r="15" spans="1:10" x14ac:dyDescent="0.3">
      <c r="A15" s="12"/>
      <c r="B15" s="12"/>
      <c r="C15" s="12"/>
      <c r="D15" s="19" t="s">
        <v>32</v>
      </c>
      <c r="E15" s="13">
        <v>1</v>
      </c>
      <c r="F15" s="55">
        <f>SUM(G10:G14)</f>
        <v>159997.94</v>
      </c>
      <c r="G15" s="55">
        <f t="shared" si="2"/>
        <v>159997.94</v>
      </c>
      <c r="H15" s="13">
        <v>1</v>
      </c>
      <c r="I15" s="14">
        <f>SUM(J10:J14)</f>
        <v>0</v>
      </c>
      <c r="J15" s="14">
        <f t="shared" si="3"/>
        <v>0</v>
      </c>
    </row>
    <row r="16" spans="1:10" ht="1.05" customHeight="1" x14ac:dyDescent="0.3">
      <c r="A16" s="15"/>
      <c r="B16" s="15"/>
      <c r="C16" s="15"/>
      <c r="D16" s="20"/>
      <c r="E16" s="15"/>
      <c r="F16" s="44"/>
      <c r="G16" s="44"/>
      <c r="H16" s="15"/>
    </row>
    <row r="17" spans="1:10" x14ac:dyDescent="0.3">
      <c r="A17" s="12"/>
      <c r="B17" s="12"/>
      <c r="C17" s="12"/>
      <c r="D17" s="19" t="s">
        <v>33</v>
      </c>
      <c r="E17" s="13">
        <v>1</v>
      </c>
      <c r="F17" s="55">
        <f>G4+G9</f>
        <v>180983.095</v>
      </c>
      <c r="G17" s="55">
        <f>E17*F17</f>
        <v>180983.095</v>
      </c>
      <c r="H17" s="13">
        <v>1</v>
      </c>
      <c r="I17" s="14">
        <f>J4+J9</f>
        <v>0</v>
      </c>
      <c r="J17" s="14">
        <f>H17*I17</f>
        <v>0</v>
      </c>
    </row>
    <row r="18" spans="1:10" ht="1.05" customHeight="1" thickBot="1" x14ac:dyDescent="0.35">
      <c r="A18" s="15"/>
      <c r="B18" s="15"/>
      <c r="C18" s="15"/>
      <c r="D18" s="20"/>
      <c r="E18" s="15"/>
      <c r="F18" s="44"/>
      <c r="G18" s="44"/>
    </row>
    <row r="19" spans="1:10" ht="15" hidden="1" thickBot="1" x14ac:dyDescent="0.35">
      <c r="D19" s="21" t="s">
        <v>34</v>
      </c>
      <c r="E19" s="32">
        <v>0.05</v>
      </c>
      <c r="F19" s="45"/>
      <c r="G19" s="48">
        <f>(G17*E19)</f>
        <v>9049.1547499999997</v>
      </c>
      <c r="H19" s="43">
        <v>0.05</v>
      </c>
      <c r="I19" s="38"/>
      <c r="J19" s="39">
        <f>(J17*H19)-0.01</f>
        <v>-0.01</v>
      </c>
    </row>
    <row r="20" spans="1:10" ht="15" thickBot="1" x14ac:dyDescent="0.35">
      <c r="D20" s="22" t="s">
        <v>35</v>
      </c>
      <c r="E20" s="27"/>
      <c r="F20" s="45"/>
      <c r="G20" s="53">
        <f>(G17+G19)</f>
        <v>190032.24974999999</v>
      </c>
      <c r="H20" s="33"/>
      <c r="I20" s="38"/>
      <c r="J20" s="37">
        <f>IF((J17+J19)&lt;0,0,(J17+J19))</f>
        <v>0</v>
      </c>
    </row>
    <row r="21" spans="1:10" x14ac:dyDescent="0.3">
      <c r="D21" s="25" t="s">
        <v>36</v>
      </c>
      <c r="E21" s="28">
        <v>0.13</v>
      </c>
      <c r="F21" s="46"/>
      <c r="G21" s="51">
        <f>(G20*E21)</f>
        <v>24704.192467500001</v>
      </c>
      <c r="H21" s="36">
        <v>0.13</v>
      </c>
      <c r="I21" s="41"/>
      <c r="J21" s="39">
        <f>(J20*H21)</f>
        <v>0</v>
      </c>
    </row>
    <row r="22" spans="1:10" ht="15" thickBot="1" x14ac:dyDescent="0.35">
      <c r="D22" s="26" t="s">
        <v>37</v>
      </c>
      <c r="E22" s="29">
        <v>0.06</v>
      </c>
      <c r="F22" s="47"/>
      <c r="G22" s="52">
        <f>ROUNDUP(G20*E22,2)</f>
        <v>11401.94</v>
      </c>
      <c r="H22" s="36">
        <v>0.06</v>
      </c>
      <c r="I22" s="42"/>
      <c r="J22" s="40">
        <f>ROUNDUP(J20*H22,2)</f>
        <v>0</v>
      </c>
    </row>
    <row r="23" spans="1:10" ht="15" thickBot="1" x14ac:dyDescent="0.35">
      <c r="D23" s="23" t="s">
        <v>38</v>
      </c>
      <c r="E23" s="30"/>
      <c r="F23" s="45"/>
      <c r="G23" s="53">
        <f>G20+G21+G22</f>
        <v>226138.38221749998</v>
      </c>
      <c r="H23" s="35"/>
      <c r="I23" s="38"/>
      <c r="J23" s="37">
        <f>ROUNDUP(J20+J21+J22,2)</f>
        <v>0</v>
      </c>
    </row>
    <row r="24" spans="1:10" ht="15" thickBot="1" x14ac:dyDescent="0.35">
      <c r="D24" s="24" t="s">
        <v>39</v>
      </c>
      <c r="E24" s="31">
        <v>0.21</v>
      </c>
      <c r="F24" s="45"/>
      <c r="G24" s="51">
        <f>G23*E24</f>
        <v>47489.060265674991</v>
      </c>
      <c r="H24" s="43">
        <v>0.21</v>
      </c>
      <c r="I24" s="38"/>
      <c r="J24" s="39">
        <f>J23*H24</f>
        <v>0</v>
      </c>
    </row>
    <row r="25" spans="1:10" ht="15" thickBot="1" x14ac:dyDescent="0.35">
      <c r="D25" s="23" t="s">
        <v>40</v>
      </c>
      <c r="E25" s="27"/>
      <c r="F25" s="45"/>
      <c r="G25" s="53">
        <f>G23+G24</f>
        <v>273627.44248317496</v>
      </c>
      <c r="H25" s="34"/>
      <c r="I25" s="38"/>
      <c r="J25" s="37">
        <f>J23+J24</f>
        <v>0</v>
      </c>
    </row>
  </sheetData>
  <sheetProtection algorithmName="SHA-512" hashValue="QNPIbF1oDhVAMr/dNGw9sRx1ZAM0MbNdBHmBIEcrw6S0ROTyl/d8uanKMi5BPmQa/N4vklASDM+RsRmzXFl/9A==" saltValue="eBDX5Xu3lF+AtMXShx5gAw==" spinCount="100000" sheet="1" selectLockedCells="1"/>
  <dataValidations disablePrompts="1" count="1">
    <dataValidation type="list" allowBlank="1" showInputMessage="1" showErrorMessage="1" sqref="B4:B18" xr:uid="{83677C81-86F9-40DD-939C-DE08B199C382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2024-05-21T11:34:34Z</dcterms:created>
  <dcterms:modified xsi:type="dcterms:W3CDTF">2024-05-27T11:27:28Z</dcterms:modified>
</cp:coreProperties>
</file>