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analdeisabelsegunda-my.sharepoint.com/personal/dgarciavillarrubia_canal_madrid/Documents/01 - Area Cogeneracion/43-2024 - Pliego gas 2024/02 - Documentacion inicial contratacion/"/>
    </mc:Choice>
  </mc:AlternateContent>
  <xr:revisionPtr revIDLastSave="47" documentId="13_ncr:1_{D2596C71-9A36-4F20-AF63-EE173D963FA3}" xr6:coauthVersionLast="47" xr6:coauthVersionMax="47" xr10:uidLastSave="{658167C6-5669-464F-92FC-8C2C3665D7E5}"/>
  <bookViews>
    <workbookView minimized="1" xWindow="5760" yWindow="4095" windowWidth="12315" windowHeight="10830" xr2:uid="{00000000-000D-0000-FFFF-FFFF00000000}"/>
  </bookViews>
  <sheets>
    <sheet name="Oferta" sheetId="3" r:id="rId1"/>
  </sheets>
  <definedNames>
    <definedName name="_xlnm.Print_Area" localSheetId="0">Oferta!$A$4:$G$18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3" l="1"/>
  <c r="F12" i="3"/>
  <c r="F9" i="3" l="1"/>
  <c r="B15" i="3"/>
  <c r="B13" i="3" l="1"/>
  <c r="E12" i="3"/>
  <c r="B5" i="3" l="1"/>
  <c r="D5" i="3" l="1"/>
  <c r="E5" i="3" s="1"/>
</calcChain>
</file>

<file path=xl/sharedStrings.xml><?xml version="1.0" encoding="utf-8"?>
<sst xmlns="http://schemas.openxmlformats.org/spreadsheetml/2006/main" count="18" uniqueCount="16">
  <si>
    <t>Término variable</t>
  </si>
  <si>
    <t>c€/kWh</t>
  </si>
  <si>
    <t>K</t>
  </si>
  <si>
    <t>Término fijo</t>
  </si>
  <si>
    <t>Suministro</t>
  </si>
  <si>
    <t>Impuesto</t>
  </si>
  <si>
    <t>Escenario hipotético</t>
  </si>
  <si>
    <t>Consumo anual</t>
  </si>
  <si>
    <t>Total sin IVA</t>
  </si>
  <si>
    <t>Precio unitario</t>
  </si>
  <si>
    <t>Rellenar celdas amarillo</t>
  </si>
  <si>
    <t>Valores oferta</t>
  </si>
  <si>
    <t>Precio MIBGAS DA</t>
  </si>
  <si>
    <t>MIBGAS DA</t>
  </si>
  <si>
    <t>CONTRATO DE SUMINISTROS DE GAS NATURAL A LAS PLANTAS DE TRATAMIENTO DE LODOS DE SUR Y DE LOECHES Y A INSTALACIONES DE SERVICIOS GENERALES 43/2024</t>
  </si>
  <si>
    <t>P= 0,1 x (MIBGAS Average Price Index D+1) +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</si>
</sst>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0.000000"/>
    <numFmt numFmtId="167" formatCode="0.0000000"/>
    <numFmt numFmtId="168" formatCode="0.000000000"/>
    <numFmt numFmtId="169" formatCode="_-* #,##0.000000000\ _€_-;\-* #,##0.000000000\ _€_-;_-* &quot;-&quot;???????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right"/>
    </xf>
    <xf numFmtId="44" fontId="3" fillId="0" borderId="0" xfId="0" applyNumberFormat="1" applyFont="1"/>
    <xf numFmtId="0" fontId="2" fillId="0" borderId="0" xfId="0" applyFont="1" applyAlignment="1">
      <alignment horizontal="right"/>
    </xf>
    <xf numFmtId="0" fontId="0" fillId="0" borderId="2" xfId="0" applyBorder="1"/>
    <xf numFmtId="0" fontId="0" fillId="0" borderId="0" xfId="0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7" fillId="0" borderId="0" xfId="0" applyFont="1"/>
    <xf numFmtId="0" fontId="4" fillId="0" borderId="0" xfId="0" applyFont="1"/>
    <xf numFmtId="44" fontId="5" fillId="0" borderId="9" xfId="1" applyFont="1" applyFill="1" applyBorder="1" applyAlignment="1">
      <alignment horizontal="center"/>
    </xf>
    <xf numFmtId="166" fontId="5" fillId="3" borderId="9" xfId="0" applyNumberFormat="1" applyFont="1" applyFill="1" applyBorder="1" applyAlignment="1">
      <alignment horizontal="center"/>
    </xf>
    <xf numFmtId="0" fontId="0" fillId="3" borderId="0" xfId="0" applyFill="1"/>
    <xf numFmtId="44" fontId="4" fillId="5" borderId="9" xfId="1" applyFont="1" applyFill="1" applyBorder="1" applyAlignment="1">
      <alignment horizontal="center"/>
    </xf>
    <xf numFmtId="44" fontId="6" fillId="5" borderId="9" xfId="1" applyFont="1" applyFill="1" applyBorder="1" applyAlignment="1">
      <alignment horizontal="center"/>
    </xf>
    <xf numFmtId="167" fontId="5" fillId="2" borderId="10" xfId="0" applyNumberFormat="1" applyFont="1" applyFill="1" applyBorder="1"/>
    <xf numFmtId="0" fontId="0" fillId="0" borderId="7" xfId="0" applyBorder="1"/>
    <xf numFmtId="167" fontId="5" fillId="2" borderId="11" xfId="0" applyNumberFormat="1" applyFont="1" applyFill="1" applyBorder="1" applyAlignment="1">
      <alignment horizontal="center"/>
    </xf>
    <xf numFmtId="167" fontId="5" fillId="2" borderId="14" xfId="0" applyNumberFormat="1" applyFont="1" applyFill="1" applyBorder="1" applyAlignment="1">
      <alignment horizontal="center"/>
    </xf>
    <xf numFmtId="166" fontId="0" fillId="2" borderId="15" xfId="0" applyNumberForma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4" fontId="0" fillId="2" borderId="8" xfId="0" applyNumberFormat="1" applyFill="1" applyBorder="1" applyAlignment="1">
      <alignment horizontal="center"/>
    </xf>
    <xf numFmtId="169" fontId="2" fillId="0" borderId="0" xfId="0" applyNumberFormat="1" applyFont="1" applyAlignment="1">
      <alignment horizontal="right"/>
    </xf>
    <xf numFmtId="3" fontId="0" fillId="0" borderId="0" xfId="0" applyNumberFormat="1"/>
    <xf numFmtId="44" fontId="0" fillId="0" borderId="0" xfId="0" applyNumberFormat="1"/>
    <xf numFmtId="164" fontId="0" fillId="0" borderId="0" xfId="2" applyFont="1"/>
    <xf numFmtId="0" fontId="9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4" fontId="6" fillId="0" borderId="10" xfId="1" applyFont="1" applyBorder="1" applyAlignment="1">
      <alignment horizontal="center" vertical="center"/>
    </xf>
    <xf numFmtId="44" fontId="6" fillId="0" borderId="11" xfId="1" applyFont="1" applyBorder="1" applyAlignment="1">
      <alignment horizontal="center" vertical="center"/>
    </xf>
    <xf numFmtId="44" fontId="6" fillId="0" borderId="12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8" fontId="8" fillId="0" borderId="10" xfId="0" applyNumberFormat="1" applyFont="1" applyBorder="1" applyAlignment="1">
      <alignment horizontal="center" vertical="center"/>
    </xf>
    <xf numFmtId="168" fontId="8" fillId="0" borderId="11" xfId="0" applyNumberFormat="1" applyFont="1" applyBorder="1" applyAlignment="1">
      <alignment horizontal="center" vertical="center"/>
    </xf>
    <xf numFmtId="168" fontId="8" fillId="0" borderId="12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5" fontId="0" fillId="2" borderId="10" xfId="2" applyNumberFormat="1" applyFont="1" applyFill="1" applyBorder="1" applyAlignment="1">
      <alignment horizontal="center" vertical="center" wrapText="1"/>
    </xf>
    <xf numFmtId="165" fontId="0" fillId="2" borderId="11" xfId="2" applyNumberFormat="1" applyFont="1" applyFill="1" applyBorder="1" applyAlignment="1">
      <alignment horizontal="center" vertical="center" wrapText="1"/>
    </xf>
    <xf numFmtId="165" fontId="0" fillId="2" borderId="12" xfId="2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14BDF-188C-41E0-BA83-FAF1CB8647F6}">
  <sheetPr>
    <pageSetUpPr fitToPage="1"/>
  </sheetPr>
  <dimension ref="A1:L19"/>
  <sheetViews>
    <sheetView tabSelected="1" zoomScale="110" zoomScaleNormal="110" workbookViewId="0">
      <selection activeCell="B7" sqref="B7"/>
    </sheetView>
  </sheetViews>
  <sheetFormatPr baseColWidth="10" defaultRowHeight="15" x14ac:dyDescent="0.25"/>
  <cols>
    <col min="1" max="1" width="20.140625" customWidth="1"/>
    <col min="2" max="2" width="18.5703125" customWidth="1"/>
    <col min="3" max="3" width="17.140625" customWidth="1"/>
    <col min="4" max="4" width="21" customWidth="1"/>
    <col min="5" max="5" width="17" customWidth="1"/>
    <col min="6" max="6" width="19.85546875" customWidth="1"/>
    <col min="7" max="7" width="28.7109375" customWidth="1"/>
    <col min="10" max="10" width="15.7109375" bestFit="1" customWidth="1"/>
    <col min="11" max="11" width="14.7109375" bestFit="1" customWidth="1"/>
    <col min="12" max="12" width="13.140625" bestFit="1" customWidth="1"/>
  </cols>
  <sheetData>
    <row r="1" spans="1:12" x14ac:dyDescent="0.25">
      <c r="A1" s="10" t="s">
        <v>14</v>
      </c>
    </row>
    <row r="2" spans="1:12" x14ac:dyDescent="0.25">
      <c r="A2" s="11"/>
    </row>
    <row r="3" spans="1:12" ht="6.75" customHeight="1" x14ac:dyDescent="0.25"/>
    <row r="4" spans="1:12" s="5" customFormat="1" x14ac:dyDescent="0.25">
      <c r="A4" s="6" t="s">
        <v>2</v>
      </c>
      <c r="B4" s="6" t="s">
        <v>0</v>
      </c>
      <c r="C4" s="6" t="s">
        <v>3</v>
      </c>
      <c r="D4" s="6" t="s">
        <v>5</v>
      </c>
      <c r="E4" s="6" t="s">
        <v>8</v>
      </c>
    </row>
    <row r="5" spans="1:12" x14ac:dyDescent="0.25">
      <c r="A5" s="13">
        <v>1</v>
      </c>
      <c r="B5" s="12">
        <f>F12</f>
        <v>44325000</v>
      </c>
      <c r="C5" s="15">
        <v>2632051.61</v>
      </c>
      <c r="D5" s="15">
        <f>+B5*0.0025</f>
        <v>110812.5</v>
      </c>
      <c r="E5" s="16">
        <f>B5+C5+D5</f>
        <v>47067864.109999999</v>
      </c>
    </row>
    <row r="6" spans="1:12" ht="15.75" thickBot="1" x14ac:dyDescent="0.3">
      <c r="H6" s="27"/>
    </row>
    <row r="7" spans="1:12" ht="19.5" thickTop="1" x14ac:dyDescent="0.25">
      <c r="B7" s="30" t="s">
        <v>15</v>
      </c>
      <c r="D7" s="39" t="s">
        <v>6</v>
      </c>
      <c r="E7" s="4" t="s">
        <v>12</v>
      </c>
      <c r="F7" s="23">
        <v>35</v>
      </c>
      <c r="H7" s="28"/>
      <c r="J7" s="29"/>
      <c r="K7" s="29"/>
      <c r="L7" s="29"/>
    </row>
    <row r="8" spans="1:12" x14ac:dyDescent="0.25">
      <c r="D8" s="40"/>
      <c r="F8" s="24"/>
      <c r="J8" s="29"/>
    </row>
    <row r="9" spans="1:12" ht="15.75" thickBot="1" x14ac:dyDescent="0.3">
      <c r="D9" s="41"/>
      <c r="E9" s="18" t="s">
        <v>7</v>
      </c>
      <c r="F9" s="25">
        <f>(433000000+275000000+275000000+2000000)</f>
        <v>985000000</v>
      </c>
    </row>
    <row r="10" spans="1:12" ht="16.5" thickTop="1" thickBot="1" x14ac:dyDescent="0.3">
      <c r="J10" s="28"/>
    </row>
    <row r="11" spans="1:12" ht="16.5" thickTop="1" thickBot="1" x14ac:dyDescent="0.3">
      <c r="A11" s="7"/>
      <c r="B11" s="8" t="s">
        <v>11</v>
      </c>
      <c r="C11" s="51" t="s">
        <v>9</v>
      </c>
      <c r="D11" s="51"/>
      <c r="E11" s="8" t="s">
        <v>4</v>
      </c>
      <c r="F11" s="9" t="s">
        <v>0</v>
      </c>
    </row>
    <row r="12" spans="1:12" ht="15.75" thickTop="1" x14ac:dyDescent="0.25">
      <c r="A12" s="31" t="s">
        <v>2</v>
      </c>
      <c r="B12" s="17"/>
      <c r="C12" s="42">
        <f>(F7*0.1)+B13</f>
        <v>4.5</v>
      </c>
      <c r="D12" s="45" t="s">
        <v>1</v>
      </c>
      <c r="E12" s="48">
        <f>F9</f>
        <v>985000000</v>
      </c>
      <c r="F12" s="36">
        <f>TRUNC(E12*C12/100,2)</f>
        <v>44325000</v>
      </c>
      <c r="G12" s="1"/>
    </row>
    <row r="13" spans="1:12" x14ac:dyDescent="0.25">
      <c r="A13" s="32"/>
      <c r="B13" s="19">
        <f>TRUNC(A5,5)</f>
        <v>1</v>
      </c>
      <c r="C13" s="43"/>
      <c r="D13" s="46"/>
      <c r="E13" s="49"/>
      <c r="F13" s="37"/>
      <c r="G13" s="1"/>
    </row>
    <row r="14" spans="1:12" ht="15.75" thickBot="1" x14ac:dyDescent="0.3">
      <c r="A14" s="33"/>
      <c r="B14" s="20"/>
      <c r="C14" s="43"/>
      <c r="D14" s="46"/>
      <c r="E14" s="49"/>
      <c r="F14" s="37"/>
      <c r="G14" s="26"/>
    </row>
    <row r="15" spans="1:12" ht="15.75" thickTop="1" x14ac:dyDescent="0.25">
      <c r="A15" s="34" t="s">
        <v>13</v>
      </c>
      <c r="B15" s="21">
        <f>F7</f>
        <v>35</v>
      </c>
      <c r="C15" s="43"/>
      <c r="D15" s="46"/>
      <c r="E15" s="49"/>
      <c r="F15" s="37"/>
      <c r="G15" s="3"/>
    </row>
    <row r="16" spans="1:12" ht="15.75" thickBot="1" x14ac:dyDescent="0.3">
      <c r="A16" s="35"/>
      <c r="B16" s="22"/>
      <c r="C16" s="44"/>
      <c r="D16" s="47"/>
      <c r="E16" s="50"/>
      <c r="F16" s="38"/>
      <c r="G16" s="3"/>
    </row>
    <row r="17" spans="1:6" ht="16.5" thickTop="1" x14ac:dyDescent="0.25">
      <c r="E17" s="1"/>
      <c r="F17" s="2"/>
    </row>
    <row r="18" spans="1:6" x14ac:dyDescent="0.25">
      <c r="A18" s="14"/>
      <c r="B18" t="s">
        <v>10</v>
      </c>
    </row>
    <row r="19" spans="1:6" x14ac:dyDescent="0.25">
      <c r="E19" s="29"/>
    </row>
  </sheetData>
  <mergeCells count="8">
    <mergeCell ref="A12:A14"/>
    <mergeCell ref="A15:A16"/>
    <mergeCell ref="F12:F16"/>
    <mergeCell ref="D7:D9"/>
    <mergeCell ref="C12:C16"/>
    <mergeCell ref="D12:D16"/>
    <mergeCell ref="E12:E16"/>
    <mergeCell ref="C11:D11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A8D24EB819734BA6EC068EB906F851" ma:contentTypeVersion="11" ma:contentTypeDescription="Crear nuevo documento." ma:contentTypeScope="" ma:versionID="1115a424118930d210c28d1819ac5424">
  <xsd:schema xmlns:xsd="http://www.w3.org/2001/XMLSchema" xmlns:xs="http://www.w3.org/2001/XMLSchema" xmlns:p="http://schemas.microsoft.com/office/2006/metadata/properties" xmlns:ns3="f2badb42-114a-47da-b6f8-bd8be055a86a" xmlns:ns4="14022c07-2a36-4331-b60e-adef3a126e25" targetNamespace="http://schemas.microsoft.com/office/2006/metadata/properties" ma:root="true" ma:fieldsID="e6c95380e62f280fc9d2f0a93a032215" ns3:_="" ns4:_="">
    <xsd:import namespace="f2badb42-114a-47da-b6f8-bd8be055a86a"/>
    <xsd:import namespace="14022c07-2a36-4331-b60e-adef3a126e25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badb42-114a-47da-b6f8-bd8be055a86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22c07-2a36-4331-b60e-adef3a126e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F5E2F0-62E7-42D3-BF04-CB14615D30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badb42-114a-47da-b6f8-bd8be055a86a"/>
    <ds:schemaRef ds:uri="14022c07-2a36-4331-b60e-adef3a126e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78D9055-86E5-4FFC-8453-8D0E8A525F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543E35-A19F-48E8-B13B-CA3C5872810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f2badb42-114a-47da-b6f8-bd8be055a86a"/>
    <ds:schemaRef ds:uri="http://purl.org/dc/elements/1.1/"/>
    <ds:schemaRef ds:uri="http://schemas.microsoft.com/office/2006/metadata/properties"/>
    <ds:schemaRef ds:uri="14022c07-2a36-4331-b60e-adef3a126e2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</vt:lpstr>
      <vt:lpstr>Oferta!Área_de_impresión</vt:lpstr>
    </vt:vector>
  </TitlesOfParts>
  <Company>Canal de Isabel II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C27672</dc:creator>
  <cp:lastModifiedBy>García-Villarrubia Lorrio, David</cp:lastModifiedBy>
  <cp:lastPrinted>2014-12-05T10:31:45Z</cp:lastPrinted>
  <dcterms:created xsi:type="dcterms:W3CDTF">2011-04-11T10:45:16Z</dcterms:created>
  <dcterms:modified xsi:type="dcterms:W3CDTF">2024-04-16T09:20:27Z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0x010100D5A8D24EB819734BA6EC068EB906F851</vt:lpwstr>
  </property>
</Properties>
</file>