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04431063-5537-4015-8054-9C68B77A0F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 anexo Lote 1" sheetId="1" r:id="rId1"/>
    <sheet name="Tabla anexo Lote 2" sheetId="2" r:id="rId2"/>
  </sheets>
  <definedNames>
    <definedName name="_Hlk129249943" localSheetId="0">'Tabla anexo Lote 1'!$N$9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M5" i="2"/>
  <c r="F6" i="2"/>
  <c r="G6" i="2" s="1"/>
  <c r="M7" i="2"/>
  <c r="M8" i="2"/>
  <c r="F9" i="2"/>
  <c r="G9" i="2" s="1"/>
  <c r="F15" i="2"/>
  <c r="G15" i="2" s="1"/>
  <c r="F16" i="2"/>
  <c r="G16" i="2" s="1"/>
  <c r="F4" i="2"/>
  <c r="G4" i="2" s="1"/>
  <c r="F6" i="1"/>
  <c r="G6" i="1" s="1"/>
  <c r="M5" i="1"/>
  <c r="F7" i="1"/>
  <c r="G7" i="1" s="1"/>
  <c r="F8" i="1"/>
  <c r="G8" i="1" s="1"/>
  <c r="F9" i="1"/>
  <c r="G9" i="1" s="1"/>
  <c r="M10" i="1"/>
  <c r="F16" i="1"/>
  <c r="G16" i="1" s="1"/>
  <c r="F17" i="1"/>
  <c r="G17" i="1" s="1"/>
  <c r="F18" i="1"/>
  <c r="G18" i="1" s="1"/>
  <c r="M11" i="2"/>
  <c r="F14" i="2"/>
  <c r="G14" i="2" s="1"/>
  <c r="F12" i="2"/>
  <c r="G12" i="2" s="1"/>
  <c r="M13" i="2"/>
  <c r="F10" i="2"/>
  <c r="G10" i="2" s="1"/>
  <c r="M11" i="1"/>
  <c r="M14" i="1"/>
  <c r="F15" i="1"/>
  <c r="G15" i="1" s="1"/>
  <c r="M4" i="1"/>
  <c r="F12" i="1"/>
  <c r="G12" i="1" s="1"/>
  <c r="M18" i="1"/>
  <c r="M19" i="1"/>
  <c r="M20" i="1"/>
  <c r="M21" i="1"/>
  <c r="G20" i="2"/>
  <c r="G19" i="2"/>
  <c r="F11" i="1"/>
  <c r="G11" i="1" s="1"/>
  <c r="F21" i="1"/>
  <c r="G21" i="1" s="1"/>
  <c r="F10" i="1" l="1"/>
  <c r="G10" i="1" s="1"/>
  <c r="F13" i="1"/>
  <c r="G13" i="1" s="1"/>
  <c r="F5" i="1"/>
  <c r="G5" i="1" s="1"/>
  <c r="M6" i="2"/>
  <c r="M15" i="2"/>
  <c r="M4" i="2"/>
  <c r="F5" i="2"/>
  <c r="G5" i="2" s="1"/>
  <c r="F7" i="2"/>
  <c r="G7" i="2" s="1"/>
  <c r="M16" i="2"/>
  <c r="M9" i="2"/>
  <c r="F8" i="2"/>
  <c r="G8" i="2" s="1"/>
  <c r="M14" i="2"/>
  <c r="F13" i="2"/>
  <c r="G13" i="2" s="1"/>
  <c r="F14" i="1"/>
  <c r="G14" i="1" s="1"/>
  <c r="M6" i="1"/>
  <c r="M12" i="1"/>
  <c r="F20" i="1"/>
  <c r="G20" i="1" s="1"/>
  <c r="F19" i="1"/>
  <c r="G19" i="1" s="1"/>
  <c r="M10" i="2"/>
  <c r="M12" i="2"/>
  <c r="F11" i="2"/>
  <c r="G11" i="2" s="1"/>
  <c r="M17" i="1"/>
  <c r="M9" i="1"/>
  <c r="M16" i="1"/>
  <c r="M8" i="1"/>
  <c r="M15" i="1"/>
  <c r="M7" i="1"/>
  <c r="H20" i="2"/>
  <c r="G17" i="2" l="1"/>
  <c r="G18" i="2"/>
  <c r="F18" i="2" l="1"/>
  <c r="I21" i="2" l="1"/>
  <c r="F21" i="2" s="1"/>
  <c r="J20" i="2"/>
  <c r="I20" i="2" s="1"/>
  <c r="F20" i="2" s="1"/>
  <c r="J19" i="2"/>
  <c r="I19" i="2" s="1"/>
  <c r="F19" i="2" s="1"/>
  <c r="I18" i="2"/>
  <c r="F4" i="1"/>
  <c r="F23" i="1" s="1"/>
  <c r="G24" i="1"/>
  <c r="J25" i="1" l="1"/>
  <c r="I25" i="1" s="1"/>
  <c r="J24" i="1"/>
  <c r="I24" i="1" s="1"/>
  <c r="I22" i="2"/>
  <c r="I23" i="2" s="1"/>
  <c r="F23" i="2" s="1"/>
  <c r="G25" i="1"/>
  <c r="F22" i="2" l="1"/>
  <c r="G4" i="1"/>
  <c r="G23" i="1" l="1"/>
  <c r="G22" i="1"/>
  <c r="I26" i="1" l="1"/>
  <c r="I23" i="1" l="1"/>
  <c r="F25" i="1"/>
  <c r="F24" i="1"/>
  <c r="H25" i="1" l="1"/>
  <c r="F26" i="1" l="1"/>
  <c r="I27" i="1"/>
  <c r="F27" i="1" s="1"/>
  <c r="I28" i="1" l="1"/>
  <c r="F28" i="1" s="1"/>
</calcChain>
</file>

<file path=xl/sharedStrings.xml><?xml version="1.0" encoding="utf-8"?>
<sst xmlns="http://schemas.openxmlformats.org/spreadsheetml/2006/main" count="65" uniqueCount="41">
  <si>
    <t>Posición</t>
  </si>
  <si>
    <t>IVA</t>
  </si>
  <si>
    <t xml:space="preserve">Gastos Generales  </t>
  </si>
  <si>
    <t xml:space="preserve">Beneficio Industrial  </t>
  </si>
  <si>
    <t xml:space="preserve">  Se tendrán en cuenta las Notas del apartado “27. Evaluación de las ofertas” del cuadro resumen del Pliego de Condiciones Particulares.</t>
  </si>
  <si>
    <t xml:space="preserve">  Cumplimentar el porcentaje correspondiente a Gastos Generales y Beneficio Industrial en las casilla de color naranja (IVA no incluido). Podrán tener valor cero.</t>
  </si>
  <si>
    <t xml:space="preserve">  El valor señalado de Gastos Generales y Beneficio Industrial es informativo y no suma en el presupuesto total.</t>
  </si>
  <si>
    <t>Unidades</t>
  </si>
  <si>
    <t>Precio total</t>
  </si>
  <si>
    <t>PRESUPUESTO DE EJECUCIÓN MATERIAL (SIN IVA)</t>
  </si>
  <si>
    <t>FRONTAL CABINA DE CONDUCCIÓN</t>
  </si>
  <si>
    <t xml:space="preserve">SANEADO Y REPINTADO UN COLOR (1m²) </t>
  </si>
  <si>
    <t xml:space="preserve">SANEADO Y REPINTADO DOS COLORES (1m²) </t>
  </si>
  <si>
    <t>REPINTADO UNA PUERTA VIAJEROS (2 hojas)</t>
  </si>
  <si>
    <t>REACONDICIONAR PUERTA CABINA/RECINTO VIAJEROS</t>
  </si>
  <si>
    <t>REACONDICIONAR PUERTA ACOPLE/RECINTO VIAJEROS (2000A y B)</t>
  </si>
  <si>
    <t>MÓDULO ASIENTO VIAJEROS 2 PLAZAS</t>
  </si>
  <si>
    <t>MÓDULO ASIENTO VIAJEROS 4 PLAZAS</t>
  </si>
  <si>
    <t>SANEADO PAVIMENTO PIRELLI (1m²)</t>
  </si>
  <si>
    <t>SANEADO PAVIMENTO VIAJEROS PIRELLI (COCHE COMPLETO)</t>
  </si>
  <si>
    <t>SANEADO PAVIMENTO MONDO (1m²)</t>
  </si>
  <si>
    <t>SANEADO PAVIMENTO VIAJEROS MONDO (COCHE COMPLETO)</t>
  </si>
  <si>
    <t xml:space="preserve">CAJÓN INFERIOR MÓDULO ASIENTO VIAJEROS </t>
  </si>
  <si>
    <t>PANELES FIBRA VERTICALES (1m²)</t>
  </si>
  <si>
    <t xml:space="preserve">CARENADO ACOPLAMIENTO (FIBRA) </t>
  </si>
  <si>
    <t>CARENADO FAROS (FIBRA)</t>
  </si>
  <si>
    <t>FALDON LARGO (ALUMINIO)</t>
  </si>
  <si>
    <t>FALDON CORTO (ALUMINIO)</t>
  </si>
  <si>
    <t>REPINTADO PUERTA VIAJEROS (2 hojas)</t>
  </si>
  <si>
    <t>MÓDULO ASIENTO VIAJEROS 3 PLAZAS</t>
  </si>
  <si>
    <t>PAVIMENTO VIAJEROS (COCHE COMPLETO)</t>
  </si>
  <si>
    <t>PAVIMENTO (1m²)</t>
  </si>
  <si>
    <t>BARRAS ASIDEROS VIAJEROS (incluye PMR)</t>
  </si>
  <si>
    <t>DESCRIPCIÓN ELEMENTO / ACTUACIÓN  (LOTE 1)</t>
  </si>
  <si>
    <t>DESCRIPCIÓN ELEMENTO / ACTUACIÓN  (LOTE 2)</t>
  </si>
  <si>
    <t>TOTAL OFERTA CON IVA</t>
  </si>
  <si>
    <t>TOTAL OFERTA SIN IVA</t>
  </si>
  <si>
    <t xml:space="preserve">Control precios unitarios </t>
  </si>
  <si>
    <t xml:space="preserve">  Cumplimentar el importe unitario correspondiente de cada partida en la columna de precio unitario (IVA no incluido)</t>
  </si>
  <si>
    <t>Precio unitario (IVA no incluido)</t>
  </si>
  <si>
    <t>Precios unitarios máximos (IVA no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</si>
</sst>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7" fontId="1" fillId="3" borderId="3" xfId="1" applyNumberFormat="1" applyFont="1" applyFill="1" applyBorder="1" applyAlignment="1" applyProtection="1">
      <alignment horizontal="center" vertical="center" wrapText="1"/>
    </xf>
    <xf numFmtId="165" fontId="0" fillId="0" borderId="0" xfId="0" applyNumberFormat="1"/>
    <xf numFmtId="165" fontId="0" fillId="6" borderId="1" xfId="0" applyNumberFormat="1" applyFill="1" applyBorder="1" applyAlignment="1">
      <alignment horizontal="right" vertical="center"/>
    </xf>
    <xf numFmtId="0" fontId="0" fillId="0" borderId="8" xfId="0" applyBorder="1"/>
    <xf numFmtId="4" fontId="0" fillId="0" borderId="7" xfId="0" applyNumberFormat="1" applyBorder="1"/>
    <xf numFmtId="165" fontId="0" fillId="6" borderId="4" xfId="0" applyNumberFormat="1" applyFill="1" applyBorder="1" applyAlignment="1">
      <alignment horizontal="right" vertical="center"/>
    </xf>
    <xf numFmtId="165" fontId="5" fillId="6" borderId="4" xfId="0" applyNumberFormat="1" applyFont="1" applyFill="1" applyBorder="1" applyAlignment="1">
      <alignment horizontal="right" vertical="center"/>
    </xf>
    <xf numFmtId="7" fontId="6" fillId="6" borderId="4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7" fontId="1" fillId="3" borderId="3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2">
    <dxf>
      <font>
        <b val="0"/>
        <i val="0"/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B2:O34"/>
  <sheetViews>
    <sheetView tabSelected="1" zoomScaleNormal="100" workbookViewId="0">
      <selection activeCell="P18" sqref="P18"/>
    </sheetView>
  </sheetViews>
  <sheetFormatPr baseColWidth="10" defaultRowHeight="15" x14ac:dyDescent="0.25"/>
  <cols>
    <col min="2" max="2" width="8.42578125" customWidth="1"/>
    <col min="3" max="3" width="70.85546875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3.7109375" customWidth="1"/>
    <col min="12" max="12" width="17.28515625" customWidth="1"/>
    <col min="13" max="13" width="39.85546875" customWidth="1"/>
    <col min="14" max="15" width="12.7109375" bestFit="1" customWidth="1"/>
  </cols>
  <sheetData>
    <row r="2" spans="2:15" ht="15.75" thickBot="1" x14ac:dyDescent="0.3"/>
    <row r="3" spans="2:15" ht="40.9" customHeight="1" thickBot="1" x14ac:dyDescent="0.3">
      <c r="B3" s="2" t="s">
        <v>0</v>
      </c>
      <c r="C3" s="3" t="s">
        <v>33</v>
      </c>
      <c r="D3" s="3" t="s">
        <v>7</v>
      </c>
      <c r="E3" s="3" t="s">
        <v>39</v>
      </c>
      <c r="F3" s="3" t="s">
        <v>8</v>
      </c>
      <c r="L3" s="2" t="s">
        <v>40</v>
      </c>
      <c r="M3" s="2" t="s">
        <v>37</v>
      </c>
    </row>
    <row r="4" spans="2:15" ht="18" customHeight="1" thickBot="1" x14ac:dyDescent="0.3">
      <c r="B4" s="4">
        <v>1</v>
      </c>
      <c r="C4" s="5" t="s">
        <v>10</v>
      </c>
      <c r="D4" s="6">
        <v>60</v>
      </c>
      <c r="E4" s="23"/>
      <c r="F4" s="7">
        <f>+D4*E4</f>
        <v>0</v>
      </c>
      <c r="G4">
        <f>IF(F4&gt;0,1,2)</f>
        <v>2</v>
      </c>
      <c r="L4" s="8">
        <v>560.55999999999995</v>
      </c>
      <c r="M4" s="8" t="str">
        <f>+IF(E4="","",IF(E4&gt;L4,"Precio unitario superior a precio máximo",IF(E4&lt;=L4,"Precio unitario correcto")))</f>
        <v/>
      </c>
    </row>
    <row r="5" spans="2:15" ht="18" customHeight="1" thickBot="1" x14ac:dyDescent="0.3">
      <c r="B5" s="4">
        <v>2</v>
      </c>
      <c r="C5" s="5" t="s">
        <v>11</v>
      </c>
      <c r="D5" s="6">
        <v>1100</v>
      </c>
      <c r="E5" s="23"/>
      <c r="F5" s="7">
        <f t="shared" ref="F5:F21" si="0">+D5*E5</f>
        <v>0</v>
      </c>
      <c r="G5">
        <f t="shared" ref="G5:G21" si="1">IF(F5&gt;0,1,2)</f>
        <v>2</v>
      </c>
      <c r="L5" s="8">
        <v>22.08</v>
      </c>
      <c r="M5" s="8" t="str">
        <f t="shared" ref="M5:M21" si="2">+IF(E5="","",IF(E5&gt;L5,"Precio unitario superior a precio máximo",IF(E5&lt;=L5,"Precio unitario correcto")))</f>
        <v/>
      </c>
    </row>
    <row r="6" spans="2:15" ht="18" customHeight="1" thickBot="1" x14ac:dyDescent="0.3">
      <c r="B6" s="4">
        <v>3</v>
      </c>
      <c r="C6" s="5" t="s">
        <v>12</v>
      </c>
      <c r="D6" s="6">
        <v>800</v>
      </c>
      <c r="E6" s="23"/>
      <c r="F6" s="7">
        <f t="shared" si="0"/>
        <v>0</v>
      </c>
      <c r="G6">
        <f t="shared" si="1"/>
        <v>2</v>
      </c>
      <c r="L6" s="8">
        <v>24.1</v>
      </c>
      <c r="M6" s="8" t="str">
        <f t="shared" si="2"/>
        <v/>
      </c>
    </row>
    <row r="7" spans="2:15" ht="18" customHeight="1" thickBot="1" x14ac:dyDescent="0.3">
      <c r="B7" s="4">
        <v>4</v>
      </c>
      <c r="C7" s="5" t="s">
        <v>13</v>
      </c>
      <c r="D7" s="6">
        <v>1000</v>
      </c>
      <c r="E7" s="23"/>
      <c r="F7" s="7">
        <f t="shared" si="0"/>
        <v>0</v>
      </c>
      <c r="G7">
        <f t="shared" si="1"/>
        <v>2</v>
      </c>
      <c r="L7" s="8">
        <v>126.64</v>
      </c>
      <c r="M7" s="8" t="str">
        <f t="shared" si="2"/>
        <v/>
      </c>
    </row>
    <row r="8" spans="2:15" ht="18" customHeight="1" thickBot="1" x14ac:dyDescent="0.3">
      <c r="B8" s="4">
        <v>5</v>
      </c>
      <c r="C8" s="5" t="s">
        <v>14</v>
      </c>
      <c r="D8" s="6">
        <v>60</v>
      </c>
      <c r="E8" s="23"/>
      <c r="F8" s="7">
        <f t="shared" si="0"/>
        <v>0</v>
      </c>
      <c r="G8">
        <f t="shared" si="1"/>
        <v>2</v>
      </c>
      <c r="L8" s="8">
        <v>410.07</v>
      </c>
      <c r="M8" s="8" t="str">
        <f t="shared" si="2"/>
        <v/>
      </c>
    </row>
    <row r="9" spans="2:15" ht="18" customHeight="1" thickBot="1" x14ac:dyDescent="0.3">
      <c r="B9" s="4">
        <v>6</v>
      </c>
      <c r="C9" s="5" t="s">
        <v>15</v>
      </c>
      <c r="D9" s="6">
        <v>60</v>
      </c>
      <c r="E9" s="23"/>
      <c r="F9" s="7">
        <f t="shared" si="0"/>
        <v>0</v>
      </c>
      <c r="G9">
        <f t="shared" si="1"/>
        <v>2</v>
      </c>
      <c r="L9" s="8">
        <v>579.61</v>
      </c>
      <c r="M9" s="8" t="str">
        <f t="shared" si="2"/>
        <v/>
      </c>
    </row>
    <row r="10" spans="2:15" ht="18" customHeight="1" thickBot="1" x14ac:dyDescent="0.3">
      <c r="B10" s="4">
        <v>7</v>
      </c>
      <c r="C10" s="5" t="s">
        <v>16</v>
      </c>
      <c r="D10" s="6">
        <v>200</v>
      </c>
      <c r="E10" s="23"/>
      <c r="F10" s="7">
        <f t="shared" si="0"/>
        <v>0</v>
      </c>
      <c r="G10">
        <f t="shared" si="1"/>
        <v>2</v>
      </c>
      <c r="L10" s="8">
        <v>114.18</v>
      </c>
      <c r="M10" s="8" t="str">
        <f t="shared" si="2"/>
        <v/>
      </c>
    </row>
    <row r="11" spans="2:15" ht="18" customHeight="1" thickBot="1" x14ac:dyDescent="0.3">
      <c r="B11" s="4">
        <v>8</v>
      </c>
      <c r="C11" s="5" t="s">
        <v>17</v>
      </c>
      <c r="D11" s="6">
        <v>180</v>
      </c>
      <c r="E11" s="23"/>
      <c r="F11" s="7">
        <f t="shared" si="0"/>
        <v>0</v>
      </c>
      <c r="G11">
        <f t="shared" si="1"/>
        <v>2</v>
      </c>
      <c r="L11" s="8">
        <v>204</v>
      </c>
      <c r="M11" s="8" t="str">
        <f t="shared" si="2"/>
        <v/>
      </c>
    </row>
    <row r="12" spans="2:15" ht="18" customHeight="1" thickBot="1" x14ac:dyDescent="0.3">
      <c r="B12" s="4">
        <v>9</v>
      </c>
      <c r="C12" s="5" t="s">
        <v>18</v>
      </c>
      <c r="D12" s="6">
        <v>400</v>
      </c>
      <c r="E12" s="23"/>
      <c r="F12" s="7">
        <f t="shared" si="0"/>
        <v>0</v>
      </c>
      <c r="G12">
        <f t="shared" si="1"/>
        <v>2</v>
      </c>
      <c r="L12" s="8">
        <v>282</v>
      </c>
      <c r="M12" s="8" t="str">
        <f t="shared" si="2"/>
        <v/>
      </c>
    </row>
    <row r="13" spans="2:15" ht="18" customHeight="1" thickBot="1" x14ac:dyDescent="0.3">
      <c r="B13" s="4">
        <v>10</v>
      </c>
      <c r="C13" s="5" t="s">
        <v>19</v>
      </c>
      <c r="D13" s="6">
        <v>10</v>
      </c>
      <c r="E13" s="23"/>
      <c r="F13" s="7">
        <f t="shared" si="0"/>
        <v>0</v>
      </c>
      <c r="G13">
        <f t="shared" si="1"/>
        <v>2</v>
      </c>
      <c r="L13" s="8">
        <v>7520.0330000000004</v>
      </c>
      <c r="M13" s="8" t="str">
        <f>+IF(E13="","",IF(E13&gt;L13,"Precio unitario superior a precio máximo",IF(E13&lt;=L13,"Precio unitario correcto")))</f>
        <v/>
      </c>
    </row>
    <row r="14" spans="2:15" ht="18" customHeight="1" thickBot="1" x14ac:dyDescent="0.3">
      <c r="B14" s="4">
        <v>11</v>
      </c>
      <c r="C14" s="5" t="s">
        <v>20</v>
      </c>
      <c r="D14" s="6">
        <v>400</v>
      </c>
      <c r="E14" s="23"/>
      <c r="F14" s="7">
        <f t="shared" si="0"/>
        <v>0</v>
      </c>
      <c r="G14">
        <f t="shared" si="1"/>
        <v>2</v>
      </c>
      <c r="L14" s="8">
        <v>500</v>
      </c>
      <c r="M14" s="8" t="str">
        <f t="shared" si="2"/>
        <v/>
      </c>
      <c r="O14" s="9"/>
    </row>
    <row r="15" spans="2:15" ht="18" customHeight="1" thickBot="1" x14ac:dyDescent="0.3">
      <c r="B15" s="4">
        <v>12</v>
      </c>
      <c r="C15" s="5" t="s">
        <v>21</v>
      </c>
      <c r="D15" s="6">
        <v>80</v>
      </c>
      <c r="E15" s="23"/>
      <c r="F15" s="7">
        <f t="shared" si="0"/>
        <v>0</v>
      </c>
      <c r="G15">
        <f t="shared" si="1"/>
        <v>2</v>
      </c>
      <c r="L15" s="8">
        <v>25000</v>
      </c>
      <c r="M15" s="8" t="str">
        <f t="shared" si="2"/>
        <v/>
      </c>
    </row>
    <row r="16" spans="2:15" ht="18" customHeight="1" thickBot="1" x14ac:dyDescent="0.3">
      <c r="B16" s="4">
        <v>13</v>
      </c>
      <c r="C16" s="5" t="s">
        <v>22</v>
      </c>
      <c r="D16" s="6">
        <v>480</v>
      </c>
      <c r="E16" s="23"/>
      <c r="F16" s="7">
        <f t="shared" si="0"/>
        <v>0</v>
      </c>
      <c r="G16">
        <f t="shared" si="1"/>
        <v>2</v>
      </c>
      <c r="L16" s="8">
        <v>51.35</v>
      </c>
      <c r="M16" s="8" t="str">
        <f t="shared" si="2"/>
        <v/>
      </c>
    </row>
    <row r="17" spans="2:13" ht="18" customHeight="1" thickBot="1" x14ac:dyDescent="0.3">
      <c r="B17" s="4">
        <v>14</v>
      </c>
      <c r="C17" s="5" t="s">
        <v>23</v>
      </c>
      <c r="D17" s="6">
        <v>1001</v>
      </c>
      <c r="E17" s="23"/>
      <c r="F17" s="7">
        <f t="shared" si="0"/>
        <v>0</v>
      </c>
      <c r="G17">
        <f t="shared" si="1"/>
        <v>2</v>
      </c>
      <c r="L17" s="8">
        <v>47.27</v>
      </c>
      <c r="M17" s="8" t="str">
        <f t="shared" si="2"/>
        <v/>
      </c>
    </row>
    <row r="18" spans="2:13" ht="18" customHeight="1" thickBot="1" x14ac:dyDescent="0.3">
      <c r="B18" s="4">
        <v>15</v>
      </c>
      <c r="C18" s="5" t="s">
        <v>24</v>
      </c>
      <c r="D18" s="6">
        <v>38</v>
      </c>
      <c r="E18" s="23"/>
      <c r="F18" s="7">
        <f t="shared" si="0"/>
        <v>0</v>
      </c>
      <c r="G18">
        <f t="shared" si="1"/>
        <v>2</v>
      </c>
      <c r="L18" s="8">
        <v>240</v>
      </c>
      <c r="M18" s="8" t="str">
        <f t="shared" si="2"/>
        <v/>
      </c>
    </row>
    <row r="19" spans="2:13" ht="18" customHeight="1" thickBot="1" x14ac:dyDescent="0.3">
      <c r="B19" s="4">
        <v>16</v>
      </c>
      <c r="C19" s="5" t="s">
        <v>25</v>
      </c>
      <c r="D19" s="6">
        <v>37</v>
      </c>
      <c r="E19" s="23"/>
      <c r="F19" s="7">
        <f t="shared" si="0"/>
        <v>0</v>
      </c>
      <c r="G19">
        <f t="shared" si="1"/>
        <v>2</v>
      </c>
      <c r="L19" s="8">
        <v>168</v>
      </c>
      <c r="M19" s="8" t="str">
        <f t="shared" si="2"/>
        <v/>
      </c>
    </row>
    <row r="20" spans="2:13" ht="18" customHeight="1" thickBot="1" x14ac:dyDescent="0.3">
      <c r="B20" s="4">
        <v>17</v>
      </c>
      <c r="C20" s="5" t="s">
        <v>26</v>
      </c>
      <c r="D20" s="6">
        <v>40</v>
      </c>
      <c r="E20" s="23"/>
      <c r="F20" s="7">
        <f t="shared" si="0"/>
        <v>0</v>
      </c>
      <c r="G20">
        <f t="shared" si="1"/>
        <v>2</v>
      </c>
      <c r="L20" s="8">
        <v>336</v>
      </c>
      <c r="M20" s="8" t="str">
        <f t="shared" si="2"/>
        <v/>
      </c>
    </row>
    <row r="21" spans="2:13" ht="18" customHeight="1" thickBot="1" x14ac:dyDescent="0.3">
      <c r="B21" s="4">
        <v>18</v>
      </c>
      <c r="C21" s="5" t="s">
        <v>27</v>
      </c>
      <c r="D21" s="6">
        <v>40</v>
      </c>
      <c r="E21" s="23"/>
      <c r="F21" s="7">
        <f t="shared" si="0"/>
        <v>0</v>
      </c>
      <c r="G21">
        <f t="shared" si="1"/>
        <v>2</v>
      </c>
      <c r="L21" s="8">
        <v>240</v>
      </c>
      <c r="M21" s="8" t="str">
        <f t="shared" si="2"/>
        <v/>
      </c>
    </row>
    <row r="22" spans="2:13" ht="9.75" customHeight="1" thickBot="1" x14ac:dyDescent="0.3">
      <c r="G22">
        <f>SUM(G4:G21)</f>
        <v>36</v>
      </c>
    </row>
    <row r="23" spans="2:13" ht="19.899999999999999" customHeight="1" thickBot="1" x14ac:dyDescent="0.3">
      <c r="B23" s="17" t="s">
        <v>9</v>
      </c>
      <c r="C23" s="18"/>
      <c r="D23" s="18"/>
      <c r="E23" s="19"/>
      <c r="F23" s="10">
        <f>+SUM(F4:F21)</f>
        <v>0</v>
      </c>
      <c r="G23" s="11">
        <f>SUM(F4:F22)</f>
        <v>0</v>
      </c>
      <c r="I23" s="12">
        <f>+F23*4</f>
        <v>0</v>
      </c>
    </row>
    <row r="24" spans="2:13" ht="19.899999999999999" customHeight="1" thickBot="1" x14ac:dyDescent="0.3">
      <c r="B24" s="17" t="s">
        <v>2</v>
      </c>
      <c r="C24" s="18"/>
      <c r="D24" s="18"/>
      <c r="E24" s="1">
        <v>0</v>
      </c>
      <c r="F24" s="13" t="str">
        <f>IF(AND(G24=1,G22=18),I24,"")</f>
        <v/>
      </c>
      <c r="G24">
        <f>IF(OR(E24&gt;0, E24=0), 1,2)</f>
        <v>1</v>
      </c>
      <c r="I24" s="12">
        <f>+E24*J24</f>
        <v>0</v>
      </c>
      <c r="J24">
        <f>+F23/(E24+E25+1)</f>
        <v>0</v>
      </c>
    </row>
    <row r="25" spans="2:13" ht="19.899999999999999" customHeight="1" thickBot="1" x14ac:dyDescent="0.3">
      <c r="B25" s="17" t="s">
        <v>3</v>
      </c>
      <c r="C25" s="18"/>
      <c r="D25" s="18"/>
      <c r="E25" s="1">
        <v>0</v>
      </c>
      <c r="F25" s="13" t="str">
        <f>IF(AND(G25=1,G22=18),I25,"")</f>
        <v/>
      </c>
      <c r="G25">
        <f>IF(OR(E25&gt;0, E25=0), 1,2)</f>
        <v>1</v>
      </c>
      <c r="H25">
        <f>+G24+G25</f>
        <v>2</v>
      </c>
      <c r="I25" s="12">
        <f>+E25*J25</f>
        <v>0</v>
      </c>
      <c r="J25">
        <f>+F23/(E24+E25+1)</f>
        <v>0</v>
      </c>
    </row>
    <row r="26" spans="2:13" ht="19.899999999999999" customHeight="1" thickBot="1" x14ac:dyDescent="0.3">
      <c r="B26" s="20" t="s">
        <v>36</v>
      </c>
      <c r="C26" s="21"/>
      <c r="D26" s="21"/>
      <c r="E26" s="22"/>
      <c r="F26" s="14" t="str">
        <f>IF(AND(H25=2,G22=18),I26,"")</f>
        <v/>
      </c>
      <c r="I26" s="12">
        <f>+F23</f>
        <v>0</v>
      </c>
    </row>
    <row r="27" spans="2:13" ht="19.899999999999999" customHeight="1" thickBot="1" x14ac:dyDescent="0.3">
      <c r="B27" s="17" t="s">
        <v>1</v>
      </c>
      <c r="C27" s="18"/>
      <c r="D27" s="18"/>
      <c r="E27" s="19"/>
      <c r="F27" s="13" t="str">
        <f>IF(AND(H25=2,G22=18),I27,"")</f>
        <v/>
      </c>
      <c r="I27" s="12">
        <f>+I26*0.21</f>
        <v>0</v>
      </c>
    </row>
    <row r="28" spans="2:13" ht="19.899999999999999" customHeight="1" thickBot="1" x14ac:dyDescent="0.3">
      <c r="B28" s="20" t="s">
        <v>35</v>
      </c>
      <c r="C28" s="21"/>
      <c r="D28" s="21"/>
      <c r="E28" s="22"/>
      <c r="F28" s="15" t="str">
        <f>IF(AND(H25=2,G22=18),I28,"")</f>
        <v/>
      </c>
      <c r="I28" s="12">
        <f>+I26+I27</f>
        <v>0</v>
      </c>
    </row>
    <row r="31" spans="2:13" x14ac:dyDescent="0.25">
      <c r="B31" s="16" t="s">
        <v>38</v>
      </c>
      <c r="C31" s="16"/>
      <c r="D31" s="16"/>
    </row>
    <row r="32" spans="2:13" x14ac:dyDescent="0.25">
      <c r="B32" s="16" t="s">
        <v>5</v>
      </c>
      <c r="C32" s="16"/>
      <c r="D32" s="16"/>
    </row>
    <row r="33" spans="2:4" x14ac:dyDescent="0.25">
      <c r="B33" s="16" t="s">
        <v>6</v>
      </c>
      <c r="C33" s="16"/>
      <c r="D33" s="16"/>
    </row>
    <row r="34" spans="2:4" x14ac:dyDescent="0.25">
      <c r="B34" s="16" t="s">
        <v>4</v>
      </c>
    </row>
  </sheetData>
  <sheetProtection algorithmName="SHA-512" hashValue="4JJnS4IY5ZMtBAwxEcNv4s4T4d4dHJZ5E35j5Jci8IDAUpWyFYuorwRKoRiIhwNrGrEUX5u0u3GXd7/fu6XUwA==" saltValue="zQNdId48LSl4cdRR8pkteQ==" spinCount="100000" sheet="1" objects="1" scenarios="1"/>
  <mergeCells count="6">
    <mergeCell ref="B27:E27"/>
    <mergeCell ref="B28:E28"/>
    <mergeCell ref="B23:E23"/>
    <mergeCell ref="B24:D24"/>
    <mergeCell ref="B25:D25"/>
    <mergeCell ref="B26:E26"/>
  </mergeCells>
  <conditionalFormatting sqref="M4:M21">
    <cfRule type="expression" dxfId="1" priority="1">
      <formula>M4="Precio unitario superior a precio máximo"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1C41-9F32-4206-805E-FAF2D9D82C9B}">
  <sheetPr>
    <tabColor theme="5" tint="-0.249977111117893"/>
  </sheetPr>
  <dimension ref="B2:N29"/>
  <sheetViews>
    <sheetView workbookViewId="0">
      <selection activeCell="L21" sqref="L21"/>
    </sheetView>
  </sheetViews>
  <sheetFormatPr baseColWidth="10" defaultRowHeight="15" x14ac:dyDescent="0.25"/>
  <cols>
    <col min="2" max="2" width="8.42578125" customWidth="1"/>
    <col min="3" max="3" width="70.85546875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4" customWidth="1"/>
    <col min="12" max="12" width="21.7109375" bestFit="1" customWidth="1"/>
    <col min="13" max="13" width="39.5703125" customWidth="1"/>
    <col min="14" max="14" width="12.7109375" bestFit="1" customWidth="1"/>
  </cols>
  <sheetData>
    <row r="2" spans="2:13" ht="15.75" thickBot="1" x14ac:dyDescent="0.3"/>
    <row r="3" spans="2:13" ht="28.5" customHeight="1" thickBot="1" x14ac:dyDescent="0.3">
      <c r="B3" s="2" t="s">
        <v>0</v>
      </c>
      <c r="C3" s="3" t="s">
        <v>34</v>
      </c>
      <c r="D3" s="3" t="s">
        <v>7</v>
      </c>
      <c r="E3" s="3" t="s">
        <v>39</v>
      </c>
      <c r="F3" s="3" t="s">
        <v>8</v>
      </c>
      <c r="L3" s="2" t="s">
        <v>40</v>
      </c>
      <c r="M3" s="2" t="s">
        <v>37</v>
      </c>
    </row>
    <row r="4" spans="2:13" ht="18" customHeight="1" thickBot="1" x14ac:dyDescent="0.3">
      <c r="B4" s="4">
        <v>1</v>
      </c>
      <c r="C4" s="5" t="s">
        <v>26</v>
      </c>
      <c r="D4" s="6">
        <v>300</v>
      </c>
      <c r="E4" s="23"/>
      <c r="F4" s="7">
        <f>+D4*E4</f>
        <v>0</v>
      </c>
      <c r="G4">
        <f>IF(F4&gt;0,1,2)</f>
        <v>2</v>
      </c>
      <c r="L4" s="8">
        <v>295.45999999999998</v>
      </c>
      <c r="M4" s="8" t="str">
        <f>+IF(E4="","",IF(E4&gt;L4,"Precio unitario superior a precio máximo",IF(E4&lt;=L4,"Precio unitario correcto")))</f>
        <v/>
      </c>
    </row>
    <row r="5" spans="2:13" ht="18" customHeight="1" thickBot="1" x14ac:dyDescent="0.3">
      <c r="B5" s="4">
        <v>2</v>
      </c>
      <c r="C5" s="5" t="s">
        <v>27</v>
      </c>
      <c r="D5" s="6">
        <v>300</v>
      </c>
      <c r="E5" s="23"/>
      <c r="F5" s="7">
        <f>+D5*E5</f>
        <v>0</v>
      </c>
      <c r="G5">
        <f t="shared" ref="G5:G16" si="0">IF(F5&gt;0,1,2)</f>
        <v>2</v>
      </c>
      <c r="L5" s="8">
        <v>64.58</v>
      </c>
      <c r="M5" s="8" t="str">
        <f>+IF(E5="","",IF(E5&gt;L5,"Precio unitario superior a precio máximo",IF(E5&lt;=L5,"Precio unitario correcto")))</f>
        <v/>
      </c>
    </row>
    <row r="6" spans="2:13" ht="18" customHeight="1" thickBot="1" x14ac:dyDescent="0.3">
      <c r="B6" s="4">
        <v>3</v>
      </c>
      <c r="C6" s="5" t="s">
        <v>24</v>
      </c>
      <c r="D6" s="6">
        <v>90</v>
      </c>
      <c r="E6" s="23"/>
      <c r="F6" s="7">
        <f t="shared" ref="F6:F16" si="1">+D6*E6</f>
        <v>0</v>
      </c>
      <c r="G6">
        <f t="shared" si="0"/>
        <v>2</v>
      </c>
      <c r="L6" s="8">
        <v>390.64499999999998</v>
      </c>
      <c r="M6" s="8" t="str">
        <f t="shared" ref="M6:M16" si="2">+IF(E6="","",IF(E6&gt;L6,"Precio unitario superior a precio máximo",IF(E6&lt;=L6,"Precio unitario correcto")))</f>
        <v/>
      </c>
    </row>
    <row r="7" spans="2:13" ht="18" customHeight="1" thickBot="1" x14ac:dyDescent="0.3">
      <c r="B7" s="4">
        <v>4</v>
      </c>
      <c r="C7" s="5" t="s">
        <v>25</v>
      </c>
      <c r="D7" s="6">
        <v>90</v>
      </c>
      <c r="E7" s="23"/>
      <c r="F7" s="7">
        <f t="shared" si="1"/>
        <v>0</v>
      </c>
      <c r="G7">
        <f t="shared" si="0"/>
        <v>2</v>
      </c>
      <c r="L7" s="8">
        <v>172.6403</v>
      </c>
      <c r="M7" s="8" t="str">
        <f t="shared" si="2"/>
        <v/>
      </c>
    </row>
    <row r="8" spans="2:13" ht="18" customHeight="1" thickBot="1" x14ac:dyDescent="0.3">
      <c r="B8" s="4">
        <v>5</v>
      </c>
      <c r="C8" s="5" t="s">
        <v>11</v>
      </c>
      <c r="D8" s="6">
        <v>3000</v>
      </c>
      <c r="E8" s="23"/>
      <c r="F8" s="7">
        <f t="shared" si="1"/>
        <v>0</v>
      </c>
      <c r="G8">
        <f t="shared" si="0"/>
        <v>2</v>
      </c>
      <c r="L8" s="8">
        <v>27.45</v>
      </c>
      <c r="M8" s="8" t="str">
        <f t="shared" si="2"/>
        <v/>
      </c>
    </row>
    <row r="9" spans="2:13" ht="18" customHeight="1" thickBot="1" x14ac:dyDescent="0.3">
      <c r="B9" s="4">
        <v>6</v>
      </c>
      <c r="C9" s="5" t="s">
        <v>12</v>
      </c>
      <c r="D9" s="6">
        <v>3000</v>
      </c>
      <c r="E9" s="23"/>
      <c r="F9" s="7">
        <f t="shared" si="1"/>
        <v>0</v>
      </c>
      <c r="G9">
        <f t="shared" si="0"/>
        <v>2</v>
      </c>
      <c r="L9" s="8">
        <v>30.06</v>
      </c>
      <c r="M9" s="8" t="str">
        <f t="shared" si="2"/>
        <v/>
      </c>
    </row>
    <row r="10" spans="2:13" ht="18" customHeight="1" thickBot="1" x14ac:dyDescent="0.3">
      <c r="B10" s="4">
        <v>7</v>
      </c>
      <c r="C10" s="5" t="s">
        <v>28</v>
      </c>
      <c r="D10" s="6">
        <v>1500</v>
      </c>
      <c r="E10" s="23"/>
      <c r="F10" s="7">
        <f t="shared" si="1"/>
        <v>0</v>
      </c>
      <c r="G10">
        <f t="shared" si="0"/>
        <v>2</v>
      </c>
      <c r="L10" s="8">
        <v>160.63</v>
      </c>
      <c r="M10" s="8" t="str">
        <f t="shared" si="2"/>
        <v/>
      </c>
    </row>
    <row r="11" spans="2:13" ht="18" customHeight="1" thickBot="1" x14ac:dyDescent="0.3">
      <c r="B11" s="4">
        <v>8</v>
      </c>
      <c r="C11" s="5" t="s">
        <v>29</v>
      </c>
      <c r="D11" s="6">
        <v>3600</v>
      </c>
      <c r="E11" s="23"/>
      <c r="F11" s="7">
        <f t="shared" si="1"/>
        <v>0</v>
      </c>
      <c r="G11">
        <f t="shared" si="0"/>
        <v>2</v>
      </c>
      <c r="L11" s="8">
        <v>140.83000000000001</v>
      </c>
      <c r="M11" s="8" t="str">
        <f t="shared" si="2"/>
        <v/>
      </c>
    </row>
    <row r="12" spans="2:13" ht="18" customHeight="1" thickBot="1" x14ac:dyDescent="0.3">
      <c r="B12" s="4">
        <v>9</v>
      </c>
      <c r="C12" s="5" t="s">
        <v>17</v>
      </c>
      <c r="D12" s="6">
        <v>4764</v>
      </c>
      <c r="E12" s="23"/>
      <c r="F12" s="7">
        <f t="shared" si="1"/>
        <v>0</v>
      </c>
      <c r="G12">
        <f t="shared" si="0"/>
        <v>2</v>
      </c>
      <c r="L12" s="8">
        <v>167.63</v>
      </c>
      <c r="M12" s="8" t="str">
        <f t="shared" si="2"/>
        <v/>
      </c>
    </row>
    <row r="13" spans="2:13" ht="18" customHeight="1" thickBot="1" x14ac:dyDescent="0.3">
      <c r="B13" s="4">
        <v>10</v>
      </c>
      <c r="C13" s="5" t="s">
        <v>30</v>
      </c>
      <c r="D13" s="6">
        <v>150</v>
      </c>
      <c r="E13" s="23"/>
      <c r="F13" s="7">
        <f t="shared" si="1"/>
        <v>0</v>
      </c>
      <c r="G13">
        <f t="shared" si="0"/>
        <v>2</v>
      </c>
      <c r="L13" s="8">
        <v>30000</v>
      </c>
      <c r="M13" s="8" t="str">
        <f t="shared" si="2"/>
        <v/>
      </c>
    </row>
    <row r="14" spans="2:13" ht="18" customHeight="1" thickBot="1" x14ac:dyDescent="0.3">
      <c r="B14" s="4">
        <v>11</v>
      </c>
      <c r="C14" s="5" t="s">
        <v>31</v>
      </c>
      <c r="D14" s="6">
        <v>800</v>
      </c>
      <c r="E14" s="23"/>
      <c r="F14" s="7">
        <f t="shared" si="1"/>
        <v>0</v>
      </c>
      <c r="G14">
        <f t="shared" si="0"/>
        <v>2</v>
      </c>
      <c r="L14" s="8">
        <v>500</v>
      </c>
      <c r="M14" s="8" t="str">
        <f t="shared" si="2"/>
        <v/>
      </c>
    </row>
    <row r="15" spans="2:13" ht="18" customHeight="1" thickBot="1" x14ac:dyDescent="0.3">
      <c r="B15" s="4">
        <v>12</v>
      </c>
      <c r="C15" s="5" t="s">
        <v>32</v>
      </c>
      <c r="D15" s="6">
        <v>3200</v>
      </c>
      <c r="E15" s="23"/>
      <c r="F15" s="7">
        <f t="shared" si="1"/>
        <v>0</v>
      </c>
      <c r="G15">
        <f t="shared" si="0"/>
        <v>2</v>
      </c>
      <c r="L15" s="8">
        <v>87.6</v>
      </c>
      <c r="M15" s="8" t="str">
        <f t="shared" si="2"/>
        <v/>
      </c>
    </row>
    <row r="16" spans="2:13" ht="18" customHeight="1" thickBot="1" x14ac:dyDescent="0.3">
      <c r="B16" s="4">
        <v>13</v>
      </c>
      <c r="C16" s="5" t="s">
        <v>23</v>
      </c>
      <c r="D16" s="6">
        <v>1700</v>
      </c>
      <c r="E16" s="23"/>
      <c r="F16" s="7">
        <f t="shared" si="1"/>
        <v>0</v>
      </c>
      <c r="G16">
        <f t="shared" si="0"/>
        <v>2</v>
      </c>
      <c r="L16" s="8">
        <v>62.4</v>
      </c>
      <c r="M16" s="8" t="str">
        <f t="shared" si="2"/>
        <v/>
      </c>
    </row>
    <row r="17" spans="2:14" ht="9.75" customHeight="1" thickBot="1" x14ac:dyDescent="0.3">
      <c r="G17">
        <f>SUM(G4:G16)</f>
        <v>26</v>
      </c>
    </row>
    <row r="18" spans="2:14" ht="19.899999999999999" customHeight="1" thickBot="1" x14ac:dyDescent="0.3">
      <c r="B18" s="17" t="s">
        <v>9</v>
      </c>
      <c r="C18" s="18"/>
      <c r="D18" s="18"/>
      <c r="E18" s="19"/>
      <c r="F18" s="10" t="str">
        <f>IF(G17=13,G18,"")</f>
        <v/>
      </c>
      <c r="G18" s="11">
        <f>SUM(F4:F17)</f>
        <v>0</v>
      </c>
      <c r="I18" s="12" t="e">
        <f>+F18*4</f>
        <v>#VALUE!</v>
      </c>
    </row>
    <row r="19" spans="2:14" ht="19.899999999999999" customHeight="1" thickBot="1" x14ac:dyDescent="0.3">
      <c r="B19" s="17" t="s">
        <v>2</v>
      </c>
      <c r="C19" s="18"/>
      <c r="D19" s="18"/>
      <c r="E19" s="1">
        <v>0</v>
      </c>
      <c r="F19" s="13" t="str">
        <f>IF(AND(G19=1,G17=13),I19,"")</f>
        <v/>
      </c>
      <c r="G19">
        <f>IF(OR(E19&gt;0, E19=0), 1,2)</f>
        <v>1</v>
      </c>
      <c r="I19" s="12" t="e">
        <f>+E19*J19</f>
        <v>#VALUE!</v>
      </c>
      <c r="J19" t="e">
        <f>+F18/(E19+E20+1)</f>
        <v>#VALUE!</v>
      </c>
    </row>
    <row r="20" spans="2:14" ht="19.899999999999999" customHeight="1" thickBot="1" x14ac:dyDescent="0.3">
      <c r="B20" s="17" t="s">
        <v>3</v>
      </c>
      <c r="C20" s="18"/>
      <c r="D20" s="18"/>
      <c r="E20" s="1">
        <v>0</v>
      </c>
      <c r="F20" s="13" t="str">
        <f>IF(AND(G20=1,G17=13),I20,"")</f>
        <v/>
      </c>
      <c r="G20">
        <f>IF(OR(E20&gt;0, E20=0), 1,2)</f>
        <v>1</v>
      </c>
      <c r="H20">
        <f>+G19+G20</f>
        <v>2</v>
      </c>
      <c r="I20" s="12" t="e">
        <f>+E20*J20</f>
        <v>#VALUE!</v>
      </c>
      <c r="J20" t="e">
        <f>+F18/(E19+E20+1)</f>
        <v>#VALUE!</v>
      </c>
    </row>
    <row r="21" spans="2:14" ht="19.899999999999999" customHeight="1" thickBot="1" x14ac:dyDescent="0.3">
      <c r="B21" s="20" t="s">
        <v>36</v>
      </c>
      <c r="C21" s="21"/>
      <c r="D21" s="21"/>
      <c r="E21" s="22"/>
      <c r="F21" s="14" t="str">
        <f>IF(AND(H20=2,G17=13),I21,"")</f>
        <v/>
      </c>
      <c r="I21" s="12" t="str">
        <f>+F18</f>
        <v/>
      </c>
    </row>
    <row r="22" spans="2:14" ht="19.899999999999999" customHeight="1" thickBot="1" x14ac:dyDescent="0.3">
      <c r="B22" s="17" t="s">
        <v>1</v>
      </c>
      <c r="C22" s="18"/>
      <c r="D22" s="18"/>
      <c r="E22" s="19"/>
      <c r="F22" s="13" t="str">
        <f>IF(AND(H20=2,G17=13),I22,"")</f>
        <v/>
      </c>
      <c r="I22" s="12" t="e">
        <f>+I21*0.21</f>
        <v>#VALUE!</v>
      </c>
    </row>
    <row r="23" spans="2:14" ht="19.899999999999999" customHeight="1" thickBot="1" x14ac:dyDescent="0.3">
      <c r="B23" s="20" t="s">
        <v>35</v>
      </c>
      <c r="C23" s="21"/>
      <c r="D23" s="21"/>
      <c r="E23" s="22"/>
      <c r="F23" s="15" t="str">
        <f>IF(AND(H20=2,G17=13),I23,"")</f>
        <v/>
      </c>
      <c r="I23" s="12" t="e">
        <f>+I21+I22</f>
        <v>#VALUE!</v>
      </c>
    </row>
    <row r="25" spans="2:14" x14ac:dyDescent="0.25">
      <c r="N25" s="9"/>
    </row>
    <row r="26" spans="2:14" x14ac:dyDescent="0.25">
      <c r="B26" s="16" t="s">
        <v>38</v>
      </c>
      <c r="C26" s="16"/>
      <c r="D26" s="16"/>
    </row>
    <row r="27" spans="2:14" x14ac:dyDescent="0.25">
      <c r="B27" s="16" t="s">
        <v>5</v>
      </c>
      <c r="C27" s="16"/>
      <c r="D27" s="16"/>
    </row>
    <row r="28" spans="2:14" x14ac:dyDescent="0.25">
      <c r="B28" s="16" t="s">
        <v>6</v>
      </c>
      <c r="C28" s="16"/>
      <c r="D28" s="16"/>
    </row>
    <row r="29" spans="2:14" x14ac:dyDescent="0.25">
      <c r="B29" s="16" t="s">
        <v>4</v>
      </c>
    </row>
  </sheetData>
  <sheetProtection algorithmName="SHA-512" hashValue="dBdztZxP+0lwtNrba23EV4gYnY6piwufm+BqHf8MX1a1unK8hMjNzI2RC3lpUJJO5GNxXPl6xj6ecdu2384X2A==" saltValue="lsxgTUITbFJjhCRkZoOv3w==" spinCount="100000" sheet="1" objects="1" scenarios="1"/>
  <mergeCells count="6">
    <mergeCell ref="B23:E23"/>
    <mergeCell ref="B18:E18"/>
    <mergeCell ref="B19:D19"/>
    <mergeCell ref="B20:D20"/>
    <mergeCell ref="B21:E21"/>
    <mergeCell ref="B22:E22"/>
  </mergeCells>
  <conditionalFormatting sqref="M4:M16">
    <cfRule type="expression" dxfId="0" priority="1">
      <formula>M4="Precio unitario superior a precio máximo"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 anexo Lote 1</vt:lpstr>
      <vt:lpstr>Tabla anexo Lote 2</vt:lpstr>
      <vt:lpstr>'Tabla anexo Lote 1'!_Hlk129249943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2023-09-19T11:21:26Z</dcterms:created>
  <dcterms:modified xsi:type="dcterms:W3CDTF">2024-08-05T09:01:46Z</dcterms:modified>
</cp:coreProperties>
</file>