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filterPrivacy="1" codeName="ThisWorkbook"/>
  <xr:revisionPtr revIDLastSave="0" documentId="13_ncr:1_{3E1478C5-58D1-4C97-8667-6D7DC64965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esupuesto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3" l="1"/>
  <c r="G6" i="3"/>
  <c r="G7" i="3"/>
  <c r="G8" i="3"/>
  <c r="G9" i="3"/>
  <c r="G10" i="3"/>
  <c r="G11" i="3"/>
  <c r="G13" i="3"/>
  <c r="G14" i="3"/>
  <c r="G16" i="3"/>
  <c r="G5" i="3"/>
  <c r="I20" i="3" l="1"/>
  <c r="I6" i="3"/>
  <c r="I7" i="3"/>
  <c r="I8" i="3"/>
  <c r="I9" i="3"/>
  <c r="I10" i="3"/>
  <c r="I11" i="3"/>
  <c r="I12" i="3"/>
  <c r="I13" i="3"/>
  <c r="I14" i="3"/>
  <c r="I15" i="3"/>
  <c r="I16" i="3"/>
  <c r="I5" i="3"/>
  <c r="E7" i="3"/>
  <c r="E6" i="3" l="1"/>
  <c r="E8" i="3"/>
  <c r="E9" i="3"/>
  <c r="E10" i="3"/>
  <c r="E11" i="3"/>
  <c r="E12" i="3"/>
  <c r="G12" i="3" s="1"/>
  <c r="E14" i="3"/>
  <c r="D12" i="3" l="1"/>
  <c r="D5" i="3"/>
  <c r="G21" i="3" l="1"/>
  <c r="G19" i="3" s="1"/>
  <c r="G31" i="3"/>
  <c r="E15" i="3" l="1"/>
  <c r="G15" i="3" s="1"/>
  <c r="E16" i="3"/>
  <c r="E5" i="3"/>
  <c r="E13" i="3"/>
  <c r="G17" i="3" l="1"/>
  <c r="G4" i="3" s="1"/>
  <c r="G25" i="3" s="1"/>
  <c r="F37" i="3" l="1"/>
  <c r="F41" i="3" l="1"/>
  <c r="F42" i="3" s="1"/>
  <c r="B39" i="3"/>
  <c r="E39" i="3" s="1"/>
  <c r="D39" i="3" l="1"/>
</calcChain>
</file>

<file path=xl/sharedStrings.xml><?xml version="1.0" encoding="utf-8"?>
<sst xmlns="http://schemas.openxmlformats.org/spreadsheetml/2006/main" count="43" uniqueCount="35">
  <si>
    <t>Desde</t>
  </si>
  <si>
    <t>Servicios Profesionales</t>
  </si>
  <si>
    <t>Partida 1</t>
  </si>
  <si>
    <t>Partida 2</t>
  </si>
  <si>
    <t>Resumen</t>
  </si>
  <si>
    <t>Cantidad</t>
  </si>
  <si>
    <t>C/U Ejecución Material [€]</t>
  </si>
  <si>
    <t>C Ejecución Material [€]</t>
  </si>
  <si>
    <t>Total 01</t>
  </si>
  <si>
    <t>Total 02</t>
  </si>
  <si>
    <t>TOTAL OFERTA SIN IVA</t>
  </si>
  <si>
    <t>TOTAL OFERTA CON IVA</t>
  </si>
  <si>
    <t>al</t>
  </si>
  <si>
    <t>Período previsto de duración del contrato:</t>
  </si>
  <si>
    <t>Jornada profesional</t>
  </si>
  <si>
    <t>Meses del ítem en el contrato</t>
  </si>
  <si>
    <t>Fecha fin de soporte previo</t>
  </si>
  <si>
    <r>
      <t xml:space="preserve">Para la adecuada cumplimentación se deben rellenar </t>
    </r>
    <r>
      <rPr>
        <b/>
        <sz val="10"/>
        <rFont val="Arial"/>
        <family val="2"/>
      </rPr>
      <t>todas</t>
    </r>
    <r>
      <rPr>
        <sz val="10"/>
        <rFont val="Arial"/>
        <family val="2"/>
      </rPr>
      <t xml:space="preserve"> las celdas marcadas en verde y se tendrán en cuenta las condiciones el apartado 27 del cuadro resumen del PCP.</t>
    </r>
  </si>
  <si>
    <t>Suscripciones VMware</t>
  </si>
  <si>
    <t>VMWare vSphere Foundation  [cores]</t>
  </si>
  <si>
    <t>VSAN AddOn para 1 servidor con 2 discos de cache de 375GB y 11 discos de capacidad 1,92TB [servidores]</t>
  </si>
  <si>
    <t>VMWare Workstation Player</t>
  </si>
  <si>
    <t>VMWare Workstation Pro</t>
  </si>
  <si>
    <t>IMPORTE GG [%]</t>
  </si>
  <si>
    <t>IMPORTE BI [%]</t>
  </si>
  <si>
    <t>IMPORTE GG [€]</t>
  </si>
  <si>
    <t>IMPORTE BI [€]</t>
  </si>
  <si>
    <t xml:space="preserve">               </t>
  </si>
  <si>
    <t>IVA [%]</t>
  </si>
  <si>
    <t>IMPORTE IVA [€]</t>
  </si>
  <si>
    <t>PRESUPUESTO EJECUCIÓN MATERIAL [€]</t>
  </si>
  <si>
    <t>TOTAL OFERTA SIN IVA [€]</t>
  </si>
  <si>
    <t>Validez presupuesto</t>
  </si>
  <si>
    <t>SOPORTE Y MANTENIMIENTO DEL SOFTWARE DE VIRTUALIZACIÓN VMWARE</t>
  </si>
  <si>
    <t>Importe unitario máximo [€]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</si>
</sst>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0&quot; meses&quot;"/>
    <numFmt numFmtId="165" formatCode="#,##0.00\ &quot;€&quot;"/>
    <numFmt numFmtId="166" formatCode="#,##0.00000\ &quot;€&quot;"/>
    <numFmt numFmtId="167" formatCode="#,##0.000\ &quot;€&quot;"/>
    <numFmt numFmtId="168" formatCode="#,##0.000000000000000000000000\ &quot;€&quot;"/>
    <numFmt numFmtId="169" formatCode="#,##0.00000000000\ &quot;€&quot;"/>
  </numFmts>
  <fonts count="2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name val="Aptos"/>
      <family val="2"/>
    </font>
    <font>
      <b/>
      <i/>
      <sz val="11"/>
      <color theme="1"/>
      <name val="Calibri"/>
      <family val="2"/>
    </font>
    <font>
      <b/>
      <sz val="11"/>
      <color theme="1"/>
      <name val="Calibri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000"/>
        <bgColor indexed="31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4CBE0"/>
        <bgColor rgb="FFB4CBE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165" fontId="14" fillId="3" borderId="0" xfId="3" applyNumberFormat="1" applyFont="1" applyFill="1" applyAlignment="1" applyProtection="1">
      <alignment horizontal="right" vertical="top" indent="1"/>
      <protection locked="0"/>
    </xf>
    <xf numFmtId="44" fontId="8" fillId="2" borderId="0" xfId="6" applyFont="1" applyFill="1" applyAlignment="1" applyProtection="1">
      <alignment vertical="center"/>
    </xf>
    <xf numFmtId="165" fontId="13" fillId="2" borderId="0" xfId="6" applyNumberFormat="1" applyFont="1" applyFill="1" applyAlignment="1" applyProtection="1">
      <alignment vertical="center"/>
    </xf>
    <xf numFmtId="44" fontId="12" fillId="2" borderId="0" xfId="6" applyFont="1" applyFill="1" applyAlignment="1" applyProtection="1">
      <alignment horizontal="center" vertical="top"/>
    </xf>
    <xf numFmtId="0" fontId="10" fillId="0" borderId="0" xfId="2" applyFont="1" applyAlignment="1">
      <alignment horizontal="center" vertical="center" wrapText="1"/>
    </xf>
    <xf numFmtId="0" fontId="9" fillId="0" borderId="0" xfId="2" applyFont="1"/>
    <xf numFmtId="0" fontId="8" fillId="0" borderId="0" xfId="2" applyFont="1" applyAlignment="1">
      <alignment vertical="top"/>
    </xf>
    <xf numFmtId="0" fontId="4" fillId="0" borderId="0" xfId="2" applyAlignment="1">
      <alignment vertical="top"/>
    </xf>
    <xf numFmtId="0" fontId="4" fillId="0" borderId="0" xfId="2"/>
    <xf numFmtId="0" fontId="8" fillId="0" borderId="0" xfId="2" applyFont="1"/>
    <xf numFmtId="0" fontId="11" fillId="0" borderId="0" xfId="2" applyFont="1" applyAlignment="1">
      <alignment vertical="top" wrapText="1"/>
    </xf>
    <xf numFmtId="0" fontId="18" fillId="0" borderId="0" xfId="8" applyFont="1" applyAlignment="1">
      <alignment vertical="top" wrapText="1"/>
    </xf>
    <xf numFmtId="0" fontId="4" fillId="2" borderId="0" xfId="2" applyFill="1" applyAlignment="1">
      <alignment vertical="center"/>
    </xf>
    <xf numFmtId="49" fontId="8" fillId="2" borderId="0" xfId="2" applyNumberFormat="1" applyFont="1" applyFill="1" applyAlignment="1">
      <alignment vertical="center" wrapText="1"/>
    </xf>
    <xf numFmtId="0" fontId="8" fillId="2" borderId="0" xfId="2" applyFont="1" applyFill="1" applyAlignment="1">
      <alignment vertical="center"/>
    </xf>
    <xf numFmtId="0" fontId="17" fillId="0" borderId="0" xfId="0" applyFont="1"/>
    <xf numFmtId="14" fontId="2" fillId="0" borderId="0" xfId="2" applyNumberFormat="1" applyFont="1" applyAlignment="1">
      <alignment vertical="top" wrapText="1"/>
    </xf>
    <xf numFmtId="1" fontId="4" fillId="0" borderId="0" xfId="2" applyNumberFormat="1"/>
    <xf numFmtId="4" fontId="4" fillId="0" borderId="0" xfId="2" applyNumberFormat="1" applyAlignment="1">
      <alignment vertical="top"/>
    </xf>
    <xf numFmtId="165" fontId="4" fillId="0" borderId="0" xfId="2" applyNumberFormat="1" applyAlignment="1">
      <alignment vertical="top"/>
    </xf>
    <xf numFmtId="0" fontId="21" fillId="8" borderId="0" xfId="8" applyFont="1" applyFill="1" applyAlignment="1">
      <alignment horizontal="center" vertical="top" wrapText="1"/>
    </xf>
    <xf numFmtId="165" fontId="4" fillId="0" borderId="0" xfId="2" applyNumberFormat="1"/>
    <xf numFmtId="167" fontId="4" fillId="0" borderId="0" xfId="2" applyNumberFormat="1"/>
    <xf numFmtId="14" fontId="4" fillId="0" borderId="0" xfId="2" applyNumberFormat="1" applyAlignment="1">
      <alignment vertical="top" wrapText="1"/>
    </xf>
    <xf numFmtId="0" fontId="17" fillId="0" borderId="0" xfId="0" applyFont="1" applyAlignment="1">
      <alignment wrapText="1"/>
    </xf>
    <xf numFmtId="168" fontId="4" fillId="0" borderId="0" xfId="2" applyNumberFormat="1"/>
    <xf numFmtId="49" fontId="8" fillId="0" borderId="0" xfId="2" applyNumberFormat="1" applyFont="1" applyAlignment="1">
      <alignment vertical="top"/>
    </xf>
    <xf numFmtId="3" fontId="4" fillId="0" borderId="0" xfId="2" applyNumberFormat="1" applyAlignment="1">
      <alignment vertical="top"/>
    </xf>
    <xf numFmtId="165" fontId="13" fillId="0" borderId="0" xfId="2" applyNumberFormat="1" applyFont="1" applyAlignment="1">
      <alignment vertical="top"/>
    </xf>
    <xf numFmtId="0" fontId="7" fillId="0" borderId="0" xfId="2" applyFont="1" applyAlignment="1">
      <alignment horizontal="left" vertical="center"/>
    </xf>
    <xf numFmtId="166" fontId="9" fillId="0" borderId="0" xfId="2" applyNumberFormat="1" applyFont="1"/>
    <xf numFmtId="0" fontId="4" fillId="2" borderId="0" xfId="2" applyFill="1" applyAlignment="1">
      <alignment horizontal="center"/>
    </xf>
    <xf numFmtId="49" fontId="8" fillId="2" borderId="0" xfId="2" applyNumberFormat="1" applyFont="1" applyFill="1" applyAlignment="1">
      <alignment horizontal="center" vertical="top" wrapText="1"/>
    </xf>
    <xf numFmtId="0" fontId="8" fillId="2" borderId="0" xfId="2" applyFont="1" applyFill="1" applyAlignment="1">
      <alignment horizontal="center" vertical="top"/>
    </xf>
    <xf numFmtId="0" fontId="4" fillId="0" borderId="0" xfId="2" applyAlignment="1">
      <alignment horizontal="center"/>
    </xf>
    <xf numFmtId="49" fontId="3" fillId="0" borderId="0" xfId="2" applyNumberFormat="1" applyFont="1" applyAlignment="1">
      <alignment vertical="top" wrapText="1"/>
    </xf>
    <xf numFmtId="49" fontId="4" fillId="0" borderId="0" xfId="2" applyNumberFormat="1" applyAlignment="1">
      <alignment vertical="top" wrapText="1"/>
    </xf>
    <xf numFmtId="49" fontId="19" fillId="8" borderId="0" xfId="8" applyNumberFormat="1" applyFont="1" applyFill="1" applyAlignment="1">
      <alignment horizontal="center" vertical="top" wrapText="1"/>
    </xf>
    <xf numFmtId="0" fontId="4" fillId="4" borderId="0" xfId="2" applyFill="1" applyAlignment="1">
      <alignment vertical="top" wrapText="1"/>
    </xf>
    <xf numFmtId="0" fontId="4" fillId="4" borderId="0" xfId="2" applyFill="1" applyAlignment="1">
      <alignment vertical="top"/>
    </xf>
    <xf numFmtId="165" fontId="4" fillId="4" borderId="0" xfId="2" applyNumberFormat="1" applyFill="1" applyAlignment="1">
      <alignment vertical="top"/>
    </xf>
    <xf numFmtId="4" fontId="14" fillId="0" borderId="0" xfId="2" applyNumberFormat="1" applyFont="1" applyAlignment="1">
      <alignment horizontal="right" indent="1"/>
    </xf>
    <xf numFmtId="0" fontId="4" fillId="0" borderId="0" xfId="2" applyAlignment="1">
      <alignment horizontal="left" vertical="center"/>
    </xf>
    <xf numFmtId="165" fontId="14" fillId="0" borderId="0" xfId="2" applyNumberFormat="1" applyFont="1" applyAlignment="1">
      <alignment horizontal="right" indent="1"/>
    </xf>
    <xf numFmtId="165" fontId="15" fillId="0" borderId="0" xfId="2" applyNumberFormat="1" applyFont="1"/>
    <xf numFmtId="0" fontId="4" fillId="0" borderId="0" xfId="2" applyAlignment="1">
      <alignment horizontal="left" vertical="center" wrapText="1"/>
    </xf>
    <xf numFmtId="44" fontId="20" fillId="0" borderId="0" xfId="6" applyFont="1" applyProtection="1"/>
    <xf numFmtId="0" fontId="6" fillId="5" borderId="0" xfId="0" applyFont="1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14" fontId="6" fillId="5" borderId="0" xfId="0" applyNumberFormat="1" applyFont="1" applyFill="1" applyAlignment="1">
      <alignment horizontal="center" vertical="center"/>
    </xf>
    <xf numFmtId="164" fontId="6" fillId="5" borderId="0" xfId="0" applyNumberFormat="1" applyFont="1" applyFill="1" applyAlignment="1">
      <alignment vertical="center"/>
    </xf>
    <xf numFmtId="0" fontId="0" fillId="0" borderId="0" xfId="0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165" fontId="0" fillId="7" borderId="1" xfId="0" applyNumberForma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1" fillId="0" borderId="0" xfId="8"/>
    <xf numFmtId="165" fontId="8" fillId="7" borderId="1" xfId="0" applyNumberFormat="1" applyFont="1" applyFill="1" applyBorder="1" applyAlignment="1">
      <alignment horizontal="center"/>
    </xf>
    <xf numFmtId="0" fontId="0" fillId="0" borderId="0" xfId="8" applyFont="1"/>
    <xf numFmtId="165" fontId="0" fillId="7" borderId="3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165" fontId="8" fillId="7" borderId="6" xfId="0" applyNumberFormat="1" applyFont="1" applyFill="1" applyBorder="1" applyAlignment="1">
      <alignment horizontal="center"/>
    </xf>
    <xf numFmtId="10" fontId="14" fillId="3" borderId="1" xfId="7" applyNumberFormat="1" applyFont="1" applyFill="1" applyBorder="1" applyAlignment="1" applyProtection="1">
      <alignment horizontal="right" vertical="top" indent="1"/>
      <protection locked="0"/>
    </xf>
    <xf numFmtId="169" fontId="14" fillId="3" borderId="0" xfId="3" applyNumberFormat="1" applyFont="1" applyFill="1" applyAlignment="1" applyProtection="1">
      <alignment horizontal="right" vertical="top" indent="1"/>
      <protection locked="0"/>
    </xf>
    <xf numFmtId="169" fontId="4" fillId="0" borderId="0" xfId="2" applyNumberFormat="1" applyAlignment="1">
      <alignment vertical="top"/>
    </xf>
    <xf numFmtId="169" fontId="4" fillId="0" borderId="0" xfId="2" applyNumberFormat="1"/>
    <xf numFmtId="9" fontId="0" fillId="0" borderId="2" xfId="0" applyNumberFormat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6" fillId="6" borderId="0" xfId="2" applyFont="1" applyFill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165" fontId="8" fillId="7" borderId="1" xfId="0" applyNumberFormat="1" applyFont="1" applyFill="1" applyBorder="1" applyAlignment="1">
      <alignment horizontal="center"/>
    </xf>
    <xf numFmtId="0" fontId="1" fillId="2" borderId="1" xfId="8" applyFill="1" applyBorder="1" applyAlignment="1">
      <alignment horizontal="center"/>
    </xf>
  </cellXfs>
  <cellStyles count="9">
    <cellStyle name="Millares 2" xfId="5" xr:uid="{64E123D3-B1D2-4BCA-AE70-61B1DD3850CA}"/>
    <cellStyle name="Moneda" xfId="6" builtinId="4"/>
    <cellStyle name="Moneda 2" xfId="4" xr:uid="{BF9F8B63-2A9E-4306-9207-1181A87B1F4E}"/>
    <cellStyle name="Normal" xfId="0" builtinId="0"/>
    <cellStyle name="Normal 2" xfId="1" xr:uid="{00000000-0005-0000-0000-000001000000}"/>
    <cellStyle name="Normal 2 2 2" xfId="8" xr:uid="{1CD72934-7882-42FD-B4B8-EB2250C4C8DA}"/>
    <cellStyle name="Normal 3" xfId="2" xr:uid="{A60006DB-81CB-4F5D-8BE4-6FA14E376CCD}"/>
    <cellStyle name="Porcentaje" xfId="7" builtinId="5"/>
    <cellStyle name="Porcentaje 2" xfId="3" xr:uid="{9ED5084A-5CB6-470B-BB1A-95FF458A493E}"/>
  </cellStyles>
  <dxfs count="2">
    <dxf>
      <font>
        <b/>
        <color rgb="FFFF0000"/>
      </font>
      <fill>
        <patternFill patternType="none"/>
      </fill>
    </dxf>
    <dxf>
      <font>
        <color rgb="FF00B050"/>
      </font>
      <fill>
        <patternFill patternType="none"/>
      </fill>
    </dxf>
  </dxfs>
  <tableStyles count="0" defaultTableStyle="TableStyleMedium2" defaultPivotStyle="PivotStyleLight16"/>
  <colors>
    <mruColors>
      <color rgb="FFFFFF9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304799</xdr:colOff>
      <xdr:row>0</xdr:row>
      <xdr:rowOff>193432</xdr:rowOff>
    </xdr:from>
    <xdr:to>
      <xdr:col>7</xdr:col>
      <xdr:colOff>1459523</xdr:colOff>
      <xdr:row>1</xdr:row>
      <xdr:rowOff>291575</xdr:rowOff>
    </xdr:to>
    <xdr:pic>
      <xdr:nvPicPr>
        <xdr:cNvPr id="2" name="Picture 3" descr="D:\Trabajo\Marketing\Diseño\Recursos de diseño\LogoMetro.png">
          <a:extLst>
            <a:ext uri="{FF2B5EF4-FFF2-40B4-BE49-F238E27FC236}">
              <a16:creationId xmlns:a16="http://schemas.microsoft.com/office/drawing/2014/main" id="{6028897F-D512-4CA9-9BCF-F887B97C28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4079" y="193432"/>
          <a:ext cx="1154724" cy="62392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lbert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E15B64"/>
      </a:accent1>
      <a:accent2>
        <a:srgbClr val="F27F62"/>
      </a:accent2>
      <a:accent3>
        <a:srgbClr val="FBB36B"/>
      </a:accent3>
      <a:accent4>
        <a:srgbClr val="ABBC85"/>
      </a:accent4>
      <a:accent5>
        <a:srgbClr val="849B89"/>
      </a:accent5>
      <a:accent6>
        <a:srgbClr val="849BC8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2A6F6-08D9-4C7D-ADF8-2132281122B8}">
  <dimension ref="A1:Y42"/>
  <sheetViews>
    <sheetView tabSelected="1" zoomScale="85" zoomScaleNormal="85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F7" sqref="F7"/>
    </sheetView>
  </sheetViews>
  <sheetFormatPr baseColWidth="10" defaultColWidth="11.44140625" defaultRowHeight="14.4" x14ac:dyDescent="0.3"/>
  <cols>
    <col min="1" max="1" width="11.44140625" style="9"/>
    <col min="2" max="2" width="46.109375" style="9" customWidth="1" collapsed="1"/>
    <col min="3" max="3" width="16.5546875" style="9" customWidth="1"/>
    <col min="4" max="4" width="16.5546875" style="9" customWidth="1" collapsed="1"/>
    <col min="5" max="5" width="16.5546875" style="9" customWidth="1"/>
    <col min="6" max="6" width="24.6640625" style="9" customWidth="1" collapsed="1"/>
    <col min="7" max="7" width="24.6640625" style="9" customWidth="1"/>
    <col min="8" max="8" width="27.6640625" style="9" customWidth="1" collapsed="1"/>
    <col min="9" max="9" width="24.109375" style="9" customWidth="1" collapsed="1"/>
    <col min="10" max="10" width="48" style="9" customWidth="1" collapsed="1"/>
    <col min="11" max="11" width="12.44140625" style="9" bestFit="1" customWidth="1" collapsed="1"/>
    <col min="12" max="12" width="11.44140625" style="9" collapsed="1"/>
    <col min="13" max="13" width="13.5546875" style="9" bestFit="1" customWidth="1" collapsed="1"/>
    <col min="14" max="14" width="11.44140625" style="9" collapsed="1"/>
    <col min="15" max="15" width="11.44140625" style="9"/>
    <col min="16" max="17" width="11.44140625" style="9" collapsed="1"/>
    <col min="18" max="21" width="11.44140625" style="9"/>
    <col min="22" max="22" width="11.44140625" style="9" collapsed="1"/>
    <col min="23" max="25" width="11.44140625" style="9"/>
    <col min="26" max="16384" width="11.44140625" style="9" collapsed="1"/>
  </cols>
  <sheetData>
    <row r="1" spans="1:17" ht="41.4" customHeight="1" x14ac:dyDescent="0.3">
      <c r="A1" s="69" t="s">
        <v>33</v>
      </c>
      <c r="B1" s="69"/>
      <c r="C1" s="69"/>
      <c r="D1" s="69"/>
      <c r="E1" s="69"/>
      <c r="F1" s="69"/>
      <c r="G1" s="5"/>
      <c r="H1" s="6"/>
      <c r="I1" s="6"/>
      <c r="J1" s="7"/>
      <c r="K1" s="8"/>
      <c r="L1" s="8"/>
      <c r="M1" s="8"/>
      <c r="N1" s="8"/>
      <c r="O1" s="8"/>
      <c r="P1" s="8"/>
      <c r="Q1" s="7"/>
    </row>
    <row r="2" spans="1:17" ht="54" customHeight="1" x14ac:dyDescent="0.3">
      <c r="A2" s="10"/>
      <c r="B2" s="8"/>
      <c r="C2" s="8"/>
      <c r="D2" s="8"/>
      <c r="E2" s="8"/>
      <c r="F2" s="8"/>
      <c r="G2" s="8"/>
      <c r="H2" s="6"/>
      <c r="I2" s="6"/>
      <c r="J2" s="7"/>
      <c r="K2" s="8"/>
      <c r="L2" s="8"/>
      <c r="M2" s="8"/>
      <c r="N2" s="8"/>
      <c r="O2" s="8"/>
      <c r="P2" s="8"/>
      <c r="Q2" s="8"/>
    </row>
    <row r="3" spans="1:17" ht="28.8" x14ac:dyDescent="0.3">
      <c r="B3" s="11" t="s">
        <v>4</v>
      </c>
      <c r="C3" s="11" t="s">
        <v>16</v>
      </c>
      <c r="D3" s="11" t="s">
        <v>5</v>
      </c>
      <c r="E3" s="11" t="s">
        <v>15</v>
      </c>
      <c r="F3" s="11" t="s">
        <v>6</v>
      </c>
      <c r="G3" s="11" t="s">
        <v>7</v>
      </c>
      <c r="H3" s="12" t="s">
        <v>34</v>
      </c>
      <c r="I3" s="12" t="s">
        <v>32</v>
      </c>
    </row>
    <row r="4" spans="1:17" x14ac:dyDescent="0.3">
      <c r="A4" s="13" t="s">
        <v>2</v>
      </c>
      <c r="B4" s="14" t="s">
        <v>18</v>
      </c>
      <c r="C4" s="14"/>
      <c r="D4" s="15">
        <v>1</v>
      </c>
      <c r="E4" s="15"/>
      <c r="F4" s="2"/>
      <c r="G4" s="3">
        <f>D4*G17</f>
        <v>0</v>
      </c>
      <c r="H4" s="2"/>
      <c r="I4" s="2"/>
    </row>
    <row r="5" spans="1:17" x14ac:dyDescent="0.3">
      <c r="B5" s="16" t="s">
        <v>19</v>
      </c>
      <c r="C5" s="17">
        <v>45688</v>
      </c>
      <c r="D5" s="18">
        <f>960+96+400</f>
        <v>1456</v>
      </c>
      <c r="E5" s="19">
        <f>IF((C5&lt;$D$31),G$31,IF(($C5&gt;$F$31),0, IF(($F$31&lt;$F$31),  DAYS360($D$31,$F31+1)/30,   DAYS360($C5,$F$31)/30 )))</f>
        <v>36</v>
      </c>
      <c r="F5" s="1"/>
      <c r="G5" s="20">
        <f>D5*E5*F5</f>
        <v>0</v>
      </c>
      <c r="H5" s="20">
        <v>15</v>
      </c>
      <c r="I5" s="21" t="str">
        <f>IF(F5&gt;H5, "No válido","Válido")</f>
        <v>Válido</v>
      </c>
      <c r="J5" s="22"/>
      <c r="K5" s="22"/>
      <c r="M5" s="23"/>
    </row>
    <row r="6" spans="1:17" x14ac:dyDescent="0.3">
      <c r="B6" s="16" t="s">
        <v>19</v>
      </c>
      <c r="C6" s="24">
        <v>45948</v>
      </c>
      <c r="D6" s="18">
        <v>144</v>
      </c>
      <c r="E6" s="19">
        <f>IF((C6&lt;$D$31),G$31,IF(($C6&gt;$F$31),0, IF(($F$31&lt;$F$31),  DAYS360($D$31,$F32+1)/30,   DAYS360($C6,$F$31)/30 )))</f>
        <v>27.433333333333334</v>
      </c>
      <c r="F6" s="1"/>
      <c r="G6" s="20">
        <f t="shared" ref="G6:G16" si="0">D6*E6*F6</f>
        <v>0</v>
      </c>
      <c r="H6" s="20">
        <v>15</v>
      </c>
      <c r="I6" s="21" t="str">
        <f t="shared" ref="I6:I16" si="1">IF(F6&gt;H6, "No válido","Válido")</f>
        <v>Válido</v>
      </c>
      <c r="J6" s="22"/>
      <c r="K6" s="22"/>
      <c r="M6" s="23"/>
    </row>
    <row r="7" spans="1:17" ht="43.2" x14ac:dyDescent="0.3">
      <c r="B7" s="25" t="s">
        <v>20</v>
      </c>
      <c r="C7" s="24">
        <v>45948</v>
      </c>
      <c r="D7" s="18">
        <v>4</v>
      </c>
      <c r="E7" s="19">
        <f>IF((C7&lt;$D$31),G$31,IF(($C7&gt;$F$31),0, IF(($F$31&lt;$F$31),  DAYS360($D$31,$F33+1)/30,   DAYS360($C7,$F$31)/30 )))</f>
        <v>27.433333333333334</v>
      </c>
      <c r="F7" s="63"/>
      <c r="G7" s="20">
        <f t="shared" si="0"/>
        <v>0</v>
      </c>
      <c r="H7" s="64">
        <v>2023.001336573511</v>
      </c>
      <c r="I7" s="21" t="str">
        <f t="shared" si="1"/>
        <v>Válido</v>
      </c>
      <c r="J7" s="65"/>
      <c r="K7" s="22"/>
      <c r="M7" s="23"/>
    </row>
    <row r="8" spans="1:17" x14ac:dyDescent="0.3">
      <c r="B8" s="16" t="s">
        <v>19</v>
      </c>
      <c r="C8" s="24">
        <v>46209</v>
      </c>
      <c r="D8" s="18">
        <v>32</v>
      </c>
      <c r="E8" s="19">
        <f>IF((C8&lt;$D$31),G$31,IF(($C8&gt;$F$31),0, IF(($F$31&lt;$F$31),  DAYS360($D$31,$F33+1)/30,   DAYS360($C8,$F$31)/30 )))</f>
        <v>18.833333333333332</v>
      </c>
      <c r="F8" s="1"/>
      <c r="G8" s="20">
        <f t="shared" si="0"/>
        <v>0</v>
      </c>
      <c r="H8" s="20">
        <v>15.000000000000002</v>
      </c>
      <c r="I8" s="21" t="str">
        <f t="shared" si="1"/>
        <v>Válido</v>
      </c>
      <c r="J8" s="22"/>
      <c r="K8" s="22"/>
      <c r="M8" s="23"/>
    </row>
    <row r="9" spans="1:17" x14ac:dyDescent="0.3">
      <c r="B9" s="16" t="s">
        <v>19</v>
      </c>
      <c r="C9" s="24">
        <v>46217</v>
      </c>
      <c r="D9" s="18">
        <v>128</v>
      </c>
      <c r="E9" s="19">
        <f>IF((C9&lt;$D$31),G$31,IF(($C9&gt;$F$31),0, IF(($F$31&lt;$F$31),  DAYS360($D$31,$F34+1)/30,   DAYS360($C9,$F$31)/30 )))</f>
        <v>18.566666666666666</v>
      </c>
      <c r="F9" s="1"/>
      <c r="G9" s="20">
        <f t="shared" si="0"/>
        <v>0</v>
      </c>
      <c r="H9" s="20">
        <v>15</v>
      </c>
      <c r="I9" s="21" t="str">
        <f t="shared" si="1"/>
        <v>Válido</v>
      </c>
      <c r="J9" s="22"/>
      <c r="K9" s="22"/>
      <c r="M9" s="23"/>
    </row>
    <row r="10" spans="1:17" x14ac:dyDescent="0.3">
      <c r="B10" s="16" t="s">
        <v>19</v>
      </c>
      <c r="C10" s="24">
        <v>46265</v>
      </c>
      <c r="D10" s="18">
        <v>384</v>
      </c>
      <c r="E10" s="19">
        <f>IF((C10&lt;$D$31),G$31,IF(($C10&gt;$F$31),0, IF(($F$31&lt;$F$31),  DAYS360($D$31,$F35+1)/30,   DAYS360($C10,$F$31)/30 )))</f>
        <v>17</v>
      </c>
      <c r="F10" s="1"/>
      <c r="G10" s="20">
        <f t="shared" si="0"/>
        <v>0</v>
      </c>
      <c r="H10" s="20">
        <v>15</v>
      </c>
      <c r="I10" s="21" t="str">
        <f t="shared" si="1"/>
        <v>Válido</v>
      </c>
      <c r="J10" s="22"/>
      <c r="K10" s="22"/>
      <c r="M10" s="23"/>
    </row>
    <row r="11" spans="1:17" x14ac:dyDescent="0.3">
      <c r="B11" s="16" t="s">
        <v>19</v>
      </c>
      <c r="C11" s="24">
        <v>46300</v>
      </c>
      <c r="D11" s="18">
        <v>64</v>
      </c>
      <c r="E11" s="19">
        <f>IF((C11&lt;$D$31),G$31,IF(($C11&gt;$F$31),0, IF(($F$31&lt;$F$31),  DAYS360($D$31,$F36+1)/30,   DAYS360($C11,$F$31)/30 )))</f>
        <v>15.866666666666667</v>
      </c>
      <c r="F11" s="1"/>
      <c r="G11" s="20">
        <f t="shared" si="0"/>
        <v>0</v>
      </c>
      <c r="H11" s="20">
        <v>15</v>
      </c>
      <c r="I11" s="21" t="str">
        <f t="shared" si="1"/>
        <v>Válido</v>
      </c>
      <c r="J11" s="22"/>
      <c r="K11" s="22"/>
      <c r="M11" s="23"/>
    </row>
    <row r="12" spans="1:17" x14ac:dyDescent="0.3">
      <c r="B12" s="16" t="s">
        <v>19</v>
      </c>
      <c r="C12" s="24">
        <v>46332</v>
      </c>
      <c r="D12" s="18">
        <f>96+624+256+120</f>
        <v>1096</v>
      </c>
      <c r="E12" s="19">
        <f>IF((C12&lt;$D$31),G$31,IF(($C12&gt;$F$31),0, IF(($F$31&lt;$F$31),  DAYS360($D$31,$F37+1)/30,   DAYS360($C12,$F$31)/30 )))</f>
        <v>14.833333333333334</v>
      </c>
      <c r="F12" s="1"/>
      <c r="G12" s="20">
        <f t="shared" si="0"/>
        <v>0</v>
      </c>
      <c r="H12" s="20">
        <v>15</v>
      </c>
      <c r="I12" s="21" t="str">
        <f t="shared" si="1"/>
        <v>Válido</v>
      </c>
      <c r="J12" s="22"/>
      <c r="K12" s="22"/>
      <c r="M12" s="23"/>
    </row>
    <row r="13" spans="1:17" x14ac:dyDescent="0.3">
      <c r="B13" s="16" t="s">
        <v>19</v>
      </c>
      <c r="C13" s="17">
        <v>45688</v>
      </c>
      <c r="D13" s="18">
        <v>104</v>
      </c>
      <c r="E13" s="19">
        <f>IF((C13&lt;$D$31),G$31,IF(($C13&gt;$F$31),0, IF(($F$31&lt;$F$31),  DAYS360($D$31,$F39+1)/30,   DAYS360($C13,$F$31)/30 )))</f>
        <v>36</v>
      </c>
      <c r="F13" s="1"/>
      <c r="G13" s="20">
        <f t="shared" si="0"/>
        <v>0</v>
      </c>
      <c r="H13" s="20">
        <v>15</v>
      </c>
      <c r="I13" s="21" t="str">
        <f t="shared" si="1"/>
        <v>Válido</v>
      </c>
      <c r="J13" s="22"/>
      <c r="K13" s="22"/>
      <c r="M13" s="23"/>
    </row>
    <row r="14" spans="1:17" x14ac:dyDescent="0.3">
      <c r="B14" s="16" t="s">
        <v>19</v>
      </c>
      <c r="C14" s="24">
        <v>46332</v>
      </c>
      <c r="D14" s="18">
        <v>96</v>
      </c>
      <c r="E14" s="19">
        <f>IF((C14&lt;$D$31),G$31,IF(($C14&gt;$F$31),0, IF(($F$31&lt;$F$31),  DAYS360($D$31,$F40+1)/30,   DAYS360($C14,$F$31)/30 )))</f>
        <v>14.833333333333334</v>
      </c>
      <c r="F14" s="1"/>
      <c r="G14" s="20">
        <f t="shared" si="0"/>
        <v>0</v>
      </c>
      <c r="H14" s="20">
        <v>15</v>
      </c>
      <c r="I14" s="21" t="str">
        <f t="shared" si="1"/>
        <v>Válido</v>
      </c>
      <c r="J14" s="22"/>
      <c r="K14" s="22"/>
      <c r="M14" s="23"/>
    </row>
    <row r="15" spans="1:17" x14ac:dyDescent="0.3">
      <c r="B15" s="16" t="s">
        <v>21</v>
      </c>
      <c r="C15" s="24">
        <v>45688</v>
      </c>
      <c r="D15" s="18">
        <v>100</v>
      </c>
      <c r="E15" s="19">
        <f>IF((C15&lt;$D$31),G$31,IF(($C15&gt;$F$31),0, IF(($F$31&lt;$F$31),  DAYS360($D$31,$F41+1)/30,   DAYS360($C15,$F$31)/30 )))</f>
        <v>36</v>
      </c>
      <c r="F15" s="1"/>
      <c r="G15" s="20">
        <f t="shared" si="0"/>
        <v>0</v>
      </c>
      <c r="H15" s="20">
        <v>5</v>
      </c>
      <c r="I15" s="21" t="str">
        <f t="shared" si="1"/>
        <v>Válido</v>
      </c>
      <c r="J15" s="22"/>
      <c r="K15" s="22"/>
      <c r="M15" s="23"/>
    </row>
    <row r="16" spans="1:17" x14ac:dyDescent="0.3">
      <c r="B16" s="16" t="s">
        <v>22</v>
      </c>
      <c r="C16" s="24">
        <v>45688</v>
      </c>
      <c r="D16" s="18">
        <v>1</v>
      </c>
      <c r="E16" s="19">
        <f>IF((C16&lt;$D$31),G$31,IF(($C16&gt;$F$31),0, IF(($F$31&lt;$F$31),  DAYS360($D$31,$F43+1)/30,   DAYS360($C16,$F$31)/30 )))</f>
        <v>36</v>
      </c>
      <c r="F16" s="1"/>
      <c r="G16" s="20">
        <f t="shared" si="0"/>
        <v>0</v>
      </c>
      <c r="H16" s="20">
        <v>5.3741666666666665</v>
      </c>
      <c r="I16" s="21" t="str">
        <f t="shared" si="1"/>
        <v>Válido</v>
      </c>
      <c r="J16" s="26"/>
      <c r="K16" s="22"/>
      <c r="M16" s="23"/>
    </row>
    <row r="17" spans="1:10" x14ac:dyDescent="0.3">
      <c r="B17" s="27" t="s">
        <v>8</v>
      </c>
      <c r="C17" s="27"/>
      <c r="F17" s="28"/>
      <c r="G17" s="29">
        <f>SUM(G5:G16)</f>
        <v>0</v>
      </c>
      <c r="H17" s="30"/>
      <c r="I17" s="31"/>
      <c r="J17" s="22"/>
    </row>
    <row r="18" spans="1:10" x14ac:dyDescent="0.3">
      <c r="B18" s="27"/>
      <c r="C18" s="27"/>
      <c r="F18" s="28"/>
      <c r="G18" s="29"/>
      <c r="H18" s="30"/>
      <c r="I18" s="31"/>
      <c r="J18" s="22"/>
    </row>
    <row r="19" spans="1:10" s="35" customFormat="1" x14ac:dyDescent="0.3">
      <c r="A19" s="32" t="s">
        <v>3</v>
      </c>
      <c r="B19" s="33" t="s">
        <v>1</v>
      </c>
      <c r="C19" s="33"/>
      <c r="D19" s="34">
        <v>1</v>
      </c>
      <c r="E19" s="34"/>
      <c r="F19" s="4"/>
      <c r="G19" s="3">
        <f>G21*D19</f>
        <v>0</v>
      </c>
      <c r="H19" s="2"/>
      <c r="I19" s="2"/>
      <c r="J19" s="22"/>
    </row>
    <row r="20" spans="1:10" x14ac:dyDescent="0.3">
      <c r="B20" s="36" t="s">
        <v>14</v>
      </c>
      <c r="C20" s="37"/>
      <c r="D20" s="19">
        <v>54</v>
      </c>
      <c r="E20" s="19"/>
      <c r="F20" s="1"/>
      <c r="G20" s="20">
        <f>D20*F20</f>
        <v>0</v>
      </c>
      <c r="H20" s="20">
        <v>650</v>
      </c>
      <c r="I20" s="38" t="str">
        <f t="shared" ref="I20" si="2">IF(F20&gt;H20, "No válido","Válido")</f>
        <v>Válido</v>
      </c>
      <c r="J20" s="22"/>
    </row>
    <row r="21" spans="1:10" x14ac:dyDescent="0.3">
      <c r="B21" s="27" t="s">
        <v>9</v>
      </c>
      <c r="C21" s="27"/>
      <c r="F21" s="28"/>
      <c r="G21" s="29">
        <f>SUM(G20:G20)</f>
        <v>0</v>
      </c>
      <c r="H21" s="30"/>
      <c r="I21" s="31"/>
    </row>
    <row r="22" spans="1:10" x14ac:dyDescent="0.3">
      <c r="B22" s="27"/>
      <c r="C22" s="27"/>
      <c r="F22" s="28"/>
      <c r="G22" s="29"/>
      <c r="H22" s="6"/>
      <c r="I22" s="31"/>
    </row>
    <row r="23" spans="1:10" x14ac:dyDescent="0.3">
      <c r="B23" s="39"/>
      <c r="C23" s="39"/>
      <c r="D23" s="40"/>
      <c r="E23" s="40"/>
      <c r="F23" s="40"/>
      <c r="G23" s="41"/>
      <c r="H23" s="41"/>
      <c r="I23" s="41"/>
    </row>
    <row r="24" spans="1:10" x14ac:dyDescent="0.3">
      <c r="G24" s="22"/>
      <c r="H24" s="6"/>
      <c r="I24" s="6"/>
    </row>
    <row r="25" spans="1:10" x14ac:dyDescent="0.3">
      <c r="B25" s="10" t="s">
        <v>10</v>
      </c>
      <c r="C25" s="10"/>
      <c r="F25" s="42"/>
      <c r="G25" s="29">
        <f>ROUND(G4+G19,2)</f>
        <v>0</v>
      </c>
      <c r="H25" s="43"/>
      <c r="I25" s="43"/>
      <c r="J25" s="43"/>
    </row>
    <row r="26" spans="1:10" x14ac:dyDescent="0.3">
      <c r="B26" s="10"/>
      <c r="C26" s="10"/>
      <c r="F26" s="42"/>
      <c r="G26" s="44"/>
    </row>
    <row r="27" spans="1:10" x14ac:dyDescent="0.3">
      <c r="D27" s="45"/>
      <c r="E27" s="45"/>
      <c r="G27" s="22"/>
      <c r="H27" s="46"/>
      <c r="I27" s="46"/>
      <c r="J27" s="46"/>
    </row>
    <row r="28" spans="1:10" x14ac:dyDescent="0.3">
      <c r="B28" s="43"/>
      <c r="C28" s="43"/>
      <c r="D28" s="43"/>
      <c r="E28" s="43"/>
      <c r="F28" s="43"/>
      <c r="G28" s="43"/>
      <c r="H28" s="47"/>
    </row>
    <row r="29" spans="1:10" ht="49.2" customHeight="1" x14ac:dyDescent="0.3">
      <c r="B29" s="70" t="s">
        <v>17</v>
      </c>
      <c r="C29" s="70"/>
      <c r="D29" s="43"/>
      <c r="E29" s="43"/>
      <c r="F29" s="43"/>
      <c r="G29" s="43"/>
      <c r="H29" s="46"/>
      <c r="I29" s="46"/>
      <c r="J29" s="46"/>
    </row>
    <row r="30" spans="1:10" x14ac:dyDescent="0.3">
      <c r="D30" s="43"/>
      <c r="E30" s="43"/>
      <c r="F30" s="43"/>
      <c r="G30" s="43"/>
      <c r="H30" s="46"/>
      <c r="I30" s="46"/>
      <c r="J30" s="46"/>
    </row>
    <row r="31" spans="1:10" x14ac:dyDescent="0.3">
      <c r="B31" s="48" t="s">
        <v>13</v>
      </c>
      <c r="C31" s="49" t="s">
        <v>0</v>
      </c>
      <c r="D31" s="50">
        <v>45689</v>
      </c>
      <c r="E31" s="49" t="s">
        <v>12</v>
      </c>
      <c r="F31" s="50">
        <v>46783</v>
      </c>
      <c r="G31" s="51">
        <f>DAYS360(D31,F31+1)/30</f>
        <v>36</v>
      </c>
    </row>
    <row r="32" spans="1:10" x14ac:dyDescent="0.3">
      <c r="B32" s="46"/>
      <c r="C32" s="46"/>
      <c r="D32" s="46"/>
      <c r="E32" s="46"/>
      <c r="F32" s="46"/>
      <c r="G32" s="46"/>
    </row>
    <row r="36" spans="2:6" x14ac:dyDescent="0.3">
      <c r="B36" s="52"/>
      <c r="C36" s="52"/>
      <c r="D36" s="53" t="s">
        <v>23</v>
      </c>
      <c r="E36" s="53" t="s">
        <v>24</v>
      </c>
      <c r="F36" s="53" t="s">
        <v>31</v>
      </c>
    </row>
    <row r="37" spans="2:6" x14ac:dyDescent="0.3">
      <c r="B37" s="52"/>
      <c r="C37" s="52"/>
      <c r="D37" s="62"/>
      <c r="E37" s="62"/>
      <c r="F37" s="54" t="str">
        <f>IF(G25&gt;0,G25,"")</f>
        <v/>
      </c>
    </row>
    <row r="38" spans="2:6" x14ac:dyDescent="0.3">
      <c r="B38" s="71" t="s">
        <v>30</v>
      </c>
      <c r="C38" s="71"/>
      <c r="D38" s="55" t="s">
        <v>25</v>
      </c>
      <c r="E38" s="55" t="s">
        <v>26</v>
      </c>
      <c r="F38" s="56" t="s">
        <v>27</v>
      </c>
    </row>
    <row r="39" spans="2:6" x14ac:dyDescent="0.3">
      <c r="B39" s="72" t="str">
        <f>IF(F37&lt;&gt;"",+F37/(1+D37+E37),"")</f>
        <v/>
      </c>
      <c r="C39" s="72"/>
      <c r="D39" s="57" t="str">
        <f>IF(F37&lt;&gt;"",+D37*B39,"")</f>
        <v/>
      </c>
      <c r="E39" s="57" t="str">
        <f>IF(F37&lt;&gt;"",+E37*B39,"")</f>
        <v/>
      </c>
      <c r="F39" s="58"/>
    </row>
    <row r="40" spans="2:6" x14ac:dyDescent="0.3">
      <c r="B40" s="56"/>
      <c r="C40" s="56"/>
      <c r="D40" s="73" t="s">
        <v>28</v>
      </c>
      <c r="E40" s="73"/>
      <c r="F40" s="53" t="s">
        <v>29</v>
      </c>
    </row>
    <row r="41" spans="2:6" ht="15" thickBot="1" x14ac:dyDescent="0.35">
      <c r="B41" s="56"/>
      <c r="C41" s="56"/>
      <c r="D41" s="66">
        <v>0.21</v>
      </c>
      <c r="E41" s="66"/>
      <c r="F41" s="59" t="str">
        <f>IF(F37&lt;&gt;"",F37*D41,"")</f>
        <v/>
      </c>
    </row>
    <row r="42" spans="2:6" ht="15" thickBot="1" x14ac:dyDescent="0.35">
      <c r="B42" s="52"/>
      <c r="C42" s="60"/>
      <c r="D42" s="67" t="s">
        <v>11</v>
      </c>
      <c r="E42" s="68"/>
      <c r="F42" s="61" t="str">
        <f>IF(F37&lt;&gt;"",SUM(F37,F41),"")</f>
        <v/>
      </c>
    </row>
  </sheetData>
  <sheetProtection algorithmName="SHA-512" hashValue="J2pAYSQAQ2gdTh8+YU6DpPOxnIL1YZyAZHqfGPPB/ZChjgQQG7IfioD+1wEEWOxljWFuzzWwpv3Ot3LLsmrdgw==" saltValue="kQLsceHg6hTHRlXioS8Cuw==" spinCount="100000" sheet="1" selectLockedCells="1"/>
  <protectedRanges>
    <protectedRange sqref="D37:E37" name="Rango3_2"/>
  </protectedRanges>
  <mergeCells count="7">
    <mergeCell ref="D41:E41"/>
    <mergeCell ref="D42:E42"/>
    <mergeCell ref="A1:F1"/>
    <mergeCell ref="B29:C29"/>
    <mergeCell ref="B38:C38"/>
    <mergeCell ref="B39:C39"/>
    <mergeCell ref="D40:E40"/>
  </mergeCells>
  <conditionalFormatting sqref="I5:I16 I20">
    <cfRule type="cellIs" dxfId="1" priority="1" operator="equal">
      <formula>"Válido"</formula>
    </cfRule>
    <cfRule type="cellIs" dxfId="0" priority="2" operator="equal">
      <formula>"No válido"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2024-08-08T06:57:08Z</dcterms:created>
  <dcterms:modified xsi:type="dcterms:W3CDTF">2024-09-13T09:41:46Z</dcterms:modified>
</cp:coreProperties>
</file>