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D62B1C84-89CD-4343-9D08-2FF7A70B6496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I22" i="1" s="1"/>
  <c r="E21" i="1"/>
  <c r="I21" i="1" s="1"/>
  <c r="E19" i="1"/>
  <c r="E18" i="1"/>
  <c r="E17" i="1"/>
  <c r="E16" i="1"/>
  <c r="I16" i="1" s="1"/>
  <c r="E15" i="1"/>
  <c r="I15" i="1" s="1"/>
  <c r="E14" i="1"/>
  <c r="I14" i="1" s="1"/>
  <c r="G16" i="1"/>
  <c r="F7" i="1"/>
  <c r="G17" i="1" l="1"/>
  <c r="I17" i="1"/>
  <c r="I18" i="1"/>
  <c r="G18" i="1"/>
  <c r="I19" i="1"/>
  <c r="G19" i="1"/>
  <c r="G22" i="1"/>
  <c r="G21" i="1"/>
  <c r="G15" i="1"/>
  <c r="G14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<sst xmlns="http://schemas.openxmlformats.org/spreadsheetml/2006/main" count="60" uniqueCount="49">
  <si>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</si>
  <si>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</si>
  <si>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</si>
  <si>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</si>
  <si>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</si>
  <si>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</si>
  <si>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</si>
  <si>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</si>
  <si>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</si>
  <si>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</si>
  <si>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</si>
  <si>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</si>
  <si>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</si>
  <si>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</si>
  <si>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</si>
  <si>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</si>
  <si>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</si>
  <si>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</si>
  <si>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</si>
  <si>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</si>
  <si>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</si>
  <si>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</si>
  <si>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</si>
  <si>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</si>
  <si>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</si>
  <si>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</si>
  <si>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</si>
  <si>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</si>
  <si>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</si>
  <si>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</si>
  <si>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</si>
  <si>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</si>
  <si>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</si>
  <si>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</si>
  <si>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ALMACENAMIENTO APOYO LOG</t>
  </si>
  <si>
    <t xml:space="preserve">ALMACENAMIENTO </t>
  </si>
  <si>
    <t>TRANSPORTE</t>
  </si>
  <si>
    <t>Almacenamiento APQ/mes</t>
  </si>
  <si>
    <t>Almacenamiento palet EU/mes</t>
  </si>
  <si>
    <t>Almacenamiento palet no EU/mes</t>
  </si>
  <si>
    <t>Entrada en operador: descarga, recepción, identificación y ubicación</t>
  </si>
  <si>
    <t>Salida normal del operador: preparación pedido, manipulación, traslado a zona expedición</t>
  </si>
  <si>
    <t>Salida urgente del operador: preparación pedido, manipulación, traslado a zona expedición</t>
  </si>
  <si>
    <t>Transporte Entrada en operador</t>
  </si>
  <si>
    <t>Transporte Salida de operador</t>
  </si>
  <si>
    <t>ud</t>
  </si>
  <si>
    <t>T1</t>
  </si>
  <si>
    <t>C1</t>
  </si>
  <si>
    <t>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</si>
</sst>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0" fontId="3" fillId="3" borderId="0" xfId="0" applyFont="1" applyFill="1"/>
    <xf numFmtId="0" fontId="3" fillId="6" borderId="0" xfId="0" applyFont="1" applyFill="1"/>
    <xf numFmtId="49" fontId="3" fillId="0" borderId="0" xfId="0" applyNumberFormat="1" applyFont="1"/>
    <xf numFmtId="4" fontId="0" fillId="0" borderId="0" xfId="0" applyNumberFormat="1"/>
    <xf numFmtId="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164" fontId="0" fillId="0" borderId="0" xfId="0" applyNumberFormat="1"/>
    <xf numFmtId="1" fontId="3" fillId="0" borderId="0" xfId="0" applyNumberFormat="1" applyFont="1"/>
    <xf numFmtId="4" fontId="3" fillId="0" borderId="0" xfId="0" applyNumberFormat="1" applyFont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3" fillId="4" borderId="2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" fontId="4" fillId="4" borderId="1" xfId="0" applyNumberFormat="1" applyFont="1" applyFill="1" applyBorder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" fontId="3" fillId="3" borderId="0" xfId="0" applyNumberFormat="1" applyFont="1" applyFill="1" applyProtection="1"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666750</xdr:colOff>
      <xdr:row>5</xdr:row>
      <xdr:rowOff>180975</xdr:rowOff>
    </xdr:from>
    <xdr:to>
      <xdr:col>1</xdr:col>
      <xdr:colOff>4062518</xdr:colOff>
      <xdr:row>14</xdr:row>
      <xdr:rowOff>85523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337A6E8-32CE-49EE-81AA-635F8FD835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0" y="1162050"/>
          <a:ext cx="3395768" cy="1619048"/>
        </a:xfrm>
        <a:prstGeom prst="rect">
          <a:avLst/>
        </a:prstGeom>
      </xdr:spPr>
    </xdr:pic>
    <xdr:clientData/>
  </xdr:twoCellAnchor>
  <xdr:twoCellAnchor editAs="oneCell">
    <xdr:from>
      <xdr:col>2</xdr:col>
      <xdr:colOff>161925</xdr:colOff>
      <xdr:row>4</xdr:row>
      <xdr:rowOff>66675</xdr:rowOff>
    </xdr:from>
    <xdr:to>
      <xdr:col>8</xdr:col>
      <xdr:colOff>521053</xdr:colOff>
      <xdr:row>20</xdr:row>
      <xdr:rowOff>173189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C5EF148-2860-4DBA-9730-286512BE23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38775" y="857250"/>
          <a:ext cx="4931128" cy="3154514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3"/>
  <sheetViews>
    <sheetView tabSelected="1" zoomScale="90" zoomScaleNormal="90" workbookViewId="0">
      <selection activeCell="D31" sqref="D31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6" customWidth="1"/>
    <col min="6" max="6" width="18" style="6" bestFit="1" customWidth="1"/>
    <col min="7" max="7" width="22.5703125" style="10" customWidth="1"/>
    <col min="8" max="8" width="19.7109375" bestFit="1" customWidth="1"/>
    <col min="9" max="9" width="18.7109375" style="6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26" t="s">
        <v>0</v>
      </c>
      <c r="H1" s="26" t="s">
        <v>1</v>
      </c>
    </row>
    <row r="2" spans="1:9" ht="15.75" thickBot="1" x14ac:dyDescent="0.3">
      <c r="A2" s="27" t="s">
        <v>2</v>
      </c>
      <c r="B2" s="28">
        <v>1</v>
      </c>
    </row>
    <row r="3" spans="1:9" ht="15" customHeight="1" thickBot="1" x14ac:dyDescent="0.3">
      <c r="A3" s="33" t="s">
        <v>3</v>
      </c>
      <c r="B3" s="34"/>
      <c r="C3" s="35"/>
      <c r="D3" s="29">
        <f>SUM(G:G)</f>
        <v>217391.30000000002</v>
      </c>
      <c r="E3" s="33" t="s">
        <v>4</v>
      </c>
      <c r="F3" s="34"/>
      <c r="G3" s="35"/>
      <c r="H3" s="29">
        <f>SUM(I:I)</f>
        <v>0</v>
      </c>
    </row>
    <row r="4" spans="1:9" ht="15" customHeight="1" thickBot="1" x14ac:dyDescent="0.3">
      <c r="A4" s="23" t="s">
        <v>5</v>
      </c>
      <c r="B4" s="24">
        <v>0.06</v>
      </c>
      <c r="C4" s="16" t="s">
        <v>6</v>
      </c>
      <c r="D4" s="13">
        <f>ROUND($D$3*B4,2)</f>
        <v>13043.48</v>
      </c>
      <c r="E4" s="25" t="s">
        <v>7</v>
      </c>
      <c r="F4" s="2"/>
      <c r="G4" s="16" t="s">
        <v>6</v>
      </c>
      <c r="H4" s="13">
        <f>ROUND($H$3*F4,2)</f>
        <v>0</v>
      </c>
    </row>
    <row r="5" spans="1:9" ht="15.75" thickBot="1" x14ac:dyDescent="0.3">
      <c r="A5" s="23" t="s">
        <v>8</v>
      </c>
      <c r="B5" s="24">
        <v>0.09</v>
      </c>
      <c r="C5" s="16" t="s">
        <v>9</v>
      </c>
      <c r="D5" s="13">
        <f>ROUND($D$3*B5,2)</f>
        <v>19565.22</v>
      </c>
      <c r="E5" s="25" t="s">
        <v>10</v>
      </c>
      <c r="F5" s="2"/>
      <c r="G5" s="16" t="s">
        <v>9</v>
      </c>
      <c r="H5" s="13">
        <f>ROUND($H$3*F5,2)</f>
        <v>0</v>
      </c>
    </row>
    <row r="6" spans="1:9" ht="15.75" thickBot="1" x14ac:dyDescent="0.3">
      <c r="A6" s="36" t="s">
        <v>11</v>
      </c>
      <c r="B6" s="37"/>
      <c r="C6" s="38"/>
      <c r="D6" s="13">
        <f>SUM(D3,D4,D5)</f>
        <v>250000.00000000003</v>
      </c>
      <c r="E6" s="36" t="s">
        <v>12</v>
      </c>
      <c r="F6" s="37"/>
      <c r="G6" s="38"/>
      <c r="H6" s="13">
        <f>SUM(H3,H4,H5)</f>
        <v>0</v>
      </c>
    </row>
    <row r="7" spans="1:9" ht="15.75" thickBot="1" x14ac:dyDescent="0.3">
      <c r="A7" s="14" t="s">
        <v>13</v>
      </c>
      <c r="B7" s="15">
        <v>0.21</v>
      </c>
      <c r="C7" s="16" t="s">
        <v>14</v>
      </c>
      <c r="D7" s="13">
        <f>ROUND($D$6*B7,2)</f>
        <v>52500</v>
      </c>
      <c r="E7" s="17" t="s">
        <v>13</v>
      </c>
      <c r="F7" s="18">
        <f>B7</f>
        <v>0.21</v>
      </c>
      <c r="G7" s="16" t="s">
        <v>14</v>
      </c>
      <c r="H7" s="13">
        <f>ROUND($H$6*F7,2)</f>
        <v>0</v>
      </c>
    </row>
    <row r="8" spans="1:9" ht="15.75" thickBot="1" x14ac:dyDescent="0.3">
      <c r="A8" s="39" t="s">
        <v>15</v>
      </c>
      <c r="B8" s="40"/>
      <c r="C8" s="41"/>
      <c r="D8" s="19">
        <f>SUM(D6:D7)</f>
        <v>302500</v>
      </c>
      <c r="E8" s="39" t="s">
        <v>16</v>
      </c>
      <c r="F8" s="40"/>
      <c r="G8" s="41"/>
      <c r="H8" s="19">
        <f>SUM(H6:H7)</f>
        <v>0</v>
      </c>
    </row>
    <row r="9" spans="1:9" ht="15.75" thickBot="1" x14ac:dyDescent="0.3"/>
    <row r="10" spans="1:9" ht="15.75" thickBot="1" x14ac:dyDescent="0.3">
      <c r="A10" s="20"/>
      <c r="F10" s="31" t="s">
        <v>17</v>
      </c>
      <c r="G10" s="32"/>
      <c r="H10" s="31" t="s">
        <v>18</v>
      </c>
      <c r="I10" s="32"/>
    </row>
    <row r="11" spans="1:9" x14ac:dyDescent="0.25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9" x14ac:dyDescent="0.25">
      <c r="A12" s="5" t="s">
        <v>28</v>
      </c>
      <c r="B12" s="5" t="s">
        <v>46</v>
      </c>
      <c r="C12" s="5" t="s">
        <v>34</v>
      </c>
      <c r="D12" s="5"/>
      <c r="E12" s="12"/>
      <c r="F12" s="12"/>
      <c r="G12" s="7"/>
      <c r="H12" s="8"/>
      <c r="I12" s="9"/>
    </row>
    <row r="13" spans="1:9" x14ac:dyDescent="0.25">
      <c r="A13" s="5" t="s">
        <v>29</v>
      </c>
      <c r="B13" s="5" t="s">
        <v>47</v>
      </c>
      <c r="C13" s="5" t="s">
        <v>35</v>
      </c>
      <c r="D13" s="5"/>
      <c r="E13" s="12"/>
      <c r="F13" s="12"/>
      <c r="G13" s="7"/>
      <c r="H13" s="8"/>
      <c r="I13" s="9"/>
    </row>
    <row r="14" spans="1:9" x14ac:dyDescent="0.25">
      <c r="A14" s="5"/>
      <c r="B14" s="5"/>
      <c r="C14" s="5" t="s">
        <v>38</v>
      </c>
      <c r="D14" s="11" t="s">
        <v>45</v>
      </c>
      <c r="E14" s="12">
        <f>850*30</f>
        <v>25500</v>
      </c>
      <c r="F14" s="12">
        <v>6.35</v>
      </c>
      <c r="G14" s="7">
        <f t="shared" ref="G14:G22" si="0">ROUND(E14*F14,2)</f>
        <v>161925</v>
      </c>
      <c r="H14" s="30"/>
      <c r="I14" s="9">
        <f t="shared" ref="I14:I22" si="1">ROUND(E14*H14,2)</f>
        <v>0</v>
      </c>
    </row>
    <row r="15" spans="1:9" x14ac:dyDescent="0.25">
      <c r="A15" s="5"/>
      <c r="B15" s="5"/>
      <c r="C15" s="5" t="s">
        <v>37</v>
      </c>
      <c r="D15" s="11" t="s">
        <v>45</v>
      </c>
      <c r="E15" s="12">
        <f>50*30</f>
        <v>1500</v>
      </c>
      <c r="F15" s="12">
        <v>8.6999999999999993</v>
      </c>
      <c r="G15" s="7">
        <f t="shared" si="0"/>
        <v>13050</v>
      </c>
      <c r="H15" s="30"/>
      <c r="I15" s="9">
        <f t="shared" si="1"/>
        <v>0</v>
      </c>
    </row>
    <row r="16" spans="1:9" x14ac:dyDescent="0.25">
      <c r="A16" s="5"/>
      <c r="B16" s="5"/>
      <c r="C16" s="5" t="s">
        <v>39</v>
      </c>
      <c r="D16" s="11" t="s">
        <v>45</v>
      </c>
      <c r="E16" s="12">
        <f>100*30</f>
        <v>3000</v>
      </c>
      <c r="F16" s="12">
        <v>9.1300000000000008</v>
      </c>
      <c r="G16" s="7">
        <f t="shared" si="0"/>
        <v>27390</v>
      </c>
      <c r="H16" s="30"/>
      <c r="I16" s="9">
        <f t="shared" si="1"/>
        <v>0</v>
      </c>
    </row>
    <row r="17" spans="1:9" x14ac:dyDescent="0.25">
      <c r="A17" s="5"/>
      <c r="B17" s="5"/>
      <c r="C17" s="5" t="s">
        <v>40</v>
      </c>
      <c r="D17" s="11" t="s">
        <v>45</v>
      </c>
      <c r="E17" s="12">
        <f>1000+5*30</f>
        <v>1150</v>
      </c>
      <c r="F17" s="12">
        <v>3.04</v>
      </c>
      <c r="G17" s="7">
        <f t="shared" si="0"/>
        <v>3496</v>
      </c>
      <c r="H17" s="30"/>
      <c r="I17" s="9">
        <f t="shared" si="1"/>
        <v>0</v>
      </c>
    </row>
    <row r="18" spans="1:9" x14ac:dyDescent="0.25">
      <c r="A18" s="5"/>
      <c r="B18" s="5"/>
      <c r="C18" s="5" t="s">
        <v>41</v>
      </c>
      <c r="D18" s="11" t="s">
        <v>45</v>
      </c>
      <c r="E18" s="12">
        <f>5*30+1000</f>
        <v>1150</v>
      </c>
      <c r="F18" s="12">
        <v>3.04</v>
      </c>
      <c r="G18" s="7">
        <f t="shared" si="0"/>
        <v>3496</v>
      </c>
      <c r="H18" s="30"/>
      <c r="I18" s="9">
        <f t="shared" si="1"/>
        <v>0</v>
      </c>
    </row>
    <row r="19" spans="1:9" x14ac:dyDescent="0.25">
      <c r="A19" s="5"/>
      <c r="B19" s="5"/>
      <c r="C19" s="5" t="s">
        <v>42</v>
      </c>
      <c r="D19" s="11" t="s">
        <v>45</v>
      </c>
      <c r="E19" s="12">
        <f>1*30</f>
        <v>30</v>
      </c>
      <c r="F19" s="12">
        <v>47.17</v>
      </c>
      <c r="G19" s="7">
        <f t="shared" si="0"/>
        <v>1415.1</v>
      </c>
      <c r="H19" s="30"/>
      <c r="I19" s="9">
        <f t="shared" si="1"/>
        <v>0</v>
      </c>
    </row>
    <row r="20" spans="1:9" x14ac:dyDescent="0.25">
      <c r="A20" s="5" t="s">
        <v>30</v>
      </c>
      <c r="B20" s="5" t="s">
        <v>48</v>
      </c>
      <c r="C20" s="5" t="s">
        <v>36</v>
      </c>
      <c r="D20" s="11"/>
      <c r="E20" s="12"/>
      <c r="F20" s="12"/>
      <c r="G20" s="7"/>
      <c r="H20" s="8"/>
      <c r="I20" s="9"/>
    </row>
    <row r="21" spans="1:9" x14ac:dyDescent="0.25">
      <c r="A21" s="5"/>
      <c r="B21" s="5"/>
      <c r="C21" s="5" t="s">
        <v>43</v>
      </c>
      <c r="D21" s="11" t="s">
        <v>45</v>
      </c>
      <c r="E21" s="12">
        <f>2*30</f>
        <v>60</v>
      </c>
      <c r="F21" s="12">
        <v>5.91</v>
      </c>
      <c r="G21" s="7">
        <f t="shared" si="0"/>
        <v>354.6</v>
      </c>
      <c r="H21" s="30"/>
      <c r="I21" s="9">
        <f t="shared" si="1"/>
        <v>0</v>
      </c>
    </row>
    <row r="22" spans="1:9" x14ac:dyDescent="0.25">
      <c r="A22" s="5"/>
      <c r="B22" s="5"/>
      <c r="C22" s="5" t="s">
        <v>44</v>
      </c>
      <c r="D22" s="11" t="s">
        <v>45</v>
      </c>
      <c r="E22" s="12">
        <f>2*30+1000</f>
        <v>1060</v>
      </c>
      <c r="F22" s="12">
        <v>5.91</v>
      </c>
      <c r="G22" s="7">
        <f t="shared" si="0"/>
        <v>6264.6</v>
      </c>
      <c r="H22" s="30"/>
      <c r="I22" s="9">
        <f t="shared" si="1"/>
        <v>0</v>
      </c>
    </row>
    <row r="23" spans="1:9" x14ac:dyDescent="0.25">
      <c r="C23" s="5"/>
      <c r="G23"/>
      <c r="H23" s="6"/>
      <c r="I23"/>
    </row>
  </sheetData>
  <sheetProtection algorithmName="SHA-512" hashValue="USRur2vx9OfVDYsFwPeb1L5wih41kO6092rNVtYUTrQDxpTEb9juct4PgTNMkvhuSSZ0tRxxyETL1C5MTJUykQ==" saltValue="LZ2DxVfRxQbtd0Q/lrhSI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6 A20:A22" numberStoredAsText="1"/>
    <ignoredError sqref="G14:G16 G20 I14:I16 G21:G22 I21:I22 I20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4" sqref="B4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31</v>
      </c>
    </row>
    <row r="2" spans="2:2" ht="15.75" thickBot="1" x14ac:dyDescent="0.3">
      <c r="B2" s="3" t="s">
        <v>32</v>
      </c>
    </row>
    <row r="3" spans="2:2" ht="15.75" thickBot="1" x14ac:dyDescent="0.3">
      <c r="B3" s="4" t="s">
        <v>33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2024-07-04T07:57:23Z</dcterms:created>
  <dcterms:modified xsi:type="dcterms:W3CDTF">2024-07-04T10:28:06Z</dcterms:modified>
  <cp:category/>
  <cp:contentStatus/>
</cp:coreProperties>
</file>