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ngenieria\inversion_adjudicacion\2024\salidas_emergencia\"/>
    </mc:Choice>
  </mc:AlternateContent>
  <xr:revisionPtr revIDLastSave="0" documentId="13_ncr:1_{90E022F1-18F8-47C3-81C5-0C4E537B646A}" xr6:coauthVersionLast="47" xr6:coauthVersionMax="47" xr10:uidLastSave="{00000000-0000-0000-0000-000000000000}"/>
  <bookViews>
    <workbookView xWindow="-16776" yWindow="-16308" windowWidth="29016" windowHeight="15816" xr2:uid="{F043CD35-4EC0-4E73-B105-4F3FF39130F0}"/>
  </bookViews>
  <sheets>
    <sheet name="CERTO" sheetId="1" r:id="rId1"/>
    <sheet name="Glosario_Instrucciones" sheetId="2" r:id="rId2"/>
  </sheets>
  <definedNames>
    <definedName name="_xlnm._FilterDatabase" localSheetId="0" hidden="1">CERTO!$H$30:$H$31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5" i="1"/>
  <c r="J24" i="1"/>
  <c r="J23" i="1"/>
  <c r="J22" i="1"/>
  <c r="J21" i="1"/>
  <c r="J20" i="1"/>
  <c r="J19" i="1"/>
  <c r="J18" i="1"/>
  <c r="J17" i="1"/>
  <c r="J16" i="1"/>
  <c r="J15" i="1"/>
  <c r="J28" i="1"/>
  <c r="J14" i="1"/>
  <c r="I17" i="1"/>
  <c r="H31" i="1" l="1"/>
  <c r="I21" i="1" l="1"/>
  <c r="G21" i="1" l="1"/>
  <c r="G17" i="1"/>
  <c r="I28" i="1"/>
  <c r="I26" i="1"/>
  <c r="I25" i="1"/>
  <c r="G28" i="1"/>
  <c r="G26" i="1"/>
  <c r="G25" i="1"/>
  <c r="I24" i="1" l="1"/>
  <c r="G22" i="1" l="1"/>
  <c r="I22" i="1"/>
  <c r="G23" i="1"/>
  <c r="I23" i="1"/>
  <c r="G24" i="1"/>
  <c r="G18" i="1"/>
  <c r="G19" i="1"/>
  <c r="G20" i="1"/>
  <c r="G15" i="1"/>
  <c r="G16" i="1"/>
  <c r="G14" i="1"/>
  <c r="I14" i="1"/>
  <c r="I15" i="1"/>
  <c r="I16" i="1"/>
  <c r="I18" i="1"/>
  <c r="I19" i="1"/>
  <c r="I20" i="1"/>
  <c r="F7" i="1"/>
  <c r="H3" i="1" l="1"/>
  <c r="H5" i="1" s="1"/>
  <c r="H4" i="1" l="1"/>
  <c r="H6" i="1" s="1"/>
  <c r="H7" i="1" s="1"/>
  <c r="H8" i="1" s="1"/>
  <c r="H30" i="1" s="1"/>
  <c r="D3" i="1" l="1"/>
  <c r="D5" i="1" s="1"/>
  <c r="D4" i="1" l="1"/>
  <c r="D6" i="1" s="1"/>
  <c r="D7" i="1" l="1"/>
  <c r="D8" i="1" s="1"/>
</calcChain>
</file>

<file path=xl/sharedStrings.xml><?xml version="1.0" encoding="utf-8"?>
<sst xmlns="http://schemas.openxmlformats.org/spreadsheetml/2006/main" count="89" uniqueCount="74">
  <si>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</si>
  <si>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</si>
  <si>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</si>
  <si>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</si>
  <si>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</si>
  <si>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</si>
  <si>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</si>
  <si>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</si>
  <si>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</si>
  <si>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</si>
  <si>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</si>
  <si>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</si>
  <si>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</si>
  <si>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</si>
  <si>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</si>
  <si>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</si>
  <si>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</si>
  <si>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</si>
  <si>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</si>
  <si>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</si>
  <si>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</si>
  <si>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</si>
  <si>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</si>
  <si>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</si>
  <si>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</si>
  <si>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</si>
  <si>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</si>
  <si>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</si>
  <si>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</si>
  <si>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</si>
  <si>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</si>
  <si>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</si>
  <si>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</si>
  <si>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PROYECTO DE DOTACION COBERTURA TETRA SALIDAS EMERGENCIA LOTE 1</t>
  </si>
  <si>
    <t>DOTACION COBERTURA TETRA SALIDAS EMERGENCIA LOTE 1</t>
  </si>
  <si>
    <t>DIKTET003</t>
  </si>
  <si>
    <t>DIKTET004</t>
  </si>
  <si>
    <t>DIKTET022</t>
  </si>
  <si>
    <t>DIKRAD008</t>
  </si>
  <si>
    <t>DIKRAD008B</t>
  </si>
  <si>
    <t>DIKRAD015</t>
  </si>
  <si>
    <t>DIKRAD016</t>
  </si>
  <si>
    <t>DIKTET023</t>
  </si>
  <si>
    <t>DIKRAD009b</t>
  </si>
  <si>
    <t>DIKTET024</t>
  </si>
  <si>
    <t>DIKRAD006</t>
  </si>
  <si>
    <t>DIKRAD014</t>
  </si>
  <si>
    <t>DIKRAD019</t>
  </si>
  <si>
    <t>Pruebas de cobertura y medida de los niveles de señal TETRA en estación, túnel, recinto</t>
  </si>
  <si>
    <t>Pruebas de cobertura y medida de los niveles de señal TETRA y VHF  en túneles y andenes</t>
  </si>
  <si>
    <t>Cable radiante para instalación salidas de emergencia</t>
  </si>
  <si>
    <t>Soporte de fijación del cable radiante plástico</t>
  </si>
  <si>
    <t>Soporte de fijación del cable radiante metálico</t>
  </si>
  <si>
    <t>Empalme de cable radiante de túnel</t>
  </si>
  <si>
    <t>Ejecución paso de bóveda para instalación de cables de comunicaciones</t>
  </si>
  <si>
    <t>Carga o antena de terminación de cable radiante</t>
  </si>
  <si>
    <t>Acoplador bidireccional</t>
  </si>
  <si>
    <t>Divisor de potencia</t>
  </si>
  <si>
    <t>Cable coaxial cerrado 1/2"</t>
  </si>
  <si>
    <t>Documentación sistema radiante</t>
  </si>
  <si>
    <t>Ingeniería y Gestión del Proyecto</t>
  </si>
  <si>
    <t>Ud.</t>
  </si>
  <si>
    <t>m</t>
  </si>
  <si>
    <t>Ud</t>
  </si>
  <si>
    <t>2</t>
  </si>
  <si>
    <t>PLAN DE SEGURIDAD Y SALUD</t>
  </si>
  <si>
    <t>Seguridad y Salud laboral</t>
  </si>
  <si>
    <t>DIKSYS001</t>
  </si>
  <si>
    <t>► Se deberán rellenar todas las celdas marcadas en color morado</t>
  </si>
  <si>
    <t>► Los precios unitarios ofertados no incluirán los Gastos Generales ni el Beneficio Industrial.</t>
  </si>
  <si>
    <t xml:space="preserve">      es decir, se encuentren en blanco, se considerará que el % ofertado para dichas celdas es 0.</t>
  </si>
  <si>
    <t>► El sumatorio del total correspondiente a la celda "Importe total ofertado con IVA" no puede superar el valor del "Presupuesto Base de Licitación con IVA" para este lote.</t>
  </si>
  <si>
    <r>
      <t>► El importe de la celda</t>
    </r>
    <r>
      <rPr>
        <sz val="12"/>
        <rFont val="Calibri"/>
        <family val="2"/>
        <scheme val="minor"/>
      </rPr>
      <t xml:space="preserve"> "Importe ofertado (sin IVA)"</t>
    </r>
    <r>
      <rPr>
        <sz val="11"/>
        <rFont val="Calibri"/>
        <family val="2"/>
        <scheme val="minor"/>
      </rPr>
      <t xml:space="preserve"> debe incluir el importe correspondiente de las celdas “Beneficio industrial” y “Gastos Generales”. En caso de que las celdas mencionadas anteriormente no estén debidamente cumplimentadas,</t>
    </r>
  </si>
  <si>
    <t>► El precio unitario ofertado en cada una de las partidas NO podrá superar el precio unitario base de referencia indicado en el presupuesto de licitación, apareciendo el error correspondiente.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</si>
</sst>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9" xfId="0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9" xfId="0" applyFont="1" applyFill="1" applyBorder="1"/>
    <xf numFmtId="4" fontId="2" fillId="2" borderId="9" xfId="0" applyNumberFormat="1" applyFont="1" applyFill="1" applyBorder="1"/>
    <xf numFmtId="49" fontId="3" fillId="0" borderId="9" xfId="0" applyNumberFormat="1" applyFont="1" applyBorder="1"/>
    <xf numFmtId="49" fontId="5" fillId="6" borderId="9" xfId="0" applyNumberFormat="1" applyFont="1" applyFill="1" applyBorder="1" applyAlignment="1">
      <alignment vertical="top" wrapText="1"/>
    </xf>
    <xf numFmtId="4" fontId="3" fillId="0" borderId="9" xfId="0" applyNumberFormat="1" applyFont="1" applyBorder="1"/>
    <xf numFmtId="164" fontId="0" fillId="4" borderId="9" xfId="0" applyNumberFormat="1" applyFill="1" applyBorder="1"/>
    <xf numFmtId="4" fontId="3" fillId="4" borderId="9" xfId="0" applyNumberFormat="1" applyFont="1" applyFill="1" applyBorder="1"/>
    <xf numFmtId="49" fontId="5" fillId="7" borderId="9" xfId="0" applyNumberFormat="1" applyFont="1" applyFill="1" applyBorder="1" applyAlignment="1">
      <alignment vertical="top" wrapText="1"/>
    </xf>
    <xf numFmtId="49" fontId="6" fillId="0" borderId="9" xfId="0" applyNumberFormat="1" applyFont="1" applyBorder="1" applyAlignment="1">
      <alignment horizontal="left"/>
    </xf>
    <xf numFmtId="49" fontId="0" fillId="0" borderId="9" xfId="0" applyNumberFormat="1" applyBorder="1" applyAlignment="1">
      <alignment vertical="top" wrapText="1"/>
    </xf>
    <xf numFmtId="49" fontId="7" fillId="0" borderId="9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8" fillId="9" borderId="9" xfId="0" applyNumberFormat="1" applyFont="1" applyFill="1" applyBorder="1" applyAlignment="1">
      <alignment horizontal="right" indent="1"/>
    </xf>
    <xf numFmtId="4" fontId="0" fillId="4" borderId="9" xfId="0" applyNumberFormat="1" applyFill="1" applyBorder="1"/>
    <xf numFmtId="4" fontId="8" fillId="0" borderId="9" xfId="0" applyNumberFormat="1" applyFont="1" applyBorder="1" applyAlignment="1">
      <alignment horizontal="right" indent="1"/>
    </xf>
    <xf numFmtId="0" fontId="0" fillId="0" borderId="9" xfId="0" applyBorder="1"/>
    <xf numFmtId="4" fontId="0" fillId="0" borderId="9" xfId="0" applyNumberFormat="1" applyBorder="1"/>
    <xf numFmtId="164" fontId="0" fillId="0" borderId="9" xfId="0" applyNumberFormat="1" applyBorder="1"/>
    <xf numFmtId="49" fontId="7" fillId="8" borderId="9" xfId="0" applyNumberFormat="1" applyFont="1" applyFill="1" applyBorder="1" applyAlignment="1">
      <alignment vertical="top"/>
    </xf>
    <xf numFmtId="49" fontId="7" fillId="0" borderId="9" xfId="0" applyNumberFormat="1" applyFont="1" applyBorder="1" applyAlignment="1">
      <alignment vertical="top" wrapText="1"/>
    </xf>
    <xf numFmtId="4" fontId="7" fillId="0" borderId="9" xfId="0" applyNumberFormat="1" applyFont="1" applyBorder="1" applyAlignment="1">
      <alignment horizontal="right" vertical="top" indent="1"/>
    </xf>
    <xf numFmtId="164" fontId="9" fillId="0" borderId="0" xfId="0" applyNumberFormat="1" applyFont="1"/>
    <xf numFmtId="4" fontId="9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/>
    </xf>
    <xf numFmtId="4" fontId="1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vertical="center"/>
    </xf>
    <xf numFmtId="164" fontId="9" fillId="0" borderId="0" xfId="0" applyNumberFormat="1" applyFont="1" applyProtection="1">
      <protection hidden="1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9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5</xdr:row>
      <xdr:rowOff>0</xdr:rowOff>
    </xdr:from>
    <xdr:to>
      <xdr:col>4</xdr:col>
      <xdr:colOff>2185987</xdr:colOff>
      <xdr:row>6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63EF639-AFBC-4183-AC10-08480E65CBE3}"/>
            </a:ext>
          </a:extLst>
        </xdr:cNvPr>
        <xdr:cNvSpPr/>
      </xdr:nvSpPr>
      <xdr:spPr>
        <a:xfrm>
          <a:off x="8901112" y="7115175"/>
          <a:ext cx="609600" cy="2000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3124200</xdr:colOff>
      <xdr:row>5</xdr:row>
      <xdr:rowOff>15240</xdr:rowOff>
    </xdr:from>
    <xdr:to>
      <xdr:col>2</xdr:col>
      <xdr:colOff>4067175</xdr:colOff>
      <xdr:row>6</xdr:row>
      <xdr:rowOff>24765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C43A8671-DD6D-4D5C-8911-CDE0019FDC18}"/>
            </a:ext>
          </a:extLst>
        </xdr:cNvPr>
        <xdr:cNvSpPr/>
      </xdr:nvSpPr>
      <xdr:spPr>
        <a:xfrm>
          <a:off x="5819775" y="7130415"/>
          <a:ext cx="590550" cy="2000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609600</xdr:colOff>
      <xdr:row>6</xdr:row>
      <xdr:rowOff>7310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DC6FF8C-E4BB-4EAA-A681-548FF29DCCBE}"/>
            </a:ext>
          </a:extLst>
        </xdr:cNvPr>
        <xdr:cNvSpPr/>
      </xdr:nvSpPr>
      <xdr:spPr>
        <a:xfrm>
          <a:off x="5276850" y="981075"/>
          <a:ext cx="609600" cy="19781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43"/>
  <sheetViews>
    <sheetView tabSelected="1" zoomScale="91" zoomScaleNormal="91" workbookViewId="0">
      <selection activeCell="F4" sqref="F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55.66406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40.21875" customWidth="1"/>
  </cols>
  <sheetData>
    <row r="1" spans="1:10" ht="15" thickBot="1" x14ac:dyDescent="0.35">
      <c r="D1" s="4" t="s">
        <v>0</v>
      </c>
      <c r="H1" s="4" t="s">
        <v>1</v>
      </c>
    </row>
    <row r="2" spans="1:10" ht="15" thickBot="1" x14ac:dyDescent="0.35">
      <c r="A2" s="7" t="s">
        <v>2</v>
      </c>
      <c r="B2" s="8">
        <v>1</v>
      </c>
    </row>
    <row r="3" spans="1:10" ht="15" customHeight="1" thickBot="1" x14ac:dyDescent="0.35">
      <c r="A3" s="58" t="s">
        <v>3</v>
      </c>
      <c r="B3" s="59"/>
      <c r="C3" s="60"/>
      <c r="D3" s="9">
        <f>SUM(G:G)</f>
        <v>352449.04</v>
      </c>
      <c r="E3" s="58" t="s">
        <v>4</v>
      </c>
      <c r="F3" s="59"/>
      <c r="G3" s="60"/>
      <c r="H3" s="9">
        <f>SUM(I:I)</f>
        <v>6910.78</v>
      </c>
    </row>
    <row r="4" spans="1:10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21146.94</v>
      </c>
      <c r="E4" s="14" t="s">
        <v>7</v>
      </c>
      <c r="F4" s="2"/>
      <c r="G4" s="12" t="s">
        <v>6</v>
      </c>
      <c r="H4" s="13">
        <f>ROUND($H$3*F4,2)</f>
        <v>0</v>
      </c>
    </row>
    <row r="5" spans="1:10" ht="15" thickBot="1" x14ac:dyDescent="0.35">
      <c r="A5" s="10" t="s">
        <v>8</v>
      </c>
      <c r="B5" s="11">
        <v>0.13</v>
      </c>
      <c r="C5" s="12" t="s">
        <v>9</v>
      </c>
      <c r="D5" s="13">
        <f>ROUND($D$3*B5,2)</f>
        <v>45818.38</v>
      </c>
      <c r="E5" s="14" t="s">
        <v>10</v>
      </c>
      <c r="F5" s="2"/>
      <c r="G5" s="12" t="s">
        <v>9</v>
      </c>
      <c r="H5" s="13">
        <f>ROUND($H$3*F5,2)</f>
        <v>0</v>
      </c>
    </row>
    <row r="6" spans="1:10" ht="15" thickBot="1" x14ac:dyDescent="0.35">
      <c r="A6" s="61" t="s">
        <v>11</v>
      </c>
      <c r="B6" s="62"/>
      <c r="C6" s="63"/>
      <c r="D6" s="13">
        <f>SUM(D3,D4,D5)</f>
        <v>419414.36</v>
      </c>
      <c r="E6" s="61" t="s">
        <v>12</v>
      </c>
      <c r="F6" s="62"/>
      <c r="G6" s="63"/>
      <c r="H6" s="13">
        <f>SUM(H3,H4,H5)</f>
        <v>6910.78</v>
      </c>
    </row>
    <row r="7" spans="1:10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88077.02</v>
      </c>
      <c r="E7" s="17" t="s">
        <v>13</v>
      </c>
      <c r="F7" s="18">
        <f>B7</f>
        <v>0.21</v>
      </c>
      <c r="G7" s="12" t="s">
        <v>14</v>
      </c>
      <c r="H7" s="13">
        <f>ROUND($H$6*F7,2)</f>
        <v>1451.26</v>
      </c>
    </row>
    <row r="8" spans="1:10" ht="15" thickBot="1" x14ac:dyDescent="0.35">
      <c r="A8" s="64" t="s">
        <v>15</v>
      </c>
      <c r="B8" s="65"/>
      <c r="C8" s="66"/>
      <c r="D8" s="19">
        <f>SUM(D6:D7)</f>
        <v>507491.38</v>
      </c>
      <c r="E8" s="64" t="s">
        <v>16</v>
      </c>
      <c r="F8" s="65"/>
      <c r="G8" s="66"/>
      <c r="H8" s="19">
        <f>SUM(H6:H7)</f>
        <v>8362.0399999999991</v>
      </c>
    </row>
    <row r="9" spans="1:10" ht="15" thickBot="1" x14ac:dyDescent="0.35"/>
    <row r="10" spans="1:10" x14ac:dyDescent="0.3">
      <c r="A10" s="20"/>
      <c r="F10" s="56" t="s">
        <v>17</v>
      </c>
      <c r="G10" s="57"/>
      <c r="H10" s="56" t="s">
        <v>18</v>
      </c>
      <c r="I10" s="57"/>
    </row>
    <row r="11" spans="1:10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0" ht="28.8" x14ac:dyDescent="0.3">
      <c r="A12" s="23" t="s">
        <v>28</v>
      </c>
      <c r="B12" s="23"/>
      <c r="C12" s="24" t="s">
        <v>33</v>
      </c>
      <c r="D12" s="23"/>
      <c r="E12" s="25"/>
      <c r="F12" s="25"/>
      <c r="G12" s="26"/>
      <c r="H12" s="25"/>
      <c r="I12" s="27"/>
    </row>
    <row r="13" spans="1:10" x14ac:dyDescent="0.3">
      <c r="A13" s="23" t="s">
        <v>29</v>
      </c>
      <c r="B13" s="23"/>
      <c r="C13" s="28" t="s">
        <v>34</v>
      </c>
      <c r="D13" s="23"/>
      <c r="E13" s="25"/>
      <c r="F13" s="25"/>
      <c r="G13" s="26"/>
      <c r="H13" s="25"/>
      <c r="I13" s="27"/>
    </row>
    <row r="14" spans="1:10" ht="28.8" x14ac:dyDescent="0.3">
      <c r="A14" s="23"/>
      <c r="B14" s="29" t="s">
        <v>35</v>
      </c>
      <c r="C14" s="30" t="s">
        <v>48</v>
      </c>
      <c r="D14" s="31" t="s">
        <v>61</v>
      </c>
      <c r="E14" s="32">
        <v>52</v>
      </c>
      <c r="F14" s="33">
        <v>348.42</v>
      </c>
      <c r="G14" s="34">
        <f>ROUND(E14*F14,2)</f>
        <v>18117.84</v>
      </c>
      <c r="H14" s="3"/>
      <c r="I14" s="27">
        <f>ROUND(E14*H14,2)</f>
        <v>0</v>
      </c>
      <c r="J14" s="67" t="str">
        <f>IF(H14&gt;F14,"ERROR: IMPORTE DE PRECIO UNITARIO OFERTADO POR ENCIMA DEL PRECIO UNITARIO BASE DE REFERENCIA DE LA PARTIDA","")</f>
        <v/>
      </c>
    </row>
    <row r="15" spans="1:10" ht="28.8" x14ac:dyDescent="0.3">
      <c r="A15" s="23"/>
      <c r="B15" s="29" t="s">
        <v>36</v>
      </c>
      <c r="C15" s="30" t="s">
        <v>49</v>
      </c>
      <c r="D15" s="31" t="s">
        <v>61</v>
      </c>
      <c r="E15" s="32">
        <v>5</v>
      </c>
      <c r="F15" s="35">
        <v>1028.6600000000001</v>
      </c>
      <c r="G15" s="34">
        <f t="shared" ref="G15:G24" si="0">ROUND(E15*F15,2)</f>
        <v>5143.3</v>
      </c>
      <c r="H15" s="3"/>
      <c r="I15" s="27">
        <f t="shared" ref="I15:I23" si="1">ROUND(E15*H15,2)</f>
        <v>0</v>
      </c>
      <c r="J15" s="67" t="str">
        <f t="shared" ref="J15:J26" si="2">IF(H15&gt;F15,"ERROR: IMPORTE DE PRECIO UNITARIO OFERTADO POR ENCIMA DEL PRECIO UNITARIO BASE DE REFERENCIA DE LA PARTIDA","")</f>
        <v/>
      </c>
    </row>
    <row r="16" spans="1:10" x14ac:dyDescent="0.3">
      <c r="A16" s="23"/>
      <c r="B16" s="29" t="s">
        <v>37</v>
      </c>
      <c r="C16" s="30" t="s">
        <v>50</v>
      </c>
      <c r="D16" s="31" t="s">
        <v>62</v>
      </c>
      <c r="E16" s="32">
        <v>6240</v>
      </c>
      <c r="F16" s="35">
        <v>15.88</v>
      </c>
      <c r="G16" s="34">
        <f t="shared" si="0"/>
        <v>99091.199999999997</v>
      </c>
      <c r="H16" s="3"/>
      <c r="I16" s="27">
        <f t="shared" si="1"/>
        <v>0</v>
      </c>
      <c r="J16" s="67" t="str">
        <f t="shared" si="2"/>
        <v/>
      </c>
    </row>
    <row r="17" spans="1:11" x14ac:dyDescent="0.3">
      <c r="A17" s="23"/>
      <c r="B17" s="29" t="s">
        <v>38</v>
      </c>
      <c r="C17" s="30" t="s">
        <v>51</v>
      </c>
      <c r="D17" s="31" t="s">
        <v>61</v>
      </c>
      <c r="E17" s="32">
        <v>5200</v>
      </c>
      <c r="F17" s="35">
        <v>5.35</v>
      </c>
      <c r="G17" s="34">
        <f t="shared" si="0"/>
        <v>27820</v>
      </c>
      <c r="H17" s="3"/>
      <c r="I17" s="27">
        <f t="shared" si="1"/>
        <v>0</v>
      </c>
      <c r="J17" s="67" t="str">
        <f t="shared" si="2"/>
        <v/>
      </c>
    </row>
    <row r="18" spans="1:11" x14ac:dyDescent="0.3">
      <c r="A18" s="23"/>
      <c r="B18" s="29" t="s">
        <v>39</v>
      </c>
      <c r="C18" s="30" t="s">
        <v>52</v>
      </c>
      <c r="D18" s="31" t="s">
        <v>61</v>
      </c>
      <c r="E18" s="32">
        <v>565</v>
      </c>
      <c r="F18" s="35">
        <v>8.67</v>
      </c>
      <c r="G18" s="34">
        <f t="shared" si="0"/>
        <v>4898.55</v>
      </c>
      <c r="H18" s="3"/>
      <c r="I18" s="27">
        <f t="shared" si="1"/>
        <v>0</v>
      </c>
      <c r="J18" s="67" t="str">
        <f t="shared" si="2"/>
        <v/>
      </c>
    </row>
    <row r="19" spans="1:11" x14ac:dyDescent="0.3">
      <c r="A19" s="23"/>
      <c r="B19" s="29" t="s">
        <v>40</v>
      </c>
      <c r="C19" s="30" t="s">
        <v>53</v>
      </c>
      <c r="D19" s="31" t="s">
        <v>61</v>
      </c>
      <c r="E19" s="32">
        <v>43</v>
      </c>
      <c r="F19" s="35">
        <v>1274.1300000000001</v>
      </c>
      <c r="G19" s="34">
        <f t="shared" si="0"/>
        <v>54787.59</v>
      </c>
      <c r="H19" s="3"/>
      <c r="I19" s="27">
        <f t="shared" si="1"/>
        <v>0</v>
      </c>
      <c r="J19" s="67" t="str">
        <f t="shared" si="2"/>
        <v/>
      </c>
    </row>
    <row r="20" spans="1:11" ht="28.8" x14ac:dyDescent="0.3">
      <c r="A20" s="23"/>
      <c r="B20" s="29" t="s">
        <v>41</v>
      </c>
      <c r="C20" s="30" t="s">
        <v>54</v>
      </c>
      <c r="D20" s="31" t="s">
        <v>61</v>
      </c>
      <c r="E20" s="32">
        <v>18</v>
      </c>
      <c r="F20" s="35">
        <v>946.02</v>
      </c>
      <c r="G20" s="34">
        <f t="shared" si="0"/>
        <v>17028.36</v>
      </c>
      <c r="H20" s="3"/>
      <c r="I20" s="27">
        <f t="shared" si="1"/>
        <v>0</v>
      </c>
      <c r="J20" s="67" t="str">
        <f t="shared" si="2"/>
        <v/>
      </c>
    </row>
    <row r="21" spans="1:11" x14ac:dyDescent="0.3">
      <c r="A21" s="23"/>
      <c r="B21" s="29" t="s">
        <v>42</v>
      </c>
      <c r="C21" s="30" t="s">
        <v>55</v>
      </c>
      <c r="D21" s="31" t="s">
        <v>61</v>
      </c>
      <c r="E21" s="32">
        <v>52</v>
      </c>
      <c r="F21" s="35">
        <v>102.77</v>
      </c>
      <c r="G21" s="34">
        <f t="shared" si="0"/>
        <v>5344.04</v>
      </c>
      <c r="H21" s="3"/>
      <c r="I21" s="27">
        <f t="shared" si="1"/>
        <v>0</v>
      </c>
      <c r="J21" s="67" t="str">
        <f t="shared" si="2"/>
        <v/>
      </c>
    </row>
    <row r="22" spans="1:11" x14ac:dyDescent="0.3">
      <c r="A22" s="23"/>
      <c r="B22" s="29" t="s">
        <v>43</v>
      </c>
      <c r="C22" s="30" t="s">
        <v>56</v>
      </c>
      <c r="D22" s="31" t="s">
        <v>61</v>
      </c>
      <c r="E22" s="32">
        <v>43</v>
      </c>
      <c r="F22" s="35">
        <v>1329.77</v>
      </c>
      <c r="G22" s="34">
        <f t="shared" si="0"/>
        <v>57180.11</v>
      </c>
      <c r="H22" s="3"/>
      <c r="I22" s="27">
        <f t="shared" si="1"/>
        <v>0</v>
      </c>
      <c r="J22" s="67" t="str">
        <f t="shared" si="2"/>
        <v/>
      </c>
    </row>
    <row r="23" spans="1:11" x14ac:dyDescent="0.3">
      <c r="A23" s="23"/>
      <c r="B23" s="29" t="s">
        <v>44</v>
      </c>
      <c r="C23" s="30" t="s">
        <v>57</v>
      </c>
      <c r="D23" s="31" t="s">
        <v>63</v>
      </c>
      <c r="E23" s="32">
        <v>9</v>
      </c>
      <c r="F23" s="35">
        <v>1079.83</v>
      </c>
      <c r="G23" s="34">
        <f t="shared" si="0"/>
        <v>9718.4699999999993</v>
      </c>
      <c r="H23" s="3"/>
      <c r="I23" s="27">
        <f t="shared" si="1"/>
        <v>0</v>
      </c>
      <c r="J23" s="67" t="str">
        <f t="shared" si="2"/>
        <v/>
      </c>
    </row>
    <row r="24" spans="1:11" x14ac:dyDescent="0.3">
      <c r="A24" s="23"/>
      <c r="B24" s="29" t="s">
        <v>45</v>
      </c>
      <c r="C24" s="30" t="s">
        <v>58</v>
      </c>
      <c r="D24" s="31" t="s">
        <v>62</v>
      </c>
      <c r="E24" s="32">
        <v>2100</v>
      </c>
      <c r="F24" s="35">
        <v>9.5399999999999991</v>
      </c>
      <c r="G24" s="34">
        <f t="shared" si="0"/>
        <v>20034</v>
      </c>
      <c r="H24" s="3"/>
      <c r="I24" s="27">
        <f>ROUND(E24*H24,2)</f>
        <v>0</v>
      </c>
      <c r="J24" s="67" t="str">
        <f t="shared" si="2"/>
        <v/>
      </c>
    </row>
    <row r="25" spans="1:11" x14ac:dyDescent="0.3">
      <c r="A25" s="36"/>
      <c r="B25" s="29" t="s">
        <v>46</v>
      </c>
      <c r="C25" s="30" t="s">
        <v>59</v>
      </c>
      <c r="D25" s="31" t="s">
        <v>61</v>
      </c>
      <c r="E25" s="32">
        <v>1</v>
      </c>
      <c r="F25" s="35">
        <v>10751.39</v>
      </c>
      <c r="G25" s="34">
        <f>ROUND(E25*F25,2)</f>
        <v>10751.39</v>
      </c>
      <c r="H25" s="3"/>
      <c r="I25" s="27">
        <f>ROUND(E25*H25,2)</f>
        <v>0</v>
      </c>
      <c r="J25" s="67" t="str">
        <f t="shared" si="2"/>
        <v/>
      </c>
    </row>
    <row r="26" spans="1:11" x14ac:dyDescent="0.3">
      <c r="A26" s="36"/>
      <c r="B26" s="29" t="s">
        <v>47</v>
      </c>
      <c r="C26" s="30" t="s">
        <v>60</v>
      </c>
      <c r="D26" s="31" t="s">
        <v>61</v>
      </c>
      <c r="E26" s="32">
        <v>1</v>
      </c>
      <c r="F26" s="35">
        <v>15623.41</v>
      </c>
      <c r="G26" s="34">
        <f>ROUND(E26*F26,2)</f>
        <v>15623.41</v>
      </c>
      <c r="H26" s="3"/>
      <c r="I26" s="27">
        <f>ROUND(E26*H26,2)</f>
        <v>0</v>
      </c>
      <c r="J26" s="67" t="str">
        <f t="shared" si="2"/>
        <v/>
      </c>
    </row>
    <row r="27" spans="1:11" x14ac:dyDescent="0.3">
      <c r="A27" s="23" t="s">
        <v>64</v>
      </c>
      <c r="B27" s="36"/>
      <c r="C27" s="24" t="s">
        <v>65</v>
      </c>
      <c r="D27" s="36"/>
      <c r="E27" s="37"/>
      <c r="F27" s="37"/>
      <c r="G27" s="38"/>
      <c r="H27" s="36"/>
      <c r="I27" s="37"/>
    </row>
    <row r="28" spans="1:11" x14ac:dyDescent="0.3">
      <c r="A28" s="36"/>
      <c r="B28" s="39" t="s">
        <v>67</v>
      </c>
      <c r="C28" s="40" t="s">
        <v>66</v>
      </c>
      <c r="D28" s="31" t="s">
        <v>61</v>
      </c>
      <c r="E28" s="32">
        <v>1</v>
      </c>
      <c r="F28" s="41">
        <v>6910.78</v>
      </c>
      <c r="G28" s="34">
        <f>ROUND(E28*F28,2)</f>
        <v>6910.78</v>
      </c>
      <c r="H28" s="36">
        <v>6910.78</v>
      </c>
      <c r="I28" s="27">
        <f>ROUND(E28*H28,2)</f>
        <v>6910.78</v>
      </c>
      <c r="J28" s="55" t="str">
        <f>IF(COUNT(H14,H26)+COUNT(F4,F5)&lt;&gt;COUNT(E14,E26)+2,"ERROR:FALTAN DATOS","")</f>
        <v>ERROR:FALTAN DATOS</v>
      </c>
      <c r="K28" s="55"/>
    </row>
    <row r="30" spans="1:11" x14ac:dyDescent="0.3">
      <c r="G30" s="42"/>
      <c r="H30" s="43" t="str">
        <f>IF(ISERROR(H8),"ERROR: DATOS INCORRECTOS",IF(H8&gt;D8,"ERROR: IMPORTE DE LA OFERTA CON IVA POR ENCIMA DEL PRESUPUESTO BASE DE LICITACIÓN",""))</f>
        <v/>
      </c>
    </row>
    <row r="31" spans="1:11" hidden="1" x14ac:dyDescent="0.3">
      <c r="G31" s="42"/>
      <c r="H31" s="42" t="str">
        <f>IF(COUNT(H14,H26)+COUNT(F4,F5)&lt;&gt;COUNT(E14,E26)+2,"ERROR:FALTAN DATOS","")</f>
        <v>ERROR:FALTAN DATOS</v>
      </c>
    </row>
    <row r="32" spans="1:11" x14ac:dyDescent="0.3">
      <c r="H32" s="55"/>
    </row>
    <row r="34" spans="2:10" x14ac:dyDescent="0.3">
      <c r="B34" s="44"/>
      <c r="C34" s="45"/>
      <c r="D34" s="46"/>
      <c r="E34"/>
      <c r="G34" s="47"/>
      <c r="H34" s="46"/>
      <c r="I34" s="48"/>
      <c r="J34" s="48"/>
    </row>
    <row r="35" spans="2:10" x14ac:dyDescent="0.3">
      <c r="B35" s="49"/>
      <c r="C35" s="45"/>
      <c r="D35" s="46"/>
      <c r="E35"/>
      <c r="G35" s="47"/>
      <c r="H35" s="46"/>
      <c r="I35" s="48"/>
      <c r="J35" s="48"/>
    </row>
    <row r="36" spans="2:10" x14ac:dyDescent="0.3">
      <c r="B36" s="44"/>
      <c r="C36" s="45"/>
      <c r="D36" s="46"/>
      <c r="E36"/>
      <c r="G36" s="47"/>
      <c r="H36" s="46"/>
      <c r="I36" s="48"/>
      <c r="J36" s="48"/>
    </row>
    <row r="37" spans="2:10" x14ac:dyDescent="0.3">
      <c r="B37" s="49"/>
      <c r="C37" s="50"/>
      <c r="D37" s="51"/>
      <c r="E37" s="49"/>
      <c r="F37" s="52"/>
      <c r="G37" s="53"/>
      <c r="H37" s="46"/>
      <c r="I37" s="48"/>
      <c r="J37" s="48"/>
    </row>
    <row r="38" spans="2:10" x14ac:dyDescent="0.3">
      <c r="B38" s="44"/>
      <c r="C38" s="50"/>
      <c r="D38" s="51"/>
      <c r="E38" s="49"/>
      <c r="F38" s="52"/>
      <c r="G38" s="53"/>
      <c r="H38" s="46"/>
      <c r="I38" s="48"/>
      <c r="J38" s="48"/>
    </row>
    <row r="39" spans="2:10" x14ac:dyDescent="0.3">
      <c r="B39" s="49"/>
      <c r="C39" s="50"/>
      <c r="D39" s="51"/>
      <c r="E39" s="49"/>
      <c r="F39" s="52"/>
      <c r="G39" s="53"/>
      <c r="H39" s="46"/>
      <c r="I39" s="48"/>
      <c r="J39" s="48"/>
    </row>
    <row r="40" spans="2:10" x14ac:dyDescent="0.3">
      <c r="B40" s="54"/>
      <c r="C40" s="50"/>
      <c r="D40" s="51"/>
      <c r="E40" s="49"/>
      <c r="F40" s="52"/>
      <c r="G40" s="53"/>
      <c r="H40" s="46"/>
      <c r="I40" s="48"/>
      <c r="J40" s="48"/>
    </row>
    <row r="41" spans="2:10" x14ac:dyDescent="0.3">
      <c r="B41" s="54"/>
      <c r="C41" s="50"/>
      <c r="D41" s="51"/>
      <c r="E41" s="49"/>
      <c r="F41" s="52"/>
      <c r="G41" s="53"/>
      <c r="H41" s="46"/>
      <c r="I41" s="48"/>
      <c r="J41" s="48"/>
    </row>
    <row r="42" spans="2:10" x14ac:dyDescent="0.3">
      <c r="B42" s="49"/>
      <c r="C42" s="50"/>
      <c r="D42" s="51"/>
      <c r="E42" s="49"/>
      <c r="F42" s="52"/>
      <c r="G42" s="53"/>
      <c r="H42" s="46"/>
      <c r="I42" s="48"/>
      <c r="J42" s="48"/>
    </row>
    <row r="43" spans="2:10" x14ac:dyDescent="0.3">
      <c r="B43" s="54"/>
      <c r="C43" s="50"/>
      <c r="D43" s="51"/>
      <c r="E43" s="49"/>
      <c r="F43" s="52"/>
      <c r="G43" s="53"/>
      <c r="H43" s="46"/>
      <c r="I43" s="48"/>
      <c r="J43" s="48"/>
    </row>
  </sheetData>
  <sheetProtection algorithmName="SHA-512" hashValue="OaTEtfJ/wIKlUj13GkUawWTklil87hsCSj0UqDAROM1vSdaU35zjPKFGprKlwFBw1FV9T+eq9Bq+piH04nXJgQ==" saltValue="7mLdTdFP+pRByCEa7MIGFA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18:A20 A22:A23 A27" numberStoredAsText="1"/>
    <ignoredError sqref="G14:G16 I14:I16 G18:G20 G22:G24 I22:I23 I18:I2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J15"/>
  <sheetViews>
    <sheetView workbookViewId="0">
      <selection activeCell="B8" sqref="B8"/>
    </sheetView>
  </sheetViews>
  <sheetFormatPr baseColWidth="10" defaultColWidth="11.44140625" defaultRowHeight="14.4" x14ac:dyDescent="0.3"/>
  <cols>
    <col min="2" max="2" width="67.6640625" customWidth="1"/>
  </cols>
  <sheetData>
    <row r="1" spans="2:10" ht="15" thickBot="1" x14ac:dyDescent="0.35">
      <c r="B1" s="1" t="s">
        <v>30</v>
      </c>
    </row>
    <row r="2" spans="2:10" ht="15" thickBot="1" x14ac:dyDescent="0.35">
      <c r="B2" s="1" t="s">
        <v>31</v>
      </c>
    </row>
    <row r="3" spans="2:10" ht="15" thickBot="1" x14ac:dyDescent="0.35">
      <c r="B3" s="1" t="s">
        <v>32</v>
      </c>
    </row>
    <row r="6" spans="2:10" x14ac:dyDescent="0.3">
      <c r="B6" s="44" t="s">
        <v>68</v>
      </c>
      <c r="C6" s="45"/>
      <c r="D6" s="46"/>
      <c r="F6" s="5"/>
      <c r="G6" s="47"/>
      <c r="H6" s="46"/>
      <c r="I6" s="48"/>
      <c r="J6" s="48"/>
    </row>
    <row r="7" spans="2:10" x14ac:dyDescent="0.3">
      <c r="B7" s="49"/>
      <c r="C7" s="45"/>
      <c r="D7" s="46"/>
      <c r="F7" s="5"/>
      <c r="G7" s="47"/>
      <c r="H7" s="46"/>
      <c r="I7" s="48"/>
      <c r="J7" s="48"/>
    </row>
    <row r="8" spans="2:10" x14ac:dyDescent="0.3">
      <c r="B8" s="44" t="s">
        <v>73</v>
      </c>
      <c r="C8" s="45"/>
      <c r="D8" s="46"/>
      <c r="F8" s="5"/>
      <c r="G8" s="47"/>
      <c r="H8" s="46"/>
      <c r="I8" s="48"/>
      <c r="J8" s="48"/>
    </row>
    <row r="9" spans="2:10" x14ac:dyDescent="0.3">
      <c r="B9" s="49"/>
      <c r="C9" s="50"/>
      <c r="D9" s="51"/>
      <c r="E9" s="49"/>
      <c r="F9" s="52"/>
      <c r="G9" s="53"/>
      <c r="H9" s="46"/>
      <c r="I9" s="48"/>
      <c r="J9" s="48"/>
    </row>
    <row r="10" spans="2:10" x14ac:dyDescent="0.3">
      <c r="B10" s="44" t="s">
        <v>69</v>
      </c>
      <c r="C10" s="50"/>
      <c r="D10" s="51"/>
      <c r="E10" s="49"/>
      <c r="F10" s="52"/>
      <c r="G10" s="53"/>
      <c r="H10" s="46"/>
      <c r="I10" s="48"/>
      <c r="J10" s="48"/>
    </row>
    <row r="11" spans="2:10" x14ac:dyDescent="0.3">
      <c r="B11" s="49"/>
      <c r="C11" s="50"/>
      <c r="D11" s="51"/>
      <c r="E11" s="49"/>
      <c r="F11" s="52"/>
      <c r="G11" s="53"/>
      <c r="H11" s="46"/>
      <c r="I11" s="48"/>
      <c r="J11" s="48"/>
    </row>
    <row r="12" spans="2:10" ht="15.6" x14ac:dyDescent="0.3">
      <c r="B12" s="54" t="s">
        <v>72</v>
      </c>
      <c r="C12" s="50"/>
      <c r="D12" s="51"/>
      <c r="E12" s="49"/>
      <c r="F12" s="52"/>
      <c r="G12" s="53"/>
      <c r="H12" s="46"/>
      <c r="I12" s="48"/>
      <c r="J12" s="48"/>
    </row>
    <row r="13" spans="2:10" x14ac:dyDescent="0.3">
      <c r="B13" s="54" t="s">
        <v>70</v>
      </c>
      <c r="C13" s="50"/>
      <c r="D13" s="51"/>
      <c r="E13" s="49"/>
      <c r="F13" s="52"/>
      <c r="G13" s="53"/>
      <c r="H13" s="46"/>
      <c r="I13" s="48"/>
      <c r="J13" s="48"/>
    </row>
    <row r="14" spans="2:10" x14ac:dyDescent="0.3">
      <c r="B14" s="49"/>
      <c r="C14" s="50"/>
      <c r="D14" s="51"/>
      <c r="E14" s="49"/>
      <c r="F14" s="52"/>
      <c r="G14" s="53"/>
      <c r="H14" s="46"/>
      <c r="I14" s="48"/>
      <c r="J14" s="48"/>
    </row>
    <row r="15" spans="2:10" x14ac:dyDescent="0.3">
      <c r="B15" s="54" t="s">
        <v>71</v>
      </c>
      <c r="C15" s="50"/>
      <c r="D15" s="51"/>
      <c r="E15" s="49"/>
      <c r="F15" s="52"/>
      <c r="G15" s="53"/>
      <c r="H15" s="46"/>
      <c r="I15" s="48"/>
      <c r="J15" s="48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Glosario_Instrucciones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De la Cámara González, Javier</cp:lastModifiedBy>
  <cp:revision/>
  <dcterms:created xsi:type="dcterms:W3CDTF">2023-06-09T08:33:37Z</dcterms:created>
  <dcterms:modified xsi:type="dcterms:W3CDTF">2024-09-04T08:16:38Z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