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20110\Desktop\RIM\MPLS\versión 7\"/>
    </mc:Choice>
  </mc:AlternateContent>
  <xr:revisionPtr revIDLastSave="0" documentId="13_ncr:1_{67A4AB26-6E73-4ABD-AEFA-7F8C83688639}" xr6:coauthVersionLast="47" xr6:coauthVersionMax="47" xr10:uidLastSave="{00000000-0000-0000-0000-000000000000}"/>
  <bookViews>
    <workbookView xWindow="22932" yWindow="-108" windowWidth="23256" windowHeight="12576" firstSheet="1" activeTab="1" xr2:uid="{F043CD35-4EC0-4E73-B105-4F3FF39130F0}"/>
  </bookViews>
  <sheets>
    <sheet name="CERTO" sheetId="1" state="hidden" r:id="rId1"/>
    <sheet name="Licitación" sheetId="3" r:id="rId2"/>
  </sheets>
  <definedNames>
    <definedName name="_xlnm._FilterDatabase" localSheetId="0" hidden="1">CERTO!$A$11:$I$58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8" i="1" l="1"/>
  <c r="D20" i="1"/>
  <c r="F5" i="1"/>
  <c r="F4" i="1"/>
  <c r="H56" i="1"/>
  <c r="H54" i="1"/>
  <c r="H53" i="1"/>
  <c r="H52" i="1"/>
  <c r="H51" i="1"/>
  <c r="H50" i="1"/>
  <c r="H49" i="1"/>
  <c r="H48" i="1"/>
  <c r="H47" i="1"/>
  <c r="H44" i="1"/>
  <c r="H43" i="1"/>
  <c r="H41" i="1"/>
  <c r="H39" i="1"/>
  <c r="H38" i="1"/>
  <c r="H37" i="1"/>
  <c r="H36" i="1"/>
  <c r="H35" i="1"/>
  <c r="H34" i="1"/>
  <c r="H33" i="1"/>
  <c r="H32" i="1"/>
  <c r="H31" i="1"/>
  <c r="H29" i="1"/>
  <c r="H28" i="1"/>
  <c r="H27" i="1"/>
  <c r="H26" i="1"/>
  <c r="H25" i="1"/>
  <c r="H24" i="1"/>
  <c r="H22" i="1"/>
  <c r="H21" i="1"/>
  <c r="H20" i="1"/>
  <c r="H19" i="1"/>
  <c r="H18" i="1"/>
  <c r="H17" i="1"/>
  <c r="H16" i="1"/>
  <c r="H15" i="1"/>
  <c r="G26" i="3" l="1"/>
  <c r="H26" i="3" s="1"/>
  <c r="G27" i="3"/>
  <c r="H27" i="3" s="1"/>
  <c r="G28" i="3"/>
  <c r="H28" i="3" s="1"/>
  <c r="G29" i="3"/>
  <c r="H29" i="3" s="1"/>
  <c r="G30" i="3"/>
  <c r="H30" i="3" s="1"/>
  <c r="G31" i="3"/>
  <c r="H31" i="3" s="1"/>
  <c r="G32" i="3"/>
  <c r="H32" i="3" s="1"/>
  <c r="G33" i="3"/>
  <c r="H33" i="3" s="1"/>
  <c r="G38" i="3"/>
  <c r="H38" i="3" s="1"/>
  <c r="G42" i="3"/>
  <c r="H42" i="3" s="1"/>
  <c r="G43" i="3"/>
  <c r="H43" i="3" s="1"/>
  <c r="G44" i="3"/>
  <c r="H44" i="3" s="1"/>
  <c r="G45" i="3"/>
  <c r="H45" i="3" s="1"/>
  <c r="G46" i="3"/>
  <c r="H46" i="3" s="1"/>
  <c r="G47" i="3"/>
  <c r="H47" i="3" s="1"/>
  <c r="G48" i="3"/>
  <c r="H48" i="3" s="1"/>
  <c r="G52" i="3"/>
  <c r="H52" i="3" s="1"/>
  <c r="G50" i="3"/>
  <c r="H50" i="3" s="1"/>
  <c r="G41" i="3"/>
  <c r="G37" i="3"/>
  <c r="H37" i="3" s="1"/>
  <c r="G35" i="3"/>
  <c r="G34" i="3" s="1"/>
  <c r="F34" i="3" s="1"/>
  <c r="G25" i="3"/>
  <c r="H25" i="3" s="1"/>
  <c r="G19" i="3"/>
  <c r="H19" i="3" s="1"/>
  <c r="G20" i="3"/>
  <c r="H20" i="3" s="1"/>
  <c r="G21" i="3"/>
  <c r="H21" i="3" s="1"/>
  <c r="G22" i="3"/>
  <c r="H22" i="3" s="1"/>
  <c r="G23" i="3"/>
  <c r="H23" i="3" s="1"/>
  <c r="G18" i="3"/>
  <c r="G10" i="3"/>
  <c r="H10" i="3" s="1"/>
  <c r="G11" i="3"/>
  <c r="H11" i="3" s="1"/>
  <c r="G12" i="3"/>
  <c r="H12" i="3" s="1"/>
  <c r="G13" i="3"/>
  <c r="G14" i="3"/>
  <c r="H14" i="3" s="1"/>
  <c r="G15" i="3"/>
  <c r="H15" i="3" s="1"/>
  <c r="G16" i="3"/>
  <c r="H16" i="3" s="1"/>
  <c r="G9" i="3"/>
  <c r="H9" i="3" s="1"/>
  <c r="F12" i="1"/>
  <c r="F13" i="1"/>
  <c r="F14" i="1"/>
  <c r="F58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E58" i="1"/>
  <c r="C58" i="1"/>
  <c r="B58" i="1"/>
  <c r="E13" i="1"/>
  <c r="E14" i="1"/>
  <c r="E15" i="1"/>
  <c r="I15" i="1" s="1"/>
  <c r="E16" i="1"/>
  <c r="I16" i="1" s="1"/>
  <c r="E17" i="1"/>
  <c r="I17" i="1" s="1"/>
  <c r="E18" i="1"/>
  <c r="I18" i="1" s="1"/>
  <c r="E19" i="1"/>
  <c r="I19" i="1" s="1"/>
  <c r="E20" i="1"/>
  <c r="I20" i="1" s="1"/>
  <c r="E21" i="1"/>
  <c r="I21" i="1" s="1"/>
  <c r="E22" i="1"/>
  <c r="I22" i="1" s="1"/>
  <c r="E23" i="1"/>
  <c r="E24" i="1"/>
  <c r="I24" i="1" s="1"/>
  <c r="E25" i="1"/>
  <c r="I25" i="1" s="1"/>
  <c r="E26" i="1"/>
  <c r="I26" i="1" s="1"/>
  <c r="E27" i="1"/>
  <c r="I27" i="1" s="1"/>
  <c r="E28" i="1"/>
  <c r="I28" i="1" s="1"/>
  <c r="E29" i="1"/>
  <c r="I29" i="1" s="1"/>
  <c r="E30" i="1"/>
  <c r="E31" i="1"/>
  <c r="I31" i="1" s="1"/>
  <c r="E32" i="1"/>
  <c r="I32" i="1" s="1"/>
  <c r="E33" i="1"/>
  <c r="I33" i="1" s="1"/>
  <c r="E34" i="1"/>
  <c r="I34" i="1" s="1"/>
  <c r="E35" i="1"/>
  <c r="I35" i="1" s="1"/>
  <c r="E36" i="1"/>
  <c r="I36" i="1" s="1"/>
  <c r="E37" i="1"/>
  <c r="I37" i="1" s="1"/>
  <c r="E38" i="1"/>
  <c r="I38" i="1" s="1"/>
  <c r="E39" i="1"/>
  <c r="I39" i="1" s="1"/>
  <c r="E40" i="1"/>
  <c r="E41" i="1"/>
  <c r="I41" i="1" s="1"/>
  <c r="E42" i="1"/>
  <c r="E43" i="1"/>
  <c r="I43" i="1" s="1"/>
  <c r="E44" i="1"/>
  <c r="I44" i="1" s="1"/>
  <c r="E45" i="1"/>
  <c r="E46" i="1"/>
  <c r="E47" i="1"/>
  <c r="I47" i="1" s="1"/>
  <c r="E48" i="1"/>
  <c r="I48" i="1" s="1"/>
  <c r="E49" i="1"/>
  <c r="I49" i="1" s="1"/>
  <c r="E50" i="1"/>
  <c r="I50" i="1" s="1"/>
  <c r="E51" i="1"/>
  <c r="I51" i="1" s="1"/>
  <c r="E52" i="1"/>
  <c r="I52" i="1" s="1"/>
  <c r="E53" i="1"/>
  <c r="I53" i="1" s="1"/>
  <c r="E54" i="1"/>
  <c r="I54" i="1" s="1"/>
  <c r="E55" i="1"/>
  <c r="E56" i="1"/>
  <c r="I56" i="1" s="1"/>
  <c r="E57" i="1"/>
  <c r="E12" i="1"/>
  <c r="D15" i="1"/>
  <c r="D16" i="1"/>
  <c r="D17" i="1"/>
  <c r="D18" i="1"/>
  <c r="D19" i="1"/>
  <c r="D21" i="1"/>
  <c r="D22" i="1"/>
  <c r="D24" i="1"/>
  <c r="D25" i="1"/>
  <c r="D26" i="1"/>
  <c r="D27" i="1"/>
  <c r="D28" i="1"/>
  <c r="D29" i="1"/>
  <c r="D31" i="1"/>
  <c r="D32" i="1"/>
  <c r="D33" i="1"/>
  <c r="D34" i="1"/>
  <c r="D35" i="1"/>
  <c r="D36" i="1"/>
  <c r="D37" i="1"/>
  <c r="D38" i="1"/>
  <c r="D39" i="1"/>
  <c r="D41" i="1"/>
  <c r="D43" i="1"/>
  <c r="D44" i="1"/>
  <c r="D47" i="1"/>
  <c r="D48" i="1"/>
  <c r="D49" i="1"/>
  <c r="D50" i="1"/>
  <c r="D51" i="1"/>
  <c r="D52" i="1"/>
  <c r="D53" i="1"/>
  <c r="D54" i="1"/>
  <c r="D56" i="1"/>
  <c r="A13" i="1"/>
  <c r="B13" i="1"/>
  <c r="C13" i="1"/>
  <c r="A14" i="1"/>
  <c r="B14" i="1"/>
  <c r="C14" i="1"/>
  <c r="B15" i="1"/>
  <c r="C15" i="1"/>
  <c r="B16" i="1"/>
  <c r="C16" i="1"/>
  <c r="B17" i="1"/>
  <c r="C17" i="1"/>
  <c r="B18" i="1"/>
  <c r="C18" i="1"/>
  <c r="B19" i="1"/>
  <c r="C19" i="1"/>
  <c r="B20" i="1"/>
  <c r="C20" i="1"/>
  <c r="B21" i="1"/>
  <c r="C21" i="1"/>
  <c r="B22" i="1"/>
  <c r="C22" i="1"/>
  <c r="A23" i="1"/>
  <c r="B23" i="1"/>
  <c r="C23" i="1"/>
  <c r="B24" i="1"/>
  <c r="C24" i="1"/>
  <c r="B25" i="1"/>
  <c r="C25" i="1"/>
  <c r="B26" i="1"/>
  <c r="C26" i="1"/>
  <c r="B27" i="1"/>
  <c r="C27" i="1"/>
  <c r="B28" i="1"/>
  <c r="C28" i="1"/>
  <c r="B29" i="1"/>
  <c r="C29" i="1"/>
  <c r="A30" i="1"/>
  <c r="B30" i="1"/>
  <c r="C30" i="1"/>
  <c r="B31" i="1"/>
  <c r="C31" i="1"/>
  <c r="B32" i="1"/>
  <c r="C32" i="1"/>
  <c r="B33" i="1"/>
  <c r="C33" i="1"/>
  <c r="B34" i="1"/>
  <c r="C34" i="1"/>
  <c r="B35" i="1"/>
  <c r="C35" i="1"/>
  <c r="B36" i="1"/>
  <c r="C36" i="1"/>
  <c r="B37" i="1"/>
  <c r="C37" i="1"/>
  <c r="B38" i="1"/>
  <c r="C38" i="1"/>
  <c r="B39" i="1"/>
  <c r="C39" i="1"/>
  <c r="A40" i="1"/>
  <c r="B40" i="1"/>
  <c r="C40" i="1"/>
  <c r="B41" i="1"/>
  <c r="C41" i="1"/>
  <c r="A42" i="1"/>
  <c r="B42" i="1"/>
  <c r="C42" i="1"/>
  <c r="B43" i="1"/>
  <c r="C43" i="1"/>
  <c r="B44" i="1"/>
  <c r="C44" i="1"/>
  <c r="A45" i="1"/>
  <c r="B45" i="1"/>
  <c r="C45" i="1"/>
  <c r="A46" i="1"/>
  <c r="B46" i="1"/>
  <c r="C46" i="1"/>
  <c r="B47" i="1"/>
  <c r="C47" i="1"/>
  <c r="B48" i="1"/>
  <c r="C48" i="1"/>
  <c r="B49" i="1"/>
  <c r="C49" i="1"/>
  <c r="B50" i="1"/>
  <c r="C50" i="1"/>
  <c r="B51" i="1"/>
  <c r="C51" i="1"/>
  <c r="B52" i="1"/>
  <c r="C52" i="1"/>
  <c r="B53" i="1"/>
  <c r="C53" i="1"/>
  <c r="B54" i="1"/>
  <c r="C54" i="1"/>
  <c r="A55" i="1"/>
  <c r="B55" i="1"/>
  <c r="C55" i="1"/>
  <c r="B56" i="1"/>
  <c r="C56" i="1"/>
  <c r="A57" i="1"/>
  <c r="B57" i="1"/>
  <c r="C57" i="1"/>
  <c r="B12" i="1"/>
  <c r="C12" i="1"/>
  <c r="A12" i="1"/>
  <c r="G17" i="3" l="1"/>
  <c r="F17" i="3" s="1"/>
  <c r="G40" i="3"/>
  <c r="F40" i="3" s="1"/>
  <c r="H35" i="3"/>
  <c r="H41" i="3"/>
  <c r="G24" i="3"/>
  <c r="F24" i="3" s="1"/>
  <c r="G8" i="3"/>
  <c r="F8" i="3" s="1"/>
  <c r="G58" i="1"/>
  <c r="G36" i="3"/>
  <c r="F36" i="3" s="1"/>
  <c r="H13" i="3"/>
  <c r="G49" i="3"/>
  <c r="F49" i="3" s="1"/>
  <c r="G51" i="3"/>
  <c r="F51" i="3" s="1"/>
  <c r="H18" i="3"/>
  <c r="G52" i="1"/>
  <c r="G44" i="1"/>
  <c r="G36" i="1"/>
  <c r="G20" i="1"/>
  <c r="G56" i="1"/>
  <c r="G24" i="1"/>
  <c r="G16" i="1"/>
  <c r="G54" i="1"/>
  <c r="G38" i="1"/>
  <c r="G22" i="1"/>
  <c r="G43" i="1"/>
  <c r="G34" i="1"/>
  <c r="G26" i="1"/>
  <c r="G18" i="1"/>
  <c r="G27" i="1"/>
  <c r="G19" i="1"/>
  <c r="G49" i="1"/>
  <c r="G41" i="1"/>
  <c r="G33" i="1"/>
  <c r="G28" i="1"/>
  <c r="G47" i="1"/>
  <c r="G39" i="1"/>
  <c r="G31" i="1"/>
  <c r="G25" i="1"/>
  <c r="G17" i="1"/>
  <c r="G53" i="1"/>
  <c r="G32" i="1"/>
  <c r="G15" i="1"/>
  <c r="G48" i="1"/>
  <c r="G21" i="1"/>
  <c r="G51" i="1"/>
  <c r="G35" i="1"/>
  <c r="G50" i="1"/>
  <c r="G29" i="1"/>
  <c r="G37" i="1"/>
  <c r="F7" i="1"/>
  <c r="G39" i="3" l="1"/>
  <c r="F39" i="3" s="1"/>
  <c r="G68" i="3" s="1"/>
  <c r="H58" i="1" s="1"/>
  <c r="I58" i="1" s="1"/>
  <c r="H3" i="1" s="1"/>
  <c r="H5" i="1" s="1"/>
  <c r="G7" i="3"/>
  <c r="D3" i="1"/>
  <c r="D4" i="1" s="1"/>
  <c r="G6" i="3" l="1"/>
  <c r="G55" i="3" s="1"/>
  <c r="F7" i="3"/>
  <c r="H4" i="1"/>
  <c r="H6" i="1" s="1"/>
  <c r="H7" i="1" s="1"/>
  <c r="H8" i="1" s="1"/>
  <c r="D5" i="1"/>
  <c r="D6" i="1" s="1"/>
  <c r="D7" i="1" s="1"/>
  <c r="D8" i="1" s="1"/>
  <c r="G59" i="3" l="1"/>
  <c r="G57" i="3"/>
  <c r="G5" i="3"/>
  <c r="F5" i="3" s="1"/>
  <c r="F6" i="3"/>
  <c r="G61" i="3" l="1"/>
  <c r="G63" i="3" s="1"/>
  <c r="G65" i="3" s="1"/>
  <c r="G67" i="3" s="1"/>
</calcChain>
</file>

<file path=xl/sharedStrings.xml><?xml version="1.0" encoding="utf-8"?>
<sst xmlns="http://schemas.openxmlformats.org/spreadsheetml/2006/main" count="235" uniqueCount="191">
  <si>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</si>
  <si>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</si>
  <si>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</si>
  <si>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</si>
  <si>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</si>
  <si>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</si>
  <si>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</si>
  <si>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</si>
  <si>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</si>
  <si>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</si>
  <si>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</si>
  <si>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</si>
  <si>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</si>
  <si>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</si>
  <si>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</si>
  <si>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</si>
  <si>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</si>
  <si>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</si>
  <si>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</si>
  <si>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</si>
  <si>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</si>
  <si>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</si>
  <si>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</si>
  <si>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</si>
  <si>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</si>
  <si>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</si>
  <si>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</si>
  <si>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</si>
  <si>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1.1</t>
  </si>
  <si>
    <t>1.1.1</t>
  </si>
  <si>
    <t>1.2</t>
  </si>
  <si>
    <t>RED ETHERNET</t>
  </si>
  <si>
    <t>CONMUTADORES</t>
  </si>
  <si>
    <t>Suministro e instalación de conmutadores de la red de estación</t>
  </si>
  <si>
    <t>1.1.1.1</t>
  </si>
  <si>
    <t>EPKDCX001</t>
  </si>
  <si>
    <t>Conmutador 48 puertos con stack y doble fuente de alimentación</t>
  </si>
  <si>
    <t>u</t>
  </si>
  <si>
    <t>1.1.1.2</t>
  </si>
  <si>
    <t>EPKDCX002</t>
  </si>
  <si>
    <t>Conmutador 24 puertos estacable y con doble fuente de alimentación</t>
  </si>
  <si>
    <t>1.1.1.3</t>
  </si>
  <si>
    <t>EPKDCX003</t>
  </si>
  <si>
    <t>Conmutador 24 puertos sin stack y sin doble fuente de alimentación</t>
  </si>
  <si>
    <t>1.1.1.4</t>
  </si>
  <si>
    <t>EPKDCX007</t>
  </si>
  <si>
    <t>Conmutador 8 puertos PoE+ Fanless</t>
  </si>
  <si>
    <t>1.1.1.5</t>
  </si>
  <si>
    <t>EPKDCX008</t>
  </si>
  <si>
    <t>Conmutador 8 puertos DIN 24V con fuente de alimentación externa para pozos de bombeo</t>
  </si>
  <si>
    <t>1.1.1.6</t>
  </si>
  <si>
    <t>EPKDCAGRFO</t>
  </si>
  <si>
    <t>Equipo agregador de fibra 24 puertos 1Gb con doble fuente de alimentación</t>
  </si>
  <si>
    <t>1.1.1.7</t>
  </si>
  <si>
    <t>TRM1G1KM</t>
  </si>
  <si>
    <t>Transceptor de 1 Gbps multimodo para hasta 1 km de distancia (1000BASE-SX SFP)</t>
  </si>
  <si>
    <t>1.1.1.8</t>
  </si>
  <si>
    <t>TRS1G10KM</t>
  </si>
  <si>
    <t>Transceptor de 1 Gbps monomodo para hasta 10 km de distancia (1000BASE-LX/LH SFP)</t>
  </si>
  <si>
    <t>1.1.2</t>
  </si>
  <si>
    <t>INSTALACIÓN RED ESTACIÓN</t>
  </si>
  <si>
    <t>Replanteos previos, instalación, configuración, migración y pruebas de elementos de comunicaciones</t>
  </si>
  <si>
    <t>1.1.2.1</t>
  </si>
  <si>
    <t>DSCPWIR01</t>
  </si>
  <si>
    <t>Planificación y documentos de replanteo</t>
  </si>
  <si>
    <t>1.1.2.2</t>
  </si>
  <si>
    <t>DSCINST01</t>
  </si>
  <si>
    <t>Instalación y configuración de conmutadores en estación</t>
  </si>
  <si>
    <t>1.1.2.3</t>
  </si>
  <si>
    <t>DSCINST02</t>
  </si>
  <si>
    <t>Instalación y configuración de conmutadores en túnel</t>
  </si>
  <si>
    <t>1.1.2.4</t>
  </si>
  <si>
    <t>DSCINST03</t>
  </si>
  <si>
    <t>Instalación y configuración de equipamiento en pozos de bombas</t>
  </si>
  <si>
    <t>1.1.2.5</t>
  </si>
  <si>
    <t>I31CBG001</t>
  </si>
  <si>
    <t>Suministro e instalación de acometida de alimentación para elementos de comunicaciones.</t>
  </si>
  <si>
    <t>m</t>
  </si>
  <si>
    <t>1.1.2.6</t>
  </si>
  <si>
    <t>DSCMIGR01</t>
  </si>
  <si>
    <t>Migración del equipamiento Instalado</t>
  </si>
  <si>
    <t>1.1.3</t>
  </si>
  <si>
    <t>PARCHEO</t>
  </si>
  <si>
    <t>Suministro e instalación de paneles de parcheo, latiguillos de fibra y alimentación</t>
  </si>
  <si>
    <t>1.1.3.1</t>
  </si>
  <si>
    <t>DIKCDX100</t>
  </si>
  <si>
    <t>Suministro e instalación de panel modular de  24 puertos espejo de electrónica de red</t>
  </si>
  <si>
    <t>1.1.3.2</t>
  </si>
  <si>
    <t>DIKCDX101</t>
  </si>
  <si>
    <t>Suministro e instalación de panel modular 24 puertos de estación</t>
  </si>
  <si>
    <t>1.1.3.3</t>
  </si>
  <si>
    <t>DIKCDX102</t>
  </si>
  <si>
    <t>Suministro e instalación de Conector tipo Keystone categoría 6A</t>
  </si>
  <si>
    <t>CBLATUTP6A3M</t>
  </si>
  <si>
    <t>Suministro de Cable UTP CAT6A 3 m</t>
  </si>
  <si>
    <t>1.1.3.5</t>
  </si>
  <si>
    <t>CBLATUTP6A5M</t>
  </si>
  <si>
    <t>Suministro de Cable UTP CAT6A 5 m</t>
  </si>
  <si>
    <t>1.1.3.6</t>
  </si>
  <si>
    <t>CBLATUTP6A8M</t>
  </si>
  <si>
    <t>Suministro de Cable UTP CAT6A 7 m</t>
  </si>
  <si>
    <t>CBLATUTP6A15M</t>
  </si>
  <si>
    <t>Suministro de Cable UTP CAT6A 15 m</t>
  </si>
  <si>
    <t>1.1.3.8</t>
  </si>
  <si>
    <t>DIKOAC035</t>
  </si>
  <si>
    <t>"Jumper" de 10 m de longitud monomodo LC-APC - LC-UPC uniboot.</t>
  </si>
  <si>
    <t>1.1.3.9</t>
  </si>
  <si>
    <t>DIKOAC030</t>
  </si>
  <si>
    <t>"Jumper" de 5 m de longitud multimodo uniboot.</t>
  </si>
  <si>
    <t>1.1.4</t>
  </si>
  <si>
    <t>DFO</t>
  </si>
  <si>
    <t>Documentación final de obra</t>
  </si>
  <si>
    <t>1.1.4.1</t>
  </si>
  <si>
    <t>DSCDCFO01</t>
  </si>
  <si>
    <t>1.1.5</t>
  </si>
  <si>
    <t>FORMACIÓN</t>
  </si>
  <si>
    <t>Cursos de Formación</t>
  </si>
  <si>
    <t>1.1.5.1</t>
  </si>
  <si>
    <t>FORMUSUARIO</t>
  </si>
  <si>
    <t>Curso de formación a Usuarios</t>
  </si>
  <si>
    <t>1.1.5.2</t>
  </si>
  <si>
    <t>FORMPTECNICO</t>
  </si>
  <si>
    <t>Curso de formación Personal Técnico</t>
  </si>
  <si>
    <t>RED WI-FI</t>
  </si>
  <si>
    <t>1.2.1</t>
  </si>
  <si>
    <t>SUMINST RED WI-FI</t>
  </si>
  <si>
    <t>Diseño, planificación, replanteos y suministro e instalación del sistema de acceso Wi-Fi</t>
  </si>
  <si>
    <t>1.2.1.1</t>
  </si>
  <si>
    <t>CDGPWL001</t>
  </si>
  <si>
    <t>Planificación Wi-Fi y documentos de replanteo</t>
  </si>
  <si>
    <t>1.2.1.2</t>
  </si>
  <si>
    <t>CDGWAE001</t>
  </si>
  <si>
    <t>Suministro e instalación de puntos de acceso Wi-Fi con antenas externas</t>
  </si>
  <si>
    <t>1.2.1.3</t>
  </si>
  <si>
    <t>CDGWAI001</t>
  </si>
  <si>
    <t>Suministro e instalación de puntos de acceso Wi-Fi con antenas integradas</t>
  </si>
  <si>
    <t>1.2.1.4</t>
  </si>
  <si>
    <t>CDGWAO001</t>
  </si>
  <si>
    <t>Suministro e instalación de puntos de acceso Wi-Fi "outdoor"</t>
  </si>
  <si>
    <t>1.2.1.5</t>
  </si>
  <si>
    <t>CDGWWC001</t>
  </si>
  <si>
    <t>Suministro e instalación de clúster de controladores centralizados</t>
  </si>
  <si>
    <t>1.2.1.6</t>
  </si>
  <si>
    <t>CDGWWM001</t>
  </si>
  <si>
    <t>Suministro e instalación de plataforma de gestión del sistema Wi-Fi</t>
  </si>
  <si>
    <t>1.2.1.7</t>
  </si>
  <si>
    <t>CDGDOCWL1</t>
  </si>
  <si>
    <t>Documentación final de obra red Wi-Fi de estaciones y recintos</t>
  </si>
  <si>
    <t>1.2.1.8</t>
  </si>
  <si>
    <t>CDGFORWL1</t>
  </si>
  <si>
    <t>Formación red Wi-Fi de estaciones y recintos</t>
  </si>
  <si>
    <t>1.2.2</t>
  </si>
  <si>
    <t>DESMONTAJE WI-FI</t>
  </si>
  <si>
    <t>Desmontaje del actual sistema Wi-Fi de estaciones y recintos</t>
  </si>
  <si>
    <t>1.2.2.1</t>
  </si>
  <si>
    <t>CDGDMW001</t>
  </si>
  <si>
    <t>Desmontaje infraestructura existente en estaciones y recintos</t>
  </si>
  <si>
    <t>1.3</t>
  </si>
  <si>
    <t>ESS</t>
  </si>
  <si>
    <t>Estudio de Seguridad y Salud</t>
  </si>
  <si>
    <t>1.3.1</t>
  </si>
  <si>
    <t>DIKESS002</t>
  </si>
  <si>
    <t>Seguridad y Salud Laboral</t>
  </si>
  <si>
    <t>EDT</t>
  </si>
  <si>
    <t>Código</t>
  </si>
  <si>
    <t>CanPres</t>
  </si>
  <si>
    <t>Ud</t>
  </si>
  <si>
    <t>IO_24-027P</t>
  </si>
  <si>
    <t>INSTALACIÓN DE SISTEMAS DE COMUNICACIONES PARA OPERACIÓN LAR EN LÍNEA 6</t>
  </si>
  <si>
    <t>1</t>
  </si>
  <si>
    <t>LOTE Nº3</t>
  </si>
  <si>
    <t>RED DE ESTACIÓN</t>
  </si>
  <si>
    <t>INSTALACIÓN DE SISTEMAS DE COMUNICACIONES PARA OPERACIÓN LAR EN LÍNEA 6 DE METRO DE MADRID</t>
  </si>
  <si>
    <t>OFERTA ECONÓMICA</t>
  </si>
  <si>
    <t>LICITACIÓN</t>
  </si>
  <si>
    <t xml:space="preserve">Coste Unitario Ejecución 
Material (€) </t>
  </si>
  <si>
    <t xml:space="preserve">Coste Ejecución 
Material (€) </t>
  </si>
  <si>
    <t>PRESUPUESTO LOTE 3</t>
  </si>
  <si>
    <t>GASTOS GENERALES</t>
  </si>
  <si>
    <t>BENEFICIO INDUSTRIAL</t>
  </si>
  <si>
    <t>IVA</t>
  </si>
  <si>
    <t>Nota: Se tendrán en cuenta las Notas del apartado “27.Evaluación de las ofertas” del cuadro resumen del Pliego de Condiciones Particulares”</t>
  </si>
  <si>
    <t>► Se deberán rellenar todas las celdas marcadas en color verde</t>
  </si>
  <si>
    <r>
      <t>► El precio unitario ofertado en cada una de las partidas podrá superar el precio unitario base de referencia indicado en el presupuesto de licitación, apareciendo un aviso (</t>
    </r>
    <r>
      <rPr>
        <b/>
        <sz val="11"/>
        <rFont val="Calibri"/>
        <family val="2"/>
        <scheme val="minor"/>
      </rPr>
      <t>!!!</t>
    </r>
    <r>
      <rPr>
        <sz val="11"/>
        <rFont val="Calibri"/>
        <family val="2"/>
        <scheme val="minor"/>
      </rPr>
      <t>) en cada partida superada, únicamente a efectos informativos.</t>
    </r>
  </si>
  <si>
    <t>► Los precios unitarios ofertados no incluirán los Gastos Generales ni el Beneficio Industrial.</t>
  </si>
  <si>
    <t xml:space="preserve">      es decir, se encuentren en blanco, se considerará que el % ofertado para dichas celdas es 0.</t>
  </si>
  <si>
    <t>PRESUPUESTO DE EJECUCIÓN MATERIAL LOTE Nº 3</t>
  </si>
  <si>
    <t>IMPORTE OFERTA SIN IVA LOTE Nº 3</t>
  </si>
  <si>
    <t>IMPORTE OFERTA CON IVA LOTE Nº 3</t>
  </si>
  <si>
    <t>► El importe de la celda TOTAL OFERTA SIN IVA LOTE Nº3 debe incluir el importe correspondiente de las celdas “Beneficio industrial” y “Gastos Generales”. En caso de que las celdas mencionadas anteriormente no estén debidamente cumplimentadas,</t>
  </si>
  <si>
    <t>► El sumatorio del total correspondiente a la celda TOTAL OFERTA CON IVA LOTE Nº 3 no puede superar el valor del Presupuesto Base de Licitación para este lote.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</si>
</sst>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.0000"/>
    <numFmt numFmtId="165" formatCode="#,##0.00\ &quot;€&quot;"/>
  </numFmts>
  <fonts count="3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808080"/>
      <name val="Calibri"/>
      <family val="2"/>
      <scheme val="minor"/>
    </font>
    <font>
      <sz val="11"/>
      <color rgb="FF404040"/>
      <name val="Calibri"/>
      <family val="2"/>
      <scheme val="minor"/>
    </font>
    <font>
      <sz val="11"/>
      <color rgb="FFFF40F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808080"/>
      <name val="Calibri"/>
      <family val="2"/>
      <scheme val="minor"/>
    </font>
    <font>
      <b/>
      <sz val="11"/>
      <color rgb="FF404040"/>
      <name val="Calibri"/>
      <family val="2"/>
      <scheme val="minor"/>
    </font>
    <font>
      <b/>
      <sz val="11"/>
      <color rgb="FFFF40FF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</font>
    <font>
      <sz val="11"/>
      <name val="Calibri"/>
      <family val="2"/>
    </font>
    <font>
      <b/>
      <i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 tint="0.499984740745262"/>
      <name val="Calibri"/>
      <family val="2"/>
    </font>
    <font>
      <b/>
      <i/>
      <sz val="11"/>
      <color theme="1" tint="0.499984740745262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i/>
      <sz val="11"/>
      <color theme="1" tint="0.499984740745262"/>
      <name val="Calibri"/>
      <family val="2"/>
      <scheme val="minor"/>
    </font>
    <font>
      <b/>
      <sz val="11"/>
      <color theme="1" tint="0.499984740745262"/>
      <name val="Calibri"/>
      <family val="2"/>
    </font>
    <font>
      <i/>
      <sz val="12"/>
      <color theme="1" tint="0.499984740745262"/>
      <name val="Calibri"/>
      <family val="2"/>
      <scheme val="minor"/>
    </font>
    <font>
      <b/>
      <sz val="12"/>
      <color theme="1" tint="0.499984740745262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E1"/>
        <bgColor indexed="64"/>
      </patternFill>
    </fill>
    <fill>
      <patternFill patternType="solid">
        <fgColor rgb="FFD1BFAC"/>
        <bgColor indexed="64"/>
      </patternFill>
    </fill>
    <fill>
      <patternFill patternType="solid">
        <fgColor rgb="FFDBCEBF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DA285"/>
        <bgColor indexed="64"/>
      </patternFill>
    </fill>
    <fill>
      <patternFill patternType="solid">
        <fgColor rgb="FFC7B098"/>
        <bgColor indexed="64"/>
      </patternFill>
    </fill>
    <fill>
      <patternFill patternType="solid">
        <fgColor rgb="FF99FFCC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137">
    <xf numFmtId="0" fontId="0" fillId="0" borderId="0" xfId="0"/>
    <xf numFmtId="10" fontId="3" fillId="3" borderId="4" xfId="0" quotePrefix="1" applyNumberFormat="1" applyFont="1" applyFill="1" applyBorder="1" applyProtection="1">
      <protection locked="0"/>
    </xf>
    <xf numFmtId="9" fontId="3" fillId="0" borderId="4" xfId="0" quotePrefix="1" applyNumberFormat="1" applyFont="1" applyBorder="1" applyProtection="1">
      <protection locked="0"/>
    </xf>
    <xf numFmtId="10" fontId="3" fillId="0" borderId="4" xfId="0" quotePrefix="1" applyNumberFormat="1" applyFont="1" applyBorder="1" applyProtection="1">
      <protection locked="0"/>
    </xf>
    <xf numFmtId="4" fontId="3" fillId="3" borderId="0" xfId="0" applyNumberFormat="1" applyFont="1" applyFill="1" applyProtection="1">
      <protection locked="0"/>
    </xf>
    <xf numFmtId="3" fontId="3" fillId="0" borderId="3" xfId="0" applyNumberFormat="1" applyFont="1" applyBorder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0" fontId="0" fillId="0" borderId="0" xfId="0" applyProtection="1">
      <protection locked="0"/>
    </xf>
    <xf numFmtId="4" fontId="0" fillId="4" borderId="0" xfId="0" applyNumberFormat="1" applyFill="1" applyProtection="1">
      <protection locked="0"/>
    </xf>
    <xf numFmtId="4" fontId="3" fillId="4" borderId="0" xfId="0" applyNumberFormat="1" applyFont="1" applyFill="1" applyProtection="1">
      <protection locked="0"/>
    </xf>
    <xf numFmtId="4" fontId="0" fillId="4" borderId="0" xfId="0" applyNumberFormat="1" applyFill="1"/>
    <xf numFmtId="49" fontId="9" fillId="6" borderId="0" xfId="0" applyNumberFormat="1" applyFont="1" applyFill="1" applyAlignment="1">
      <alignment horizontal="left"/>
    </xf>
    <xf numFmtId="49" fontId="5" fillId="6" borderId="0" xfId="0" applyNumberFormat="1" applyFont="1" applyFill="1" applyAlignment="1">
      <alignment horizontal="left"/>
    </xf>
    <xf numFmtId="49" fontId="10" fillId="11" borderId="0" xfId="0" applyNumberFormat="1" applyFont="1" applyFill="1" applyAlignment="1">
      <alignment horizontal="left"/>
    </xf>
    <xf numFmtId="49" fontId="10" fillId="12" borderId="0" xfId="0" applyNumberFormat="1" applyFont="1" applyFill="1" applyAlignment="1">
      <alignment horizontal="left"/>
    </xf>
    <xf numFmtId="49" fontId="6" fillId="7" borderId="0" xfId="0" applyNumberFormat="1" applyFont="1" applyFill="1" applyAlignment="1">
      <alignment horizontal="left"/>
    </xf>
    <xf numFmtId="49" fontId="6" fillId="8" borderId="0" xfId="0" applyNumberFormat="1" applyFont="1" applyFill="1" applyAlignment="1">
      <alignment horizontal="left"/>
    </xf>
    <xf numFmtId="49" fontId="6" fillId="9" borderId="0" xfId="0" applyNumberFormat="1" applyFont="1" applyFill="1" applyAlignment="1">
      <alignment horizontal="left"/>
    </xf>
    <xf numFmtId="49" fontId="10" fillId="10" borderId="0" xfId="0" applyNumberFormat="1" applyFont="1" applyFill="1" applyAlignment="1">
      <alignment horizontal="left"/>
    </xf>
    <xf numFmtId="49" fontId="6" fillId="10" borderId="0" xfId="0" applyNumberFormat="1" applyFont="1" applyFill="1" applyAlignment="1">
      <alignment horizontal="left"/>
    </xf>
    <xf numFmtId="4" fontId="7" fillId="10" borderId="0" xfId="0" applyNumberFormat="1" applyFont="1" applyFill="1" applyAlignment="1">
      <alignment horizontal="right"/>
    </xf>
    <xf numFmtId="4" fontId="6" fillId="10" borderId="0" xfId="0" applyNumberFormat="1" applyFont="1" applyFill="1" applyAlignment="1">
      <alignment horizontal="right"/>
    </xf>
    <xf numFmtId="4" fontId="11" fillId="10" borderId="0" xfId="0" applyNumberFormat="1" applyFont="1" applyFill="1" applyAlignment="1">
      <alignment horizontal="right"/>
    </xf>
    <xf numFmtId="49" fontId="6" fillId="0" borderId="0" xfId="0" applyNumberFormat="1" applyFont="1" applyAlignment="1">
      <alignment horizontal="left"/>
    </xf>
    <xf numFmtId="49" fontId="15" fillId="0" borderId="0" xfId="0" applyNumberFormat="1" applyFont="1" applyAlignment="1">
      <alignment horizontal="left"/>
    </xf>
    <xf numFmtId="49" fontId="16" fillId="0" borderId="0" xfId="0" applyNumberFormat="1" applyFont="1" applyAlignment="1">
      <alignment horizontal="left"/>
    </xf>
    <xf numFmtId="0" fontId="16" fillId="0" borderId="0" xfId="0" applyFont="1"/>
    <xf numFmtId="4" fontId="16" fillId="0" borderId="0" xfId="0" applyNumberFormat="1" applyFont="1" applyAlignment="1">
      <alignment horizontal="right"/>
    </xf>
    <xf numFmtId="49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49" fontId="15" fillId="11" borderId="0" xfId="0" applyNumberFormat="1" applyFont="1" applyFill="1" applyAlignment="1">
      <alignment horizontal="center"/>
    </xf>
    <xf numFmtId="4" fontId="15" fillId="11" borderId="0" xfId="0" applyNumberFormat="1" applyFont="1" applyFill="1" applyAlignment="1">
      <alignment horizontal="right"/>
    </xf>
    <xf numFmtId="49" fontId="15" fillId="12" borderId="0" xfId="0" applyNumberFormat="1" applyFont="1" applyFill="1" applyAlignment="1">
      <alignment horizontal="center"/>
    </xf>
    <xf numFmtId="4" fontId="15" fillId="12" borderId="0" xfId="0" applyNumberFormat="1" applyFont="1" applyFill="1" applyAlignment="1">
      <alignment horizontal="right"/>
    </xf>
    <xf numFmtId="49" fontId="16" fillId="7" borderId="0" xfId="0" applyNumberFormat="1" applyFont="1" applyFill="1" applyAlignment="1">
      <alignment horizontal="center"/>
    </xf>
    <xf numFmtId="4" fontId="16" fillId="7" borderId="0" xfId="0" applyNumberFormat="1" applyFont="1" applyFill="1" applyAlignment="1">
      <alignment horizontal="right"/>
    </xf>
    <xf numFmtId="49" fontId="16" fillId="8" borderId="0" xfId="0" applyNumberFormat="1" applyFont="1" applyFill="1" applyAlignment="1">
      <alignment horizontal="center"/>
    </xf>
    <xf numFmtId="4" fontId="16" fillId="8" borderId="0" xfId="0" applyNumberFormat="1" applyFont="1" applyFill="1" applyAlignment="1">
      <alignment horizontal="right"/>
    </xf>
    <xf numFmtId="4" fontId="16" fillId="13" borderId="0" xfId="0" applyNumberFormat="1" applyFont="1" applyFill="1" applyAlignment="1" applyProtection="1">
      <alignment horizontal="right"/>
      <protection locked="0"/>
    </xf>
    <xf numFmtId="0" fontId="14" fillId="0" borderId="0" xfId="0" applyFont="1"/>
    <xf numFmtId="0" fontId="17" fillId="0" borderId="0" xfId="0" applyFont="1" applyAlignment="1">
      <alignment vertical="top"/>
    </xf>
    <xf numFmtId="0" fontId="14" fillId="0" borderId="0" xfId="0" applyFont="1" applyAlignment="1">
      <alignment horizontal="center" vertical="top"/>
    </xf>
    <xf numFmtId="0" fontId="14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5" fontId="19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right" vertical="top" indent="1"/>
    </xf>
    <xf numFmtId="4" fontId="16" fillId="0" borderId="0" xfId="0" applyNumberFormat="1" applyFont="1" applyAlignment="1">
      <alignment horizontal="right" vertical="top" indent="1"/>
    </xf>
    <xf numFmtId="44" fontId="15" fillId="0" borderId="0" xfId="0" applyNumberFormat="1" applyFont="1" applyAlignment="1">
      <alignment horizontal="right" vertical="top" indent="1"/>
    </xf>
    <xf numFmtId="4" fontId="20" fillId="0" borderId="0" xfId="0" applyNumberFormat="1" applyFont="1" applyAlignment="1">
      <alignment horizontal="center" vertical="center"/>
    </xf>
    <xf numFmtId="0" fontId="0" fillId="0" borderId="0" xfId="0" applyAlignment="1">
      <alignment horizontal="right" vertical="top" indent="1"/>
    </xf>
    <xf numFmtId="44" fontId="16" fillId="0" borderId="0" xfId="0" applyNumberFormat="1" applyFont="1" applyAlignment="1">
      <alignment horizontal="right" vertical="top" indent="1"/>
    </xf>
    <xf numFmtId="0" fontId="8" fillId="0" borderId="0" xfId="0" applyFont="1" applyAlignment="1">
      <alignment horizontal="right" indent="1"/>
    </xf>
    <xf numFmtId="10" fontId="16" fillId="13" borderId="0" xfId="1" applyNumberFormat="1" applyFont="1" applyFill="1" applyAlignment="1" applyProtection="1">
      <alignment horizontal="right" vertical="top" indent="1"/>
      <protection locked="0"/>
    </xf>
    <xf numFmtId="7" fontId="16" fillId="0" borderId="0" xfId="0" applyNumberFormat="1" applyFont="1" applyAlignment="1">
      <alignment horizontal="right" vertical="top" indent="1"/>
    </xf>
    <xf numFmtId="4" fontId="16" fillId="0" borderId="0" xfId="0" applyNumberFormat="1" applyFont="1" applyAlignment="1">
      <alignment horizontal="right" indent="1"/>
    </xf>
    <xf numFmtId="44" fontId="16" fillId="0" borderId="0" xfId="0" applyNumberFormat="1" applyFont="1" applyAlignment="1">
      <alignment horizontal="right" indent="1"/>
    </xf>
    <xf numFmtId="0" fontId="21" fillId="0" borderId="0" xfId="0" applyFont="1" applyAlignment="1">
      <alignment horizontal="right" indent="1"/>
    </xf>
    <xf numFmtId="4" fontId="22" fillId="0" borderId="0" xfId="0" applyNumberFormat="1" applyFont="1" applyAlignment="1">
      <alignment horizontal="right" indent="1"/>
    </xf>
    <xf numFmtId="7" fontId="23" fillId="0" borderId="0" xfId="0" applyNumberFormat="1" applyFont="1" applyAlignment="1">
      <alignment horizontal="right" vertical="top" indent="1"/>
    </xf>
    <xf numFmtId="4" fontId="24" fillId="0" borderId="0" xfId="0" applyNumberFormat="1" applyFont="1" applyAlignment="1">
      <alignment horizontal="center" vertical="center"/>
    </xf>
    <xf numFmtId="10" fontId="16" fillId="0" borderId="0" xfId="1" applyNumberFormat="1" applyFont="1" applyAlignment="1" applyProtection="1">
      <alignment horizontal="right" vertical="top" indent="1"/>
    </xf>
    <xf numFmtId="0" fontId="0" fillId="0" borderId="0" xfId="0" applyAlignment="1">
      <alignment horizontal="right" indent="1"/>
    </xf>
    <xf numFmtId="165" fontId="16" fillId="0" borderId="0" xfId="0" applyNumberFormat="1" applyFont="1" applyAlignment="1">
      <alignment horizontal="right" indent="1"/>
    </xf>
    <xf numFmtId="0" fontId="20" fillId="0" borderId="0" xfId="0" applyFont="1" applyAlignment="1">
      <alignment horizontal="center" vertical="center"/>
    </xf>
    <xf numFmtId="0" fontId="25" fillId="0" borderId="0" xfId="0" applyFont="1" applyAlignment="1">
      <alignment horizontal="right" indent="1"/>
    </xf>
    <xf numFmtId="44" fontId="23" fillId="0" borderId="9" xfId="0" applyNumberFormat="1" applyFont="1" applyBorder="1" applyAlignment="1">
      <alignment horizontal="right" vertical="top" indent="1"/>
    </xf>
    <xf numFmtId="44" fontId="24" fillId="0" borderId="0" xfId="0" applyNumberFormat="1" applyFont="1" applyAlignment="1">
      <alignment horizontal="center" vertical="center"/>
    </xf>
    <xf numFmtId="0" fontId="20" fillId="0" borderId="0" xfId="0" applyFont="1"/>
    <xf numFmtId="0" fontId="19" fillId="0" borderId="0" xfId="0" applyFont="1"/>
    <xf numFmtId="0" fontId="13" fillId="0" borderId="0" xfId="0" applyFont="1"/>
    <xf numFmtId="0" fontId="16" fillId="0" borderId="0" xfId="0" applyFont="1" applyAlignment="1">
      <alignment vertical="center"/>
    </xf>
    <xf numFmtId="2" fontId="16" fillId="0" borderId="0" xfId="0" applyNumberFormat="1" applyFont="1" applyAlignment="1">
      <alignment vertical="center"/>
    </xf>
    <xf numFmtId="3" fontId="15" fillId="11" borderId="0" xfId="0" applyNumberFormat="1" applyFont="1" applyFill="1" applyAlignment="1">
      <alignment horizontal="center"/>
    </xf>
    <xf numFmtId="3" fontId="15" fillId="12" borderId="0" xfId="0" applyNumberFormat="1" applyFont="1" applyFill="1" applyAlignment="1">
      <alignment horizontal="center"/>
    </xf>
    <xf numFmtId="4" fontId="16" fillId="7" borderId="0" xfId="0" applyNumberFormat="1" applyFont="1" applyFill="1" applyAlignment="1">
      <alignment horizontal="center"/>
    </xf>
    <xf numFmtId="4" fontId="16" fillId="8" borderId="0" xfId="0" applyNumberFormat="1" applyFont="1" applyFill="1" applyAlignment="1">
      <alignment horizontal="center"/>
    </xf>
    <xf numFmtId="4" fontId="13" fillId="0" borderId="0" xfId="0" applyNumberFormat="1" applyFont="1" applyAlignment="1">
      <alignment horizontal="center" vertical="center"/>
    </xf>
    <xf numFmtId="4" fontId="16" fillId="0" borderId="0" xfId="0" applyNumberFormat="1" applyFont="1" applyAlignment="1">
      <alignment horizontal="center"/>
    </xf>
    <xf numFmtId="0" fontId="26" fillId="0" borderId="0" xfId="0" applyFont="1" applyAlignment="1">
      <alignment vertical="top"/>
    </xf>
    <xf numFmtId="0" fontId="26" fillId="0" borderId="0" xfId="0" applyFont="1"/>
    <xf numFmtId="165" fontId="27" fillId="0" borderId="0" xfId="0" applyNumberFormat="1" applyFont="1" applyAlignment="1">
      <alignment horizontal="center" vertical="center" wrapText="1"/>
    </xf>
    <xf numFmtId="4" fontId="28" fillId="11" borderId="0" xfId="0" applyNumberFormat="1" applyFont="1" applyFill="1" applyAlignment="1">
      <alignment horizontal="right"/>
    </xf>
    <xf numFmtId="4" fontId="28" fillId="12" borderId="0" xfId="0" applyNumberFormat="1" applyFont="1" applyFill="1" applyAlignment="1">
      <alignment horizontal="right"/>
    </xf>
    <xf numFmtId="4" fontId="29" fillId="7" borderId="0" xfId="0" applyNumberFormat="1" applyFont="1" applyFill="1" applyAlignment="1">
      <alignment horizontal="right"/>
    </xf>
    <xf numFmtId="4" fontId="29" fillId="8" borderId="0" xfId="0" applyNumberFormat="1" applyFont="1" applyFill="1" applyAlignment="1">
      <alignment horizontal="right"/>
    </xf>
    <xf numFmtId="4" fontId="29" fillId="0" borderId="0" xfId="0" applyNumberFormat="1" applyFont="1" applyAlignment="1">
      <alignment horizontal="right"/>
    </xf>
    <xf numFmtId="0" fontId="29" fillId="0" borderId="0" xfId="0" applyFont="1"/>
    <xf numFmtId="4" fontId="30" fillId="0" borderId="0" xfId="0" applyNumberFormat="1" applyFont="1"/>
    <xf numFmtId="44" fontId="31" fillId="0" borderId="0" xfId="0" applyNumberFormat="1" applyFont="1" applyAlignment="1">
      <alignment vertical="top"/>
    </xf>
    <xf numFmtId="0" fontId="30" fillId="0" borderId="0" xfId="0" applyFont="1"/>
    <xf numFmtId="44" fontId="29" fillId="0" borderId="0" xfId="0" applyNumberFormat="1" applyFont="1"/>
    <xf numFmtId="10" fontId="30" fillId="0" borderId="0" xfId="0" applyNumberFormat="1" applyFont="1"/>
    <xf numFmtId="44" fontId="29" fillId="0" borderId="0" xfId="0" applyNumberFormat="1" applyFont="1" applyAlignment="1">
      <alignment vertical="top"/>
    </xf>
    <xf numFmtId="0" fontId="32" fillId="0" borderId="0" xfId="0" applyFont="1"/>
    <xf numFmtId="44" fontId="33" fillId="0" borderId="0" xfId="0" applyNumberFormat="1" applyFont="1" applyAlignment="1">
      <alignment vertical="top"/>
    </xf>
    <xf numFmtId="44" fontId="33" fillId="0" borderId="0" xfId="0" applyNumberFormat="1" applyFont="1"/>
    <xf numFmtId="0" fontId="2" fillId="2" borderId="0" xfId="0" applyFont="1" applyFill="1" applyAlignment="1">
      <alignment horizontal="center" vertical="top"/>
    </xf>
    <xf numFmtId="4" fontId="3" fillId="5" borderId="3" xfId="0" applyNumberFormat="1" applyFont="1" applyFill="1" applyBorder="1" applyAlignment="1">
      <alignment horizontal="center"/>
    </xf>
    <xf numFmtId="4" fontId="3" fillId="5" borderId="2" xfId="0" applyNumberFormat="1" applyFont="1" applyFill="1" applyBorder="1" applyAlignment="1">
      <alignment horizontal="center"/>
    </xf>
    <xf numFmtId="4" fontId="4" fillId="5" borderId="2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6" fillId="10" borderId="0" xfId="0" applyNumberFormat="1" applyFont="1" applyFill="1" applyAlignment="1">
      <alignment horizontal="center"/>
    </xf>
    <xf numFmtId="3" fontId="15" fillId="10" borderId="0" xfId="0" applyNumberFormat="1" applyFont="1" applyFill="1" applyAlignment="1">
      <alignment horizontal="right"/>
    </xf>
    <xf numFmtId="4" fontId="16" fillId="10" borderId="0" xfId="0" applyNumberFormat="1" applyFont="1" applyFill="1" applyAlignment="1">
      <alignment horizontal="right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0" fontId="15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27" fillId="0" borderId="0" xfId="0" applyFont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99FFCC"/>
      <color rgb="FFD1BFAC"/>
      <color rgb="FFDBCEBF"/>
      <color rgb="FFC7B098"/>
      <color rgb="FFBDA2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1243012</xdr:colOff>
      <xdr:row>70</xdr:row>
      <xdr:rowOff>0</xdr:rowOff>
    </xdr:from>
    <xdr:to>
      <xdr:col>4</xdr:col>
      <xdr:colOff>2185987</xdr:colOff>
      <xdr:row>71</xdr:row>
      <xdr:rowOff>9525</xdr:rowOff>
    </xdr:to>
    <xdr:sp macro="" textlink="">
      <xdr:nvSpPr>
        <xdr:cNvPr id="6" name="Rectángulo 5">
          <a:extLst>
            <a:ext uri="{FF2B5EF4-FFF2-40B4-BE49-F238E27FC236}">
              <a16:creationId xmlns:a16="http://schemas.microsoft.com/office/drawing/2014/main" id="{6BD001A0-50FE-4AE1-8615-2897A40ABE84}"/>
            </a:ext>
          </a:extLst>
        </xdr:cNvPr>
        <xdr:cNvSpPr/>
      </xdr:nvSpPr>
      <xdr:spPr>
        <a:xfrm>
          <a:off x="10051732" y="19415760"/>
          <a:ext cx="0" cy="192405"/>
        </a:xfrm>
        <a:prstGeom prst="rect">
          <a:avLst/>
        </a:prstGeom>
        <a:solidFill>
          <a:srgbClr val="99FFCC"/>
        </a:solidFill>
        <a:ln w="0"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2</xdr:col>
      <xdr:colOff>2465070</xdr:colOff>
      <xdr:row>69</xdr:row>
      <xdr:rowOff>188595</xdr:rowOff>
    </xdr:from>
    <xdr:to>
      <xdr:col>2</xdr:col>
      <xdr:colOff>3408045</xdr:colOff>
      <xdr:row>71</xdr:row>
      <xdr:rowOff>7620</xdr:rowOff>
    </xdr:to>
    <xdr:sp macro="" textlink="">
      <xdr:nvSpPr>
        <xdr:cNvPr id="8" name="Rectángulo 7">
          <a:extLst>
            <a:ext uri="{FF2B5EF4-FFF2-40B4-BE49-F238E27FC236}">
              <a16:creationId xmlns:a16="http://schemas.microsoft.com/office/drawing/2014/main" id="{C5ABBE55-3612-4251-8F88-596CDC5778FC}"/>
            </a:ext>
          </a:extLst>
        </xdr:cNvPr>
        <xdr:cNvSpPr/>
      </xdr:nvSpPr>
      <xdr:spPr>
        <a:xfrm>
          <a:off x="4255770" y="13923645"/>
          <a:ext cx="942975" cy="200025"/>
        </a:xfrm>
        <a:prstGeom prst="rect">
          <a:avLst/>
        </a:prstGeom>
        <a:solidFill>
          <a:srgbClr val="99FFCC"/>
        </a:solidFill>
        <a:ln w="6350"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58"/>
  <sheetViews>
    <sheetView workbookViewId="0"/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33.33203125" customWidth="1"/>
    <col min="4" max="4" width="18.6640625" style="61" customWidth="1"/>
    <col min="5" max="5" width="27.6640625" style="7" customWidth="1"/>
    <col min="6" max="6" width="18" style="7" customWidth="1"/>
    <col min="7" max="7" width="22.5546875" style="8" customWidth="1"/>
    <col min="8" max="8" width="19.6640625" bestFit="1" customWidth="1"/>
    <col min="9" max="9" width="18.6640625" style="7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115" t="s">
        <v>0</v>
      </c>
      <c r="H1" s="6" t="s">
        <v>1</v>
      </c>
    </row>
    <row r="2" spans="1:9" ht="15" thickBot="1" x14ac:dyDescent="0.35">
      <c r="A2" s="9" t="s">
        <v>2</v>
      </c>
      <c r="B2" s="5">
        <v>3</v>
      </c>
    </row>
    <row r="3" spans="1:9" ht="15" customHeight="1" thickBot="1" x14ac:dyDescent="0.35">
      <c r="A3" s="125" t="s">
        <v>3</v>
      </c>
      <c r="B3" s="126"/>
      <c r="C3" s="127"/>
      <c r="D3" s="116">
        <f>SUM(G:G)</f>
        <v>4257831.58</v>
      </c>
      <c r="E3" s="125" t="s">
        <v>4</v>
      </c>
      <c r="F3" s="126"/>
      <c r="G3" s="127"/>
      <c r="H3" s="10">
        <f>SUM(I:I)</f>
        <v>0</v>
      </c>
    </row>
    <row r="4" spans="1:9" ht="15" customHeight="1" thickBot="1" x14ac:dyDescent="0.35">
      <c r="A4" s="11" t="s">
        <v>5</v>
      </c>
      <c r="B4" s="3">
        <v>0.06</v>
      </c>
      <c r="C4" s="12" t="s">
        <v>6</v>
      </c>
      <c r="D4" s="117">
        <f>ROUND($D$3*B4,2)</f>
        <v>255469.89</v>
      </c>
      <c r="E4" s="14" t="s">
        <v>7</v>
      </c>
      <c r="F4" s="1">
        <f>Licitación!F59</f>
        <v>0</v>
      </c>
      <c r="G4" s="12" t="s">
        <v>6</v>
      </c>
      <c r="H4" s="13">
        <f>ROUND($H$3*F4,2)</f>
        <v>0</v>
      </c>
    </row>
    <row r="5" spans="1:9" ht="15" thickBot="1" x14ac:dyDescent="0.35">
      <c r="A5" s="11" t="s">
        <v>8</v>
      </c>
      <c r="B5" s="3">
        <v>0.13</v>
      </c>
      <c r="C5" s="12" t="s">
        <v>9</v>
      </c>
      <c r="D5" s="117">
        <f>ROUND($D$3*B5,2)</f>
        <v>553518.11</v>
      </c>
      <c r="E5" s="14" t="s">
        <v>10</v>
      </c>
      <c r="F5" s="1">
        <f>Licitación!F57</f>
        <v>0</v>
      </c>
      <c r="G5" s="12" t="s">
        <v>9</v>
      </c>
      <c r="H5" s="13">
        <f>ROUND($H$3*F5,2)</f>
        <v>0</v>
      </c>
    </row>
    <row r="6" spans="1:9" ht="15" thickBot="1" x14ac:dyDescent="0.35">
      <c r="A6" s="128" t="s">
        <v>11</v>
      </c>
      <c r="B6" s="129"/>
      <c r="C6" s="130"/>
      <c r="D6" s="117">
        <f>SUM(D3,D4,D5)</f>
        <v>5066819.58</v>
      </c>
      <c r="E6" s="128" t="s">
        <v>12</v>
      </c>
      <c r="F6" s="129"/>
      <c r="G6" s="130"/>
      <c r="H6" s="13">
        <f>SUM(H3,H4,H5)</f>
        <v>0</v>
      </c>
    </row>
    <row r="7" spans="1:9" ht="15" thickBot="1" x14ac:dyDescent="0.35">
      <c r="A7" s="15" t="s">
        <v>13</v>
      </c>
      <c r="B7" s="2">
        <v>0.21</v>
      </c>
      <c r="C7" s="12" t="s">
        <v>14</v>
      </c>
      <c r="D7" s="117">
        <f>ROUND($D$6*B7,2)</f>
        <v>1064032.1100000001</v>
      </c>
      <c r="E7" s="16" t="s">
        <v>13</v>
      </c>
      <c r="F7" s="17">
        <f>B7</f>
        <v>0.21</v>
      </c>
      <c r="G7" s="12" t="s">
        <v>14</v>
      </c>
      <c r="H7" s="13">
        <f>ROUND($H$6*F7,2)</f>
        <v>0</v>
      </c>
    </row>
    <row r="8" spans="1:9" ht="15" thickBot="1" x14ac:dyDescent="0.35">
      <c r="A8" s="131" t="s">
        <v>15</v>
      </c>
      <c r="B8" s="132"/>
      <c r="C8" s="133"/>
      <c r="D8" s="118">
        <f>SUM(D6:D7)</f>
        <v>6130851.6900000004</v>
      </c>
      <c r="E8" s="131" t="s">
        <v>16</v>
      </c>
      <c r="F8" s="132"/>
      <c r="G8" s="133"/>
      <c r="H8" s="18">
        <f>SUM(H6:H7)</f>
        <v>0</v>
      </c>
    </row>
    <row r="9" spans="1:9" ht="15" thickBot="1" x14ac:dyDescent="0.35"/>
    <row r="10" spans="1:9" ht="15" thickBot="1" x14ac:dyDescent="0.35">
      <c r="A10" s="19"/>
      <c r="F10" s="123" t="s">
        <v>17</v>
      </c>
      <c r="G10" s="124"/>
      <c r="H10" s="123" t="s">
        <v>18</v>
      </c>
      <c r="I10" s="124"/>
    </row>
    <row r="11" spans="1:9" x14ac:dyDescent="0.3">
      <c r="A11" s="20" t="s">
        <v>19</v>
      </c>
      <c r="B11" s="20" t="s">
        <v>20</v>
      </c>
      <c r="C11" s="20" t="s">
        <v>21</v>
      </c>
      <c r="D11" s="119" t="s">
        <v>22</v>
      </c>
      <c r="E11" s="21" t="s">
        <v>23</v>
      </c>
      <c r="F11" s="21" t="s">
        <v>24</v>
      </c>
      <c r="G11" s="20" t="s">
        <v>25</v>
      </c>
      <c r="H11" s="20" t="s">
        <v>26</v>
      </c>
      <c r="I11" s="20" t="s">
        <v>27</v>
      </c>
    </row>
    <row r="12" spans="1:9" s="22" customFormat="1" x14ac:dyDescent="0.3">
      <c r="A12" s="26" t="str">
        <f>Licitación!A6</f>
        <v>1</v>
      </c>
      <c r="B12" s="29" t="str">
        <f>Licitación!B6</f>
        <v>LOTE Nº3</v>
      </c>
      <c r="C12" s="33" t="str">
        <f>Licitación!C6</f>
        <v>RED DE ESTACIÓN</v>
      </c>
      <c r="D12" s="120"/>
      <c r="E12" s="121">
        <f>Licitación!E6</f>
        <v>1</v>
      </c>
      <c r="F12" s="37">
        <f>Licitación!I6</f>
        <v>4257831.58</v>
      </c>
      <c r="G12" s="23"/>
      <c r="H12" s="4"/>
      <c r="I12" s="24"/>
    </row>
    <row r="13" spans="1:9" s="22" customFormat="1" x14ac:dyDescent="0.3">
      <c r="A13" s="27" t="str">
        <f>Licitación!A7</f>
        <v>1.1</v>
      </c>
      <c r="B13" s="30" t="str">
        <f>Licitación!B7</f>
        <v>RED ETHERNET</v>
      </c>
      <c r="C13" s="34" t="str">
        <f>Licitación!C7</f>
        <v>RED ETHERNET</v>
      </c>
      <c r="D13" s="120"/>
      <c r="E13" s="122">
        <f>Licitación!E7</f>
        <v>1</v>
      </c>
      <c r="F13" s="35">
        <f>Licitación!I7</f>
        <v>3250285.08</v>
      </c>
      <c r="G13" s="23"/>
      <c r="H13" s="4"/>
      <c r="I13" s="24"/>
    </row>
    <row r="14" spans="1:9" s="22" customFormat="1" x14ac:dyDescent="0.3">
      <c r="A14" s="27" t="str">
        <f>Licitación!A8</f>
        <v>1.1.1</v>
      </c>
      <c r="B14" s="31" t="str">
        <f>Licitación!B8</f>
        <v>CONMUTADORES</v>
      </c>
      <c r="C14" s="34" t="str">
        <f>Licitación!C8</f>
        <v>Suministro e instalación de conmutadores de la red de estación</v>
      </c>
      <c r="D14" s="120"/>
      <c r="E14" s="122">
        <f>Licitación!E8</f>
        <v>1</v>
      </c>
      <c r="F14" s="35">
        <f>Licitación!I8</f>
        <v>2690204.56</v>
      </c>
      <c r="G14" s="25"/>
      <c r="H14" s="4"/>
      <c r="I14" s="24"/>
    </row>
    <row r="15" spans="1:9" s="22" customFormat="1" x14ac:dyDescent="0.3">
      <c r="A15" s="27"/>
      <c r="B15" s="32" t="str">
        <f>Licitación!B9</f>
        <v>EPKDCX001</v>
      </c>
      <c r="C15" s="34" t="str">
        <f>Licitación!C9</f>
        <v>Conmutador 48 puertos con stack y doble fuente de alimentación</v>
      </c>
      <c r="D15" s="120" t="str">
        <f>Licitación!D9</f>
        <v>u</v>
      </c>
      <c r="E15" s="122">
        <f>Licitación!E9</f>
        <v>139</v>
      </c>
      <c r="F15" s="36">
        <f>Licitación!I9</f>
        <v>7591</v>
      </c>
      <c r="G15" s="25">
        <f t="shared" ref="G15:G22" si="0">ROUND(E15*F15,2)</f>
        <v>1055149</v>
      </c>
      <c r="H15" s="4">
        <f>Licitación!F9</f>
        <v>0</v>
      </c>
      <c r="I15" s="24">
        <f t="shared" ref="I15:I22" si="1">ROUND(E15*H15,2)</f>
        <v>0</v>
      </c>
    </row>
    <row r="16" spans="1:9" s="22" customFormat="1" x14ac:dyDescent="0.3">
      <c r="A16" s="27"/>
      <c r="B16" s="32" t="str">
        <f>Licitación!B10</f>
        <v>EPKDCX002</v>
      </c>
      <c r="C16" s="34" t="str">
        <f>Licitación!C10</f>
        <v>Conmutador 24 puertos estacable y con doble fuente de alimentación</v>
      </c>
      <c r="D16" s="120" t="str">
        <f>Licitación!D10</f>
        <v>u</v>
      </c>
      <c r="E16" s="122">
        <f>Licitación!E10</f>
        <v>32</v>
      </c>
      <c r="F16" s="36">
        <f>Licitación!I10</f>
        <v>5118.96</v>
      </c>
      <c r="G16" s="25">
        <f t="shared" si="0"/>
        <v>163806.72</v>
      </c>
      <c r="H16" s="4">
        <f>Licitación!F10</f>
        <v>0</v>
      </c>
      <c r="I16" s="24">
        <f t="shared" si="1"/>
        <v>0</v>
      </c>
    </row>
    <row r="17" spans="1:9" s="22" customFormat="1" x14ac:dyDescent="0.3">
      <c r="A17" s="27"/>
      <c r="B17" s="32" t="str">
        <f>Licitación!B11</f>
        <v>EPKDCX003</v>
      </c>
      <c r="C17" s="34" t="str">
        <f>Licitación!C11</f>
        <v>Conmutador 24 puertos sin stack y sin doble fuente de alimentación</v>
      </c>
      <c r="D17" s="120" t="str">
        <f>Licitación!D11</f>
        <v>u</v>
      </c>
      <c r="E17" s="122">
        <f>Licitación!E11</f>
        <v>188</v>
      </c>
      <c r="F17" s="36">
        <f>Licitación!I11</f>
        <v>4060.18</v>
      </c>
      <c r="G17" s="25">
        <f t="shared" si="0"/>
        <v>763313.84</v>
      </c>
      <c r="H17" s="4">
        <f>Licitación!F11</f>
        <v>0</v>
      </c>
      <c r="I17" s="24">
        <f t="shared" si="1"/>
        <v>0</v>
      </c>
    </row>
    <row r="18" spans="1:9" s="22" customFormat="1" x14ac:dyDescent="0.3">
      <c r="A18" s="27"/>
      <c r="B18" s="32" t="str">
        <f>Licitación!B12</f>
        <v>EPKDCX007</v>
      </c>
      <c r="C18" s="34" t="str">
        <f>Licitación!C12</f>
        <v>Conmutador 8 puertos PoE+ Fanless</v>
      </c>
      <c r="D18" s="120" t="str">
        <f>Licitación!D12</f>
        <v>u</v>
      </c>
      <c r="E18" s="122">
        <f>Licitación!E12</f>
        <v>167</v>
      </c>
      <c r="F18" s="36">
        <f>Licitación!I12</f>
        <v>1627.2</v>
      </c>
      <c r="G18" s="25">
        <f t="shared" si="0"/>
        <v>271742.40000000002</v>
      </c>
      <c r="H18" s="4">
        <f>Licitación!F12</f>
        <v>0</v>
      </c>
      <c r="I18" s="24">
        <f t="shared" si="1"/>
        <v>0</v>
      </c>
    </row>
    <row r="19" spans="1:9" s="22" customFormat="1" x14ac:dyDescent="0.3">
      <c r="A19" s="27"/>
      <c r="B19" s="32" t="str">
        <f>Licitación!B13</f>
        <v>EPKDCX008</v>
      </c>
      <c r="C19" s="34" t="str">
        <f>Licitación!C13</f>
        <v>Conmutador 8 puertos DIN 24V con fuente de alimentación externa para pozos de bombeo</v>
      </c>
      <c r="D19" s="120" t="str">
        <f>Licitación!D13</f>
        <v>u</v>
      </c>
      <c r="E19" s="122">
        <f>Licitación!E13</f>
        <v>8</v>
      </c>
      <c r="F19" s="36">
        <f>Licitación!I13</f>
        <v>3766.61</v>
      </c>
      <c r="G19" s="25">
        <f t="shared" si="0"/>
        <v>30132.880000000001</v>
      </c>
      <c r="H19" s="4">
        <f>Licitación!F13</f>
        <v>0</v>
      </c>
      <c r="I19" s="24">
        <f t="shared" si="1"/>
        <v>0</v>
      </c>
    </row>
    <row r="20" spans="1:9" s="22" customFormat="1" x14ac:dyDescent="0.3">
      <c r="A20" s="27"/>
      <c r="B20" s="32" t="str">
        <f>Licitación!B14</f>
        <v>EPKDCAGRFO</v>
      </c>
      <c r="C20" s="34" t="str">
        <f>Licitación!C14</f>
        <v>Equipo agregador de fibra 24 puertos 1Gb con doble fuente de alimentación</v>
      </c>
      <c r="D20" s="120" t="str">
        <f>Licitación!D14</f>
        <v>u</v>
      </c>
      <c r="E20" s="122">
        <f>Licitación!E14</f>
        <v>13</v>
      </c>
      <c r="F20" s="36">
        <f>Licitación!I14</f>
        <v>10474.08</v>
      </c>
      <c r="G20" s="25">
        <f t="shared" si="0"/>
        <v>136163.04</v>
      </c>
      <c r="H20" s="4">
        <f>Licitación!F14</f>
        <v>0</v>
      </c>
      <c r="I20" s="24">
        <f t="shared" si="1"/>
        <v>0</v>
      </c>
    </row>
    <row r="21" spans="1:9" s="22" customFormat="1" x14ac:dyDescent="0.3">
      <c r="A21" s="27"/>
      <c r="B21" s="32" t="str">
        <f>Licitación!B15</f>
        <v>TRM1G1KM</v>
      </c>
      <c r="C21" s="34" t="str">
        <f>Licitación!C15</f>
        <v>Transceptor de 1 Gbps multimodo para hasta 1 km de distancia (1000BASE-SX SFP)</v>
      </c>
      <c r="D21" s="120" t="str">
        <f>Licitación!D15</f>
        <v>u</v>
      </c>
      <c r="E21" s="122">
        <f>Licitación!E15</f>
        <v>1048</v>
      </c>
      <c r="F21" s="36">
        <f>Licitación!I15</f>
        <v>147.47999999999999</v>
      </c>
      <c r="G21" s="25">
        <f t="shared" si="0"/>
        <v>154559.04000000001</v>
      </c>
      <c r="H21" s="4">
        <f>Licitación!F15</f>
        <v>0</v>
      </c>
      <c r="I21" s="24">
        <f t="shared" si="1"/>
        <v>0</v>
      </c>
    </row>
    <row r="22" spans="1:9" s="22" customFormat="1" x14ac:dyDescent="0.3">
      <c r="A22" s="27"/>
      <c r="B22" s="32" t="str">
        <f>Licitación!B16</f>
        <v>TRS1G10KM</v>
      </c>
      <c r="C22" s="34" t="str">
        <f>Licitación!C16</f>
        <v>Transceptor de 1 Gbps monomodo para hasta 10 km de distancia (1000BASE-LX/LH SFP)</v>
      </c>
      <c r="D22" s="120" t="str">
        <f>Licitación!D16</f>
        <v>u</v>
      </c>
      <c r="E22" s="122">
        <f>Licitación!E16</f>
        <v>393</v>
      </c>
      <c r="F22" s="36">
        <f>Licitación!I16</f>
        <v>293.48</v>
      </c>
      <c r="G22" s="25">
        <f t="shared" si="0"/>
        <v>115337.64</v>
      </c>
      <c r="H22" s="4">
        <f>Licitación!F16</f>
        <v>0</v>
      </c>
      <c r="I22" s="24">
        <f t="shared" si="1"/>
        <v>0</v>
      </c>
    </row>
    <row r="23" spans="1:9" s="22" customFormat="1" x14ac:dyDescent="0.3">
      <c r="A23" s="27" t="str">
        <f>Licitación!A17</f>
        <v>1.1.2</v>
      </c>
      <c r="B23" s="31" t="str">
        <f>Licitación!B17</f>
        <v>INSTALACIÓN RED ESTACIÓN</v>
      </c>
      <c r="C23" s="34" t="str">
        <f>Licitación!C17</f>
        <v>Replanteos previos, instalación, configuración, migración y pruebas de elementos de comunicaciones</v>
      </c>
      <c r="D23" s="120"/>
      <c r="E23" s="122">
        <f>Licitación!E17</f>
        <v>1</v>
      </c>
      <c r="F23" s="35">
        <f>Licitación!I17</f>
        <v>344800.72</v>
      </c>
      <c r="G23" s="25"/>
      <c r="H23" s="4"/>
      <c r="I23" s="24"/>
    </row>
    <row r="24" spans="1:9" s="22" customFormat="1" x14ac:dyDescent="0.3">
      <c r="A24" s="27"/>
      <c r="B24" s="32" t="str">
        <f>Licitación!B18</f>
        <v>DSCPWIR01</v>
      </c>
      <c r="C24" s="34" t="str">
        <f>Licitación!C18</f>
        <v>Planificación y documentos de replanteo</v>
      </c>
      <c r="D24" s="120" t="str">
        <f>Licitación!D18</f>
        <v>u</v>
      </c>
      <c r="E24" s="122">
        <f>Licitación!E18</f>
        <v>35</v>
      </c>
      <c r="F24" s="122">
        <f>Licitación!I18</f>
        <v>484.64</v>
      </c>
      <c r="G24" s="25">
        <f t="shared" ref="G24:G29" si="2">ROUND(E24*F24,2)</f>
        <v>16962.400000000001</v>
      </c>
      <c r="H24" s="4">
        <f>Licitación!F18</f>
        <v>0</v>
      </c>
      <c r="I24" s="24">
        <f t="shared" ref="I24:I29" si="3">ROUND(E24*H24,2)</f>
        <v>0</v>
      </c>
    </row>
    <row r="25" spans="1:9" x14ac:dyDescent="0.3">
      <c r="A25" s="27"/>
      <c r="B25" s="32" t="str">
        <f>Licitación!B19</f>
        <v>DSCINST01</v>
      </c>
      <c r="C25" s="34" t="str">
        <f>Licitación!C19</f>
        <v>Instalación y configuración de conmutadores en estación</v>
      </c>
      <c r="D25" s="120" t="str">
        <f>Licitación!D19</f>
        <v>u</v>
      </c>
      <c r="E25" s="122">
        <f>Licitación!E19</f>
        <v>482</v>
      </c>
      <c r="F25" s="122">
        <f>Licitación!I19</f>
        <v>363.48</v>
      </c>
      <c r="G25" s="25">
        <f t="shared" si="2"/>
        <v>175197.36</v>
      </c>
      <c r="H25" s="4">
        <f>Licitación!F19</f>
        <v>0</v>
      </c>
      <c r="I25" s="24">
        <f t="shared" si="3"/>
        <v>0</v>
      </c>
    </row>
    <row r="26" spans="1:9" x14ac:dyDescent="0.3">
      <c r="A26" s="27"/>
      <c r="B26" s="32" t="str">
        <f>Licitación!B20</f>
        <v>DSCINST02</v>
      </c>
      <c r="C26" s="34" t="str">
        <f>Licitación!C20</f>
        <v>Instalación y configuración de conmutadores en túnel</v>
      </c>
      <c r="D26" s="120" t="str">
        <f>Licitación!D20</f>
        <v>u</v>
      </c>
      <c r="E26" s="122">
        <f>Licitación!E20</f>
        <v>29</v>
      </c>
      <c r="F26" s="122">
        <f>Licitación!I20</f>
        <v>818</v>
      </c>
      <c r="G26" s="25">
        <f t="shared" si="2"/>
        <v>23722</v>
      </c>
      <c r="H26" s="4">
        <f>Licitación!F20</f>
        <v>0</v>
      </c>
      <c r="I26" s="24">
        <f t="shared" si="3"/>
        <v>0</v>
      </c>
    </row>
    <row r="27" spans="1:9" x14ac:dyDescent="0.3">
      <c r="A27" s="27"/>
      <c r="B27" s="32" t="str">
        <f>Licitación!B21</f>
        <v>DSCINST03</v>
      </c>
      <c r="C27" s="34" t="str">
        <f>Licitación!C21</f>
        <v>Instalación y configuración de equipamiento en pozos de bombas</v>
      </c>
      <c r="D27" s="120" t="str">
        <f>Licitación!D21</f>
        <v>u</v>
      </c>
      <c r="E27" s="122">
        <f>Licitación!E21</f>
        <v>8</v>
      </c>
      <c r="F27" s="122">
        <f>Licitación!I21</f>
        <v>379.32</v>
      </c>
      <c r="G27" s="25">
        <f t="shared" si="2"/>
        <v>3034.56</v>
      </c>
      <c r="H27" s="4">
        <f>Licitación!F21</f>
        <v>0</v>
      </c>
      <c r="I27" s="24">
        <f t="shared" si="3"/>
        <v>0</v>
      </c>
    </row>
    <row r="28" spans="1:9" x14ac:dyDescent="0.3">
      <c r="A28" s="27"/>
      <c r="B28" s="32" t="str">
        <f>Licitación!B22</f>
        <v>I31CBG001</v>
      </c>
      <c r="C28" s="34" t="str">
        <f>Licitación!C22</f>
        <v>Suministro e instalación de acometida de alimentación para elementos de comunicaciones.</v>
      </c>
      <c r="D28" s="120" t="str">
        <f>Licitación!D22</f>
        <v>m</v>
      </c>
      <c r="E28" s="122">
        <f>Licitación!E22</f>
        <v>4820</v>
      </c>
      <c r="F28" s="122">
        <f>Licitación!I22</f>
        <v>13.8</v>
      </c>
      <c r="G28" s="25">
        <f t="shared" si="2"/>
        <v>66516</v>
      </c>
      <c r="H28" s="4">
        <f>Licitación!F22</f>
        <v>0</v>
      </c>
      <c r="I28" s="24">
        <f t="shared" si="3"/>
        <v>0</v>
      </c>
    </row>
    <row r="29" spans="1:9" x14ac:dyDescent="0.3">
      <c r="A29" s="27"/>
      <c r="B29" s="32" t="str">
        <f>Licitación!B23</f>
        <v>DSCMIGR01</v>
      </c>
      <c r="C29" s="34" t="str">
        <f>Licitación!C23</f>
        <v>Migración del equipamiento Instalado</v>
      </c>
      <c r="D29" s="120" t="str">
        <f>Licitación!D23</f>
        <v>u</v>
      </c>
      <c r="E29" s="122">
        <f>Licitación!E23</f>
        <v>490</v>
      </c>
      <c r="F29" s="122">
        <f>Licitación!I23</f>
        <v>121.16</v>
      </c>
      <c r="G29" s="25">
        <f t="shared" si="2"/>
        <v>59368.4</v>
      </c>
      <c r="H29" s="4">
        <f>Licitación!F23</f>
        <v>0</v>
      </c>
      <c r="I29" s="24">
        <f t="shared" si="3"/>
        <v>0</v>
      </c>
    </row>
    <row r="30" spans="1:9" x14ac:dyDescent="0.3">
      <c r="A30" s="27" t="str">
        <f>Licitación!A24</f>
        <v>1.1.3</v>
      </c>
      <c r="B30" s="31" t="str">
        <f>Licitación!B24</f>
        <v>PARCHEO</v>
      </c>
      <c r="C30" s="34" t="str">
        <f>Licitación!C24</f>
        <v>Suministro e instalación de paneles de parcheo, latiguillos de fibra y alimentación</v>
      </c>
      <c r="D30" s="120"/>
      <c r="E30" s="122">
        <f>Licitación!E24</f>
        <v>1</v>
      </c>
      <c r="F30" s="35">
        <f>Licitación!I24</f>
        <v>199298.6</v>
      </c>
      <c r="G30" s="25"/>
      <c r="H30" s="4"/>
      <c r="I30" s="24"/>
    </row>
    <row r="31" spans="1:9" x14ac:dyDescent="0.3">
      <c r="A31" s="27"/>
      <c r="B31" s="32" t="str">
        <f>Licitación!B25</f>
        <v>DIKCDX100</v>
      </c>
      <c r="C31" s="34" t="str">
        <f>Licitación!C25</f>
        <v>Suministro e instalación de panel modular de  24 puertos espejo de electrónica de red</v>
      </c>
      <c r="D31" s="120" t="str">
        <f>Licitación!D25</f>
        <v>u</v>
      </c>
      <c r="E31" s="122">
        <f>Licitación!E25</f>
        <v>310</v>
      </c>
      <c r="F31" s="122">
        <f>Licitación!I25</f>
        <v>238.8</v>
      </c>
      <c r="G31" s="25">
        <f t="shared" ref="G31:G39" si="4">ROUND(E31*F31,2)</f>
        <v>74028</v>
      </c>
      <c r="H31" s="4">
        <f>Licitación!F25</f>
        <v>0</v>
      </c>
      <c r="I31" s="24">
        <f t="shared" ref="I31:I39" si="5">ROUND(E31*H31,2)</f>
        <v>0</v>
      </c>
    </row>
    <row r="32" spans="1:9" x14ac:dyDescent="0.3">
      <c r="A32" s="27"/>
      <c r="B32" s="32" t="str">
        <f>Licitación!B26</f>
        <v>DIKCDX101</v>
      </c>
      <c r="C32" s="34" t="str">
        <f>Licitación!C26</f>
        <v>Suministro e instalación de panel modular 24 puertos de estación</v>
      </c>
      <c r="D32" s="120" t="str">
        <f>Licitación!D26</f>
        <v>u</v>
      </c>
      <c r="E32" s="122">
        <f>Licitación!E26</f>
        <v>379</v>
      </c>
      <c r="F32" s="122">
        <f>Licitación!I26</f>
        <v>18.88</v>
      </c>
      <c r="G32" s="25">
        <f t="shared" si="4"/>
        <v>7155.52</v>
      </c>
      <c r="H32" s="4">
        <f>Licitación!F26</f>
        <v>0</v>
      </c>
      <c r="I32" s="24">
        <f t="shared" si="5"/>
        <v>0</v>
      </c>
    </row>
    <row r="33" spans="1:9" x14ac:dyDescent="0.3">
      <c r="A33" s="27"/>
      <c r="B33" s="32" t="str">
        <f>Licitación!B27</f>
        <v>DIKCDX102</v>
      </c>
      <c r="C33" s="34" t="str">
        <f>Licitación!C27</f>
        <v>Suministro e instalación de Conector tipo Keystone categoría 6A</v>
      </c>
      <c r="D33" s="120" t="str">
        <f>Licitación!D27</f>
        <v>u</v>
      </c>
      <c r="E33" s="122">
        <f>Licitación!E27</f>
        <v>9096</v>
      </c>
      <c r="F33" s="122">
        <f>Licitación!I27</f>
        <v>4.63</v>
      </c>
      <c r="G33" s="25">
        <f t="shared" si="4"/>
        <v>42114.48</v>
      </c>
      <c r="H33" s="4">
        <f>Licitación!F27</f>
        <v>0</v>
      </c>
      <c r="I33" s="24">
        <f t="shared" si="5"/>
        <v>0</v>
      </c>
    </row>
    <row r="34" spans="1:9" x14ac:dyDescent="0.3">
      <c r="A34" s="27"/>
      <c r="B34" s="32" t="str">
        <f>Licitación!B28</f>
        <v>CBLATUTP6A3M</v>
      </c>
      <c r="C34" s="34" t="str">
        <f>Licitación!C28</f>
        <v>Suministro de Cable UTP CAT6A 3 m</v>
      </c>
      <c r="D34" s="120" t="str">
        <f>Licitación!D28</f>
        <v>u</v>
      </c>
      <c r="E34" s="122">
        <f>Licitación!E28</f>
        <v>2000</v>
      </c>
      <c r="F34" s="122">
        <f>Licitación!I28</f>
        <v>5.01</v>
      </c>
      <c r="G34" s="25">
        <f t="shared" si="4"/>
        <v>10020</v>
      </c>
      <c r="H34" s="4">
        <f>Licitación!F28</f>
        <v>0</v>
      </c>
      <c r="I34" s="24">
        <f t="shared" si="5"/>
        <v>0</v>
      </c>
    </row>
    <row r="35" spans="1:9" x14ac:dyDescent="0.3">
      <c r="A35" s="27"/>
      <c r="B35" s="32" t="str">
        <f>Licitación!B29</f>
        <v>CBLATUTP6A5M</v>
      </c>
      <c r="C35" s="34" t="str">
        <f>Licitación!C29</f>
        <v>Suministro de Cable UTP CAT6A 5 m</v>
      </c>
      <c r="D35" s="120" t="str">
        <f>Licitación!D29</f>
        <v>u</v>
      </c>
      <c r="E35" s="122">
        <f>Licitación!E29</f>
        <v>1500</v>
      </c>
      <c r="F35" s="122">
        <f>Licitación!I29</f>
        <v>6.83</v>
      </c>
      <c r="G35" s="25">
        <f t="shared" si="4"/>
        <v>10245</v>
      </c>
      <c r="H35" s="4">
        <f>Licitación!F29</f>
        <v>0</v>
      </c>
      <c r="I35" s="24">
        <f t="shared" si="5"/>
        <v>0</v>
      </c>
    </row>
    <row r="36" spans="1:9" x14ac:dyDescent="0.3">
      <c r="A36" s="27"/>
      <c r="B36" s="32" t="str">
        <f>Licitación!B30</f>
        <v>CBLATUTP6A8M</v>
      </c>
      <c r="C36" s="34" t="str">
        <f>Licitación!C30</f>
        <v>Suministro de Cable UTP CAT6A 7 m</v>
      </c>
      <c r="D36" s="120" t="str">
        <f>Licitación!D30</f>
        <v>u</v>
      </c>
      <c r="E36" s="122">
        <f>Licitación!E30</f>
        <v>1000</v>
      </c>
      <c r="F36" s="122">
        <f>Licitación!I30</f>
        <v>8.31</v>
      </c>
      <c r="G36" s="25">
        <f t="shared" si="4"/>
        <v>8310</v>
      </c>
      <c r="H36" s="4">
        <f>Licitación!F30</f>
        <v>0</v>
      </c>
      <c r="I36" s="24">
        <f t="shared" si="5"/>
        <v>0</v>
      </c>
    </row>
    <row r="37" spans="1:9" x14ac:dyDescent="0.3">
      <c r="A37" s="27"/>
      <c r="B37" s="32" t="str">
        <f>Licitación!B31</f>
        <v>CBLATUTP6A15M</v>
      </c>
      <c r="C37" s="34" t="str">
        <f>Licitación!C31</f>
        <v>Suministro de Cable UTP CAT6A 15 m</v>
      </c>
      <c r="D37" s="120" t="str">
        <f>Licitación!D31</f>
        <v>u</v>
      </c>
      <c r="E37" s="122">
        <f>Licitación!E31</f>
        <v>1000</v>
      </c>
      <c r="F37" s="122">
        <f>Licitación!I31</f>
        <v>14.15</v>
      </c>
      <c r="G37" s="25">
        <f t="shared" si="4"/>
        <v>14150</v>
      </c>
      <c r="H37" s="4">
        <f>Licitación!F31</f>
        <v>0</v>
      </c>
      <c r="I37" s="24">
        <f t="shared" si="5"/>
        <v>0</v>
      </c>
    </row>
    <row r="38" spans="1:9" x14ac:dyDescent="0.3">
      <c r="A38" s="27"/>
      <c r="B38" s="32" t="str">
        <f>Licitación!B32</f>
        <v>DIKOAC035</v>
      </c>
      <c r="C38" s="34" t="str">
        <f>Licitación!C32</f>
        <v>"Jumper" de 10 m de longitud monomodo LC-APC - LC-UPC uniboot.</v>
      </c>
      <c r="D38" s="120" t="str">
        <f>Licitación!D32</f>
        <v>u</v>
      </c>
      <c r="E38" s="122">
        <f>Licitación!E32</f>
        <v>172</v>
      </c>
      <c r="F38" s="122">
        <f>Licitación!I32</f>
        <v>25.5</v>
      </c>
      <c r="G38" s="25">
        <f t="shared" si="4"/>
        <v>4386</v>
      </c>
      <c r="H38" s="4">
        <f>Licitación!F32</f>
        <v>0</v>
      </c>
      <c r="I38" s="24">
        <f t="shared" si="5"/>
        <v>0</v>
      </c>
    </row>
    <row r="39" spans="1:9" x14ac:dyDescent="0.3">
      <c r="A39" s="27"/>
      <c r="B39" s="32" t="str">
        <f>Licitación!B33</f>
        <v>DIKOAC030</v>
      </c>
      <c r="C39" s="34" t="str">
        <f>Licitación!C33</f>
        <v>"Jumper" de 5 m de longitud multimodo uniboot.</v>
      </c>
      <c r="D39" s="120" t="str">
        <f>Licitación!D33</f>
        <v>u</v>
      </c>
      <c r="E39" s="122">
        <f>Licitación!E33</f>
        <v>976</v>
      </c>
      <c r="F39" s="122">
        <f>Licitación!I33</f>
        <v>29.6</v>
      </c>
      <c r="G39" s="25">
        <f t="shared" si="4"/>
        <v>28889.599999999999</v>
      </c>
      <c r="H39" s="4">
        <f>Licitación!F33</f>
        <v>0</v>
      </c>
      <c r="I39" s="24">
        <f t="shared" si="5"/>
        <v>0</v>
      </c>
    </row>
    <row r="40" spans="1:9" x14ac:dyDescent="0.3">
      <c r="A40" s="27" t="str">
        <f>Licitación!A34</f>
        <v>1.1.4</v>
      </c>
      <c r="B40" s="31" t="str">
        <f>Licitación!B34</f>
        <v>DFO</v>
      </c>
      <c r="C40" s="34" t="str">
        <f>Licitación!C34</f>
        <v>Documentación final de obra</v>
      </c>
      <c r="D40" s="120"/>
      <c r="E40" s="122">
        <f>Licitación!E34</f>
        <v>1</v>
      </c>
      <c r="F40" s="35">
        <f>Licitación!I34</f>
        <v>8481.2000000000007</v>
      </c>
      <c r="G40" s="25"/>
      <c r="H40" s="4"/>
      <c r="I40" s="24"/>
    </row>
    <row r="41" spans="1:9" x14ac:dyDescent="0.3">
      <c r="A41" s="27"/>
      <c r="B41" s="32" t="str">
        <f>Licitación!B35</f>
        <v>DSCDCFO01</v>
      </c>
      <c r="C41" s="34" t="str">
        <f>Licitación!C35</f>
        <v>Documentación final de obra</v>
      </c>
      <c r="D41" s="120" t="str">
        <f>Licitación!D35</f>
        <v>u</v>
      </c>
      <c r="E41" s="122">
        <f>Licitación!E35</f>
        <v>35</v>
      </c>
      <c r="F41" s="122">
        <f>Licitación!I35</f>
        <v>242.32</v>
      </c>
      <c r="G41" s="25">
        <f>ROUND(E41*F41,2)</f>
        <v>8481.2000000000007</v>
      </c>
      <c r="H41" s="4">
        <f>Licitación!F35</f>
        <v>0</v>
      </c>
      <c r="I41" s="24">
        <f>ROUND(E41*H41,2)</f>
        <v>0</v>
      </c>
    </row>
    <row r="42" spans="1:9" x14ac:dyDescent="0.3">
      <c r="A42" s="27" t="str">
        <f>Licitación!A36</f>
        <v>1.1.5</v>
      </c>
      <c r="B42" s="31" t="str">
        <f>Licitación!B36</f>
        <v>FORMACIÓN</v>
      </c>
      <c r="C42" s="34" t="str">
        <f>Licitación!C36</f>
        <v>Cursos de Formación</v>
      </c>
      <c r="D42" s="120"/>
      <c r="E42" s="122">
        <f>Licitación!E36</f>
        <v>1</v>
      </c>
      <c r="F42" s="35">
        <f>Licitación!I36</f>
        <v>7500</v>
      </c>
      <c r="G42" s="25"/>
      <c r="H42" s="4"/>
      <c r="I42" s="24"/>
    </row>
    <row r="43" spans="1:9" x14ac:dyDescent="0.3">
      <c r="A43" s="27"/>
      <c r="B43" s="32" t="str">
        <f>Licitación!B37</f>
        <v>FORMUSUARIO</v>
      </c>
      <c r="C43" s="34" t="str">
        <f>Licitación!C37</f>
        <v>Curso de formación a Usuarios</v>
      </c>
      <c r="D43" s="120" t="str">
        <f>Licitación!D37</f>
        <v>u</v>
      </c>
      <c r="E43" s="122">
        <f>Licitación!E37</f>
        <v>1</v>
      </c>
      <c r="F43" s="36">
        <f>Licitación!I37</f>
        <v>3750</v>
      </c>
      <c r="G43" s="25">
        <f>ROUND(E43*F43,2)</f>
        <v>3750</v>
      </c>
      <c r="H43" s="4">
        <f>Licitación!F37</f>
        <v>0</v>
      </c>
      <c r="I43" s="24">
        <f>ROUND(E43*H43,2)</f>
        <v>0</v>
      </c>
    </row>
    <row r="44" spans="1:9" x14ac:dyDescent="0.3">
      <c r="A44" s="27"/>
      <c r="B44" s="32" t="str">
        <f>Licitación!B38</f>
        <v>FORMPTECNICO</v>
      </c>
      <c r="C44" s="34" t="str">
        <f>Licitación!C38</f>
        <v>Curso de formación Personal Técnico</v>
      </c>
      <c r="D44" s="120" t="str">
        <f>Licitación!D38</f>
        <v>u</v>
      </c>
      <c r="E44" s="122">
        <f>Licitación!E38</f>
        <v>1</v>
      </c>
      <c r="F44" s="36">
        <f>Licitación!I38</f>
        <v>3750</v>
      </c>
      <c r="G44" s="25">
        <f>ROUND(E44*F44,2)</f>
        <v>3750</v>
      </c>
      <c r="H44" s="4">
        <f>Licitación!F38</f>
        <v>0</v>
      </c>
      <c r="I44" s="24">
        <f>ROUND(E44*H44,2)</f>
        <v>0</v>
      </c>
    </row>
    <row r="45" spans="1:9" x14ac:dyDescent="0.3">
      <c r="A45" s="27" t="str">
        <f>Licitación!A39</f>
        <v>1.2</v>
      </c>
      <c r="B45" s="30" t="str">
        <f>Licitación!B39</f>
        <v>RED WI-FI</v>
      </c>
      <c r="C45" s="34" t="str">
        <f>Licitación!C39</f>
        <v>RED WI-FI</v>
      </c>
      <c r="D45" s="120"/>
      <c r="E45" s="122">
        <f>Licitación!E39</f>
        <v>1</v>
      </c>
      <c r="F45" s="35">
        <f>Licitación!I39</f>
        <v>993441.96</v>
      </c>
      <c r="G45" s="25"/>
      <c r="H45" s="4"/>
      <c r="I45" s="24"/>
    </row>
    <row r="46" spans="1:9" x14ac:dyDescent="0.3">
      <c r="A46" s="27" t="str">
        <f>Licitación!A40</f>
        <v>1.2.1</v>
      </c>
      <c r="B46" s="31" t="str">
        <f>Licitación!B40</f>
        <v>SUMINST RED WI-FI</v>
      </c>
      <c r="C46" s="34" t="str">
        <f>Licitación!C40</f>
        <v>Diseño, planificación, replanteos y suministro e instalación del sistema de acceso Wi-Fi</v>
      </c>
      <c r="D46" s="120"/>
      <c r="E46" s="122">
        <f>Licitación!E40</f>
        <v>1</v>
      </c>
      <c r="F46" s="35">
        <f>Licitación!I40</f>
        <v>986715.24</v>
      </c>
      <c r="G46" s="25"/>
      <c r="H46" s="4"/>
      <c r="I46" s="24"/>
    </row>
    <row r="47" spans="1:9" x14ac:dyDescent="0.3">
      <c r="A47" s="27"/>
      <c r="B47" s="32" t="str">
        <f>Licitación!B41</f>
        <v>CDGPWL001</v>
      </c>
      <c r="C47" s="34" t="str">
        <f>Licitación!C41</f>
        <v>Planificación Wi-Fi y documentos de replanteo</v>
      </c>
      <c r="D47" s="120" t="str">
        <f>Licitación!D41</f>
        <v>u</v>
      </c>
      <c r="E47" s="122">
        <f>Licitación!E41</f>
        <v>33</v>
      </c>
      <c r="F47" s="122">
        <f>Licitación!I41</f>
        <v>244.96</v>
      </c>
      <c r="G47" s="25">
        <f t="shared" ref="G47:G54" si="6">ROUND(E47*F47,2)</f>
        <v>8083.68</v>
      </c>
      <c r="H47" s="4">
        <f>Licitación!F41</f>
        <v>0</v>
      </c>
      <c r="I47" s="24">
        <f t="shared" ref="I47:I54" si="7">ROUND(E47*H47,2)</f>
        <v>0</v>
      </c>
    </row>
    <row r="48" spans="1:9" x14ac:dyDescent="0.3">
      <c r="A48" s="27"/>
      <c r="B48" s="32" t="str">
        <f>Licitación!B42</f>
        <v>CDGWAE001</v>
      </c>
      <c r="C48" s="34" t="str">
        <f>Licitación!C42</f>
        <v>Suministro e instalación de puntos de acceso Wi-Fi con antenas externas</v>
      </c>
      <c r="D48" s="120" t="str">
        <f>Licitación!D42</f>
        <v>u</v>
      </c>
      <c r="E48" s="122">
        <f>Licitación!E42</f>
        <v>135</v>
      </c>
      <c r="F48" s="122">
        <f>Licitación!I42</f>
        <v>1504.09</v>
      </c>
      <c r="G48" s="25">
        <f t="shared" si="6"/>
        <v>203052.15</v>
      </c>
      <c r="H48" s="4">
        <f>Licitación!F42</f>
        <v>0</v>
      </c>
      <c r="I48" s="24">
        <f t="shared" si="7"/>
        <v>0</v>
      </c>
    </row>
    <row r="49" spans="1:9" x14ac:dyDescent="0.3">
      <c r="A49" s="27"/>
      <c r="B49" s="32" t="str">
        <f>Licitación!B43</f>
        <v>CDGWAI001</v>
      </c>
      <c r="C49" s="34" t="str">
        <f>Licitación!C43</f>
        <v>Suministro e instalación de puntos de acceso Wi-Fi con antenas integradas</v>
      </c>
      <c r="D49" s="120" t="str">
        <f>Licitación!D43</f>
        <v>u</v>
      </c>
      <c r="E49" s="122">
        <f>Licitación!E43</f>
        <v>565</v>
      </c>
      <c r="F49" s="122">
        <f>Licitación!I43</f>
        <v>1109.0899999999999</v>
      </c>
      <c r="G49" s="25">
        <f t="shared" si="6"/>
        <v>626635.85</v>
      </c>
      <c r="H49" s="4">
        <f>Licitación!F43</f>
        <v>0</v>
      </c>
      <c r="I49" s="24">
        <f t="shared" si="7"/>
        <v>0</v>
      </c>
    </row>
    <row r="50" spans="1:9" x14ac:dyDescent="0.3">
      <c r="A50" s="27"/>
      <c r="B50" s="32" t="str">
        <f>Licitación!B44</f>
        <v>CDGWAO001</v>
      </c>
      <c r="C50" s="34" t="str">
        <f>Licitación!C44</f>
        <v>Suministro e instalación de puntos de acceso Wi-Fi "outdoor"</v>
      </c>
      <c r="D50" s="120" t="str">
        <f>Licitación!D44</f>
        <v>u</v>
      </c>
      <c r="E50" s="122">
        <f>Licitación!E44</f>
        <v>8</v>
      </c>
      <c r="F50" s="122">
        <f>Licitación!I44</f>
        <v>2709.65</v>
      </c>
      <c r="G50" s="25">
        <f t="shared" si="6"/>
        <v>21677.200000000001</v>
      </c>
      <c r="H50" s="4">
        <f>Licitación!F44</f>
        <v>0</v>
      </c>
      <c r="I50" s="24">
        <f t="shared" si="7"/>
        <v>0</v>
      </c>
    </row>
    <row r="51" spans="1:9" x14ac:dyDescent="0.3">
      <c r="A51" s="27"/>
      <c r="B51" s="32" t="str">
        <f>Licitación!B45</f>
        <v>CDGWWC001</v>
      </c>
      <c r="C51" s="34" t="str">
        <f>Licitación!C45</f>
        <v>Suministro e instalación de clúster de controladores centralizados</v>
      </c>
      <c r="D51" s="120" t="str">
        <f>Licitación!D45</f>
        <v>u</v>
      </c>
      <c r="E51" s="122">
        <f>Licitación!E45</f>
        <v>1</v>
      </c>
      <c r="F51" s="122">
        <f>Licitación!I45</f>
        <v>60759.27</v>
      </c>
      <c r="G51" s="25">
        <f t="shared" si="6"/>
        <v>60759.27</v>
      </c>
      <c r="H51" s="4">
        <f>Licitación!F45</f>
        <v>0</v>
      </c>
      <c r="I51" s="24">
        <f t="shared" si="7"/>
        <v>0</v>
      </c>
    </row>
    <row r="52" spans="1:9" x14ac:dyDescent="0.3">
      <c r="A52" s="27"/>
      <c r="B52" s="32" t="str">
        <f>Licitación!B46</f>
        <v>CDGWWM001</v>
      </c>
      <c r="C52" s="34" t="str">
        <f>Licitación!C46</f>
        <v>Suministro e instalación de plataforma de gestión del sistema Wi-Fi</v>
      </c>
      <c r="D52" s="120" t="str">
        <f>Licitación!D46</f>
        <v>u</v>
      </c>
      <c r="E52" s="122">
        <f>Licitación!E46</f>
        <v>1</v>
      </c>
      <c r="F52" s="122">
        <f>Licitación!I46</f>
        <v>54430.41</v>
      </c>
      <c r="G52" s="25">
        <f t="shared" si="6"/>
        <v>54430.41</v>
      </c>
      <c r="H52" s="4">
        <f>Licitación!F46</f>
        <v>0</v>
      </c>
      <c r="I52" s="24">
        <f t="shared" si="7"/>
        <v>0</v>
      </c>
    </row>
    <row r="53" spans="1:9" x14ac:dyDescent="0.3">
      <c r="A53" s="27"/>
      <c r="B53" s="32" t="str">
        <f>Licitación!B47</f>
        <v>CDGDOCWL1</v>
      </c>
      <c r="C53" s="34" t="str">
        <f>Licitación!C47</f>
        <v>Documentación final de obra red Wi-Fi de estaciones y recintos</v>
      </c>
      <c r="D53" s="120" t="str">
        <f>Licitación!D47</f>
        <v>u</v>
      </c>
      <c r="E53" s="122">
        <f>Licitación!E47</f>
        <v>33</v>
      </c>
      <c r="F53" s="122">
        <f>Licitación!I47</f>
        <v>244.96</v>
      </c>
      <c r="G53" s="25">
        <f t="shared" si="6"/>
        <v>8083.68</v>
      </c>
      <c r="H53" s="4">
        <f>Licitación!F47</f>
        <v>0</v>
      </c>
      <c r="I53" s="24">
        <f t="shared" si="7"/>
        <v>0</v>
      </c>
    </row>
    <row r="54" spans="1:9" x14ac:dyDescent="0.3">
      <c r="A54" s="27"/>
      <c r="B54" s="32" t="str">
        <f>Licitación!B48</f>
        <v>CDGFORWL1</v>
      </c>
      <c r="C54" s="34" t="str">
        <f>Licitación!C48</f>
        <v>Formación red Wi-Fi de estaciones y recintos</v>
      </c>
      <c r="D54" s="120" t="str">
        <f>Licitación!D48</f>
        <v>u</v>
      </c>
      <c r="E54" s="122">
        <f>Licitación!E48</f>
        <v>1</v>
      </c>
      <c r="F54" s="122">
        <f>Licitación!I48</f>
        <v>3993</v>
      </c>
      <c r="G54" s="25">
        <f t="shared" si="6"/>
        <v>3993</v>
      </c>
      <c r="H54" s="4">
        <f>Licitación!F48</f>
        <v>0</v>
      </c>
      <c r="I54" s="24">
        <f t="shared" si="7"/>
        <v>0</v>
      </c>
    </row>
    <row r="55" spans="1:9" x14ac:dyDescent="0.3">
      <c r="A55" s="27" t="str">
        <f>Licitación!A49</f>
        <v>1.2.2</v>
      </c>
      <c r="B55" s="31" t="str">
        <f>Licitación!B49</f>
        <v>DESMONTAJE WI-FI</v>
      </c>
      <c r="C55" s="34" t="str">
        <f>Licitación!C49</f>
        <v>Desmontaje del actual sistema Wi-Fi de estaciones y recintos</v>
      </c>
      <c r="D55" s="120"/>
      <c r="E55" s="122">
        <f>Licitación!E49</f>
        <v>1</v>
      </c>
      <c r="F55" s="35">
        <f>Licitación!I49</f>
        <v>6726.72</v>
      </c>
      <c r="G55" s="25"/>
      <c r="H55" s="4"/>
      <c r="I55" s="24"/>
    </row>
    <row r="56" spans="1:9" x14ac:dyDescent="0.3">
      <c r="A56" s="27"/>
      <c r="B56" s="32" t="str">
        <f>Licitación!B50</f>
        <v>CDGDMW001</v>
      </c>
      <c r="C56" s="34" t="str">
        <f>Licitación!C50</f>
        <v>Desmontaje infraestructura existente en estaciones y recintos</v>
      </c>
      <c r="D56" s="120" t="str">
        <f>Licitación!D50</f>
        <v>u</v>
      </c>
      <c r="E56" s="122">
        <f>Licitación!E50</f>
        <v>33</v>
      </c>
      <c r="F56" s="122">
        <f>Licitación!I50</f>
        <v>203.84</v>
      </c>
      <c r="G56" s="25">
        <f>ROUND(E56*F56,2)</f>
        <v>6726.72</v>
      </c>
      <c r="H56" s="4">
        <f>Licitación!F50</f>
        <v>0</v>
      </c>
      <c r="I56" s="24">
        <f>ROUND(E56*H56,2)</f>
        <v>0</v>
      </c>
    </row>
    <row r="57" spans="1:9" x14ac:dyDescent="0.3">
      <c r="A57" s="27" t="str">
        <f>Licitación!A51</f>
        <v>1.3</v>
      </c>
      <c r="B57" s="30" t="str">
        <f>Licitación!B51</f>
        <v>ESS</v>
      </c>
      <c r="C57" s="34" t="str">
        <f>Licitación!C51</f>
        <v>Estudio de Seguridad y Salud</v>
      </c>
      <c r="D57" s="120"/>
      <c r="E57" s="122">
        <f>Licitación!E51</f>
        <v>1</v>
      </c>
      <c r="F57" s="35">
        <f>Licitación!I51</f>
        <v>14104.54</v>
      </c>
      <c r="G57" s="25"/>
      <c r="H57" s="4"/>
      <c r="I57" s="24"/>
    </row>
    <row r="58" spans="1:9" x14ac:dyDescent="0.3">
      <c r="A58" s="27"/>
      <c r="B58" s="32" t="str">
        <f>Licitación!B52</f>
        <v>DIKESS002</v>
      </c>
      <c r="C58" s="34" t="str">
        <f>Licitación!C52</f>
        <v>Seguridad y Salud Laboral</v>
      </c>
      <c r="D58" s="120" t="str">
        <f>Licitación!D52</f>
        <v>u</v>
      </c>
      <c r="E58" s="122">
        <f>Licitación!E52</f>
        <v>1</v>
      </c>
      <c r="F58" s="36">
        <f>Licitación!I52</f>
        <v>14104.54</v>
      </c>
      <c r="G58" s="25">
        <f t="shared" ref="G58" si="8">ROUND(E58*F58,2)</f>
        <v>14104.54</v>
      </c>
      <c r="H58" s="4">
        <f>IF(Licitación!G68="ERROR: FALTAN DATOS",0,Licitación!F52)</f>
        <v>0</v>
      </c>
      <c r="I58" s="24">
        <f t="shared" ref="I58" si="9">ROUND(E58*H58,2)</f>
        <v>0</v>
      </c>
    </row>
  </sheetData>
  <sheetProtection algorithmName="SHA-512" hashValue="YhZQ+w+N6iUVR+IkMzzuJk2sEP6DWf1nXqGQ4x5r4aOvhJ3WDL7+2qr7Q2neRIGQ+6VekhEJOWYJHlRgbaxhZw==" saltValue="0IvRklIQTFwZy7caGcxt6A==" spinCount="100000" sheet="1" objects="1" scenarios="1" selectLockedCells="1" selectUnlockedCells="1"/>
  <autoFilter ref="A11:I58" xr:uid="{8E843515-2B54-4B4E-A8C2-5FF92E5D40AB}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3E288-A9E2-4094-993B-EF1936B0054C}">
  <dimension ref="A1:L80"/>
  <sheetViews>
    <sheetView tabSelected="1" topLeftCell="C4" zoomScale="125" zoomScaleNormal="125" workbookViewId="0">
      <selection activeCell="G53" sqref="G53"/>
    </sheetView>
  </sheetViews>
  <sheetFormatPr baseColWidth="10" defaultRowHeight="14.4" x14ac:dyDescent="0.3"/>
  <cols>
    <col min="1" max="1" width="11.5546875" style="41" hidden="1" customWidth="1"/>
    <col min="2" max="2" width="26.6640625" customWidth="1"/>
    <col min="3" max="3" width="88.5546875" customWidth="1"/>
    <col min="4" max="4" width="4.6640625" style="44" customWidth="1"/>
    <col min="5" max="5" width="11.5546875" style="41"/>
    <col min="6" max="6" width="13.5546875" style="41" customWidth="1"/>
    <col min="7" max="7" width="17.109375" style="41" customWidth="1"/>
    <col min="8" max="8" width="8.88671875" style="44" customWidth="1"/>
    <col min="9" max="9" width="13.5546875" style="105" customWidth="1"/>
    <col min="10" max="10" width="17.109375" style="105" customWidth="1"/>
  </cols>
  <sheetData>
    <row r="1" spans="1:12" s="54" customFormat="1" x14ac:dyDescent="0.3">
      <c r="B1" s="55" t="s">
        <v>172</v>
      </c>
      <c r="C1" s="56"/>
      <c r="D1" s="57"/>
      <c r="E1" s="58"/>
      <c r="F1" s="58"/>
      <c r="G1" s="58"/>
      <c r="H1" s="59"/>
      <c r="I1" s="97"/>
      <c r="J1" s="97"/>
    </row>
    <row r="2" spans="1:12" s="54" customFormat="1" x14ac:dyDescent="0.3">
      <c r="B2" s="60" t="s">
        <v>177</v>
      </c>
      <c r="C2" s="56"/>
      <c r="D2" s="57"/>
      <c r="E2" s="58"/>
      <c r="F2" s="58"/>
      <c r="G2" s="58"/>
      <c r="H2" s="59"/>
      <c r="I2" s="98"/>
      <c r="J2" s="98"/>
    </row>
    <row r="3" spans="1:12" x14ac:dyDescent="0.3">
      <c r="A3"/>
      <c r="B3" s="19"/>
      <c r="D3" s="61"/>
      <c r="E3"/>
      <c r="F3" s="134" t="s">
        <v>173</v>
      </c>
      <c r="G3" s="135"/>
      <c r="H3" s="62"/>
      <c r="I3" s="136" t="s">
        <v>174</v>
      </c>
      <c r="J3" s="136"/>
    </row>
    <row r="4" spans="1:12" ht="43.2" x14ac:dyDescent="0.3">
      <c r="A4" s="63" t="s">
        <v>163</v>
      </c>
      <c r="B4" s="63" t="s">
        <v>164</v>
      </c>
      <c r="C4" s="63" t="s">
        <v>21</v>
      </c>
      <c r="D4" s="63" t="s">
        <v>166</v>
      </c>
      <c r="E4" s="63" t="s">
        <v>165</v>
      </c>
      <c r="F4" s="63" t="s">
        <v>175</v>
      </c>
      <c r="G4" s="63" t="s">
        <v>176</v>
      </c>
      <c r="H4" s="62"/>
      <c r="I4" s="99" t="s">
        <v>175</v>
      </c>
      <c r="J4" s="99" t="s">
        <v>176</v>
      </c>
    </row>
    <row r="5" spans="1:12" x14ac:dyDescent="0.3">
      <c r="A5" s="39"/>
      <c r="B5" s="28" t="s">
        <v>167</v>
      </c>
      <c r="C5" s="28" t="s">
        <v>168</v>
      </c>
      <c r="D5" s="45"/>
      <c r="E5" s="46">
        <v>1</v>
      </c>
      <c r="F5" s="46">
        <f>G5</f>
        <v>14104.54</v>
      </c>
      <c r="G5" s="46">
        <f>G6</f>
        <v>14104.54</v>
      </c>
      <c r="H5" s="91"/>
      <c r="I5" s="100">
        <v>4257831.58</v>
      </c>
      <c r="J5" s="100">
        <v>4257831.58</v>
      </c>
    </row>
    <row r="6" spans="1:12" x14ac:dyDescent="0.3">
      <c r="A6" s="39" t="s">
        <v>169</v>
      </c>
      <c r="B6" s="29" t="s">
        <v>170</v>
      </c>
      <c r="C6" s="29" t="s">
        <v>171</v>
      </c>
      <c r="D6" s="47"/>
      <c r="E6" s="48">
        <v>1</v>
      </c>
      <c r="F6" s="48">
        <f>G6</f>
        <v>14104.54</v>
      </c>
      <c r="G6" s="48">
        <f>ROUND(SUM(G7,G39,G51),2)</f>
        <v>14104.54</v>
      </c>
      <c r="H6" s="92"/>
      <c r="I6" s="101">
        <v>4257831.58</v>
      </c>
      <c r="J6" s="101">
        <v>4257831.58</v>
      </c>
    </row>
    <row r="7" spans="1:12" x14ac:dyDescent="0.3">
      <c r="A7" s="40" t="s">
        <v>28</v>
      </c>
      <c r="B7" s="30" t="s">
        <v>31</v>
      </c>
      <c r="C7" s="30" t="s">
        <v>31</v>
      </c>
      <c r="D7" s="49"/>
      <c r="E7" s="50">
        <v>1</v>
      </c>
      <c r="F7" s="50">
        <f>G7</f>
        <v>0</v>
      </c>
      <c r="G7" s="50">
        <f>ROUND(SUM(G8,G17,G24,G34,G36),2)</f>
        <v>0</v>
      </c>
      <c r="H7" s="93"/>
      <c r="I7" s="102">
        <v>3250285.08</v>
      </c>
      <c r="J7" s="102">
        <v>3250285.08</v>
      </c>
    </row>
    <row r="8" spans="1:12" x14ac:dyDescent="0.3">
      <c r="A8" s="40" t="s">
        <v>29</v>
      </c>
      <c r="B8" s="31" t="s">
        <v>32</v>
      </c>
      <c r="C8" s="31" t="s">
        <v>33</v>
      </c>
      <c r="D8" s="51"/>
      <c r="E8" s="52">
        <v>1</v>
      </c>
      <c r="F8" s="52">
        <f>G8</f>
        <v>0</v>
      </c>
      <c r="G8" s="52">
        <f>ROUND(SUM(G9:G16),2)</f>
        <v>0</v>
      </c>
      <c r="H8" s="94"/>
      <c r="I8" s="103">
        <v>2690204.56</v>
      </c>
      <c r="J8" s="103">
        <v>2690204.56</v>
      </c>
      <c r="K8" s="7"/>
      <c r="L8" s="7"/>
    </row>
    <row r="9" spans="1:12" x14ac:dyDescent="0.3">
      <c r="A9" s="40" t="s">
        <v>34</v>
      </c>
      <c r="B9" s="32" t="s">
        <v>35</v>
      </c>
      <c r="C9" s="38" t="s">
        <v>36</v>
      </c>
      <c r="D9" s="43" t="s">
        <v>37</v>
      </c>
      <c r="E9" s="42">
        <v>139</v>
      </c>
      <c r="F9" s="53"/>
      <c r="G9" s="42">
        <f>ROUND(F9*E9,2)</f>
        <v>0</v>
      </c>
      <c r="H9" s="95" t="str">
        <f>IF(G9&gt;J9,"!!!","")</f>
        <v/>
      </c>
      <c r="I9" s="104">
        <v>7591</v>
      </c>
      <c r="J9" s="104">
        <v>1055149</v>
      </c>
    </row>
    <row r="10" spans="1:12" x14ac:dyDescent="0.3">
      <c r="A10" s="40" t="s">
        <v>38</v>
      </c>
      <c r="B10" s="32" t="s">
        <v>39</v>
      </c>
      <c r="C10" s="38" t="s">
        <v>40</v>
      </c>
      <c r="D10" s="43" t="s">
        <v>37</v>
      </c>
      <c r="E10" s="42">
        <v>32</v>
      </c>
      <c r="F10" s="53"/>
      <c r="G10" s="42">
        <f t="shared" ref="G10:G33" si="0">ROUND(F10*E10,2)</f>
        <v>0</v>
      </c>
      <c r="H10" s="95" t="str">
        <f t="shared" ref="H10:H16" si="1">IF(G10&gt;J10,"!!!","")</f>
        <v/>
      </c>
      <c r="I10" s="104">
        <v>5118.96</v>
      </c>
      <c r="J10" s="104">
        <v>163806.72</v>
      </c>
    </row>
    <row r="11" spans="1:12" x14ac:dyDescent="0.3">
      <c r="A11" s="40" t="s">
        <v>41</v>
      </c>
      <c r="B11" s="32" t="s">
        <v>42</v>
      </c>
      <c r="C11" s="38" t="s">
        <v>43</v>
      </c>
      <c r="D11" s="43" t="s">
        <v>37</v>
      </c>
      <c r="E11" s="42">
        <v>188</v>
      </c>
      <c r="F11" s="53"/>
      <c r="G11" s="42">
        <f t="shared" si="0"/>
        <v>0</v>
      </c>
      <c r="H11" s="95" t="str">
        <f t="shared" si="1"/>
        <v/>
      </c>
      <c r="I11" s="104">
        <v>4060.18</v>
      </c>
      <c r="J11" s="104">
        <v>763313.84</v>
      </c>
    </row>
    <row r="12" spans="1:12" x14ac:dyDescent="0.3">
      <c r="A12" s="40" t="s">
        <v>44</v>
      </c>
      <c r="B12" s="32" t="s">
        <v>45</v>
      </c>
      <c r="C12" s="38" t="s">
        <v>46</v>
      </c>
      <c r="D12" s="43" t="s">
        <v>37</v>
      </c>
      <c r="E12" s="42">
        <v>167</v>
      </c>
      <c r="F12" s="53"/>
      <c r="G12" s="42">
        <f t="shared" si="0"/>
        <v>0</v>
      </c>
      <c r="H12" s="95" t="str">
        <f t="shared" si="1"/>
        <v/>
      </c>
      <c r="I12" s="104">
        <v>1627.2</v>
      </c>
      <c r="J12" s="104">
        <v>271742.40000000002</v>
      </c>
    </row>
    <row r="13" spans="1:12" x14ac:dyDescent="0.3">
      <c r="A13" s="40" t="s">
        <v>47</v>
      </c>
      <c r="B13" s="32" t="s">
        <v>48</v>
      </c>
      <c r="C13" s="38" t="s">
        <v>49</v>
      </c>
      <c r="D13" s="43" t="s">
        <v>37</v>
      </c>
      <c r="E13" s="42">
        <v>8</v>
      </c>
      <c r="F13" s="53"/>
      <c r="G13" s="42">
        <f t="shared" si="0"/>
        <v>0</v>
      </c>
      <c r="H13" s="95" t="str">
        <f t="shared" si="1"/>
        <v/>
      </c>
      <c r="I13" s="104">
        <v>3766.61</v>
      </c>
      <c r="J13" s="104">
        <v>30132.880000000001</v>
      </c>
    </row>
    <row r="14" spans="1:12" x14ac:dyDescent="0.3">
      <c r="A14" s="40" t="s">
        <v>50</v>
      </c>
      <c r="B14" s="32" t="s">
        <v>51</v>
      </c>
      <c r="C14" s="38" t="s">
        <v>52</v>
      </c>
      <c r="D14" s="43" t="s">
        <v>37</v>
      </c>
      <c r="E14" s="42">
        <v>13</v>
      </c>
      <c r="F14" s="53"/>
      <c r="G14" s="42">
        <f t="shared" si="0"/>
        <v>0</v>
      </c>
      <c r="H14" s="95" t="str">
        <f t="shared" si="1"/>
        <v/>
      </c>
      <c r="I14" s="104">
        <v>10474.08</v>
      </c>
      <c r="J14" s="104">
        <v>136163.04</v>
      </c>
    </row>
    <row r="15" spans="1:12" x14ac:dyDescent="0.3">
      <c r="A15" s="40" t="s">
        <v>53</v>
      </c>
      <c r="B15" s="32" t="s">
        <v>54</v>
      </c>
      <c r="C15" s="38" t="s">
        <v>55</v>
      </c>
      <c r="D15" s="43" t="s">
        <v>37</v>
      </c>
      <c r="E15" s="42">
        <v>1048</v>
      </c>
      <c r="F15" s="53"/>
      <c r="G15" s="42">
        <f t="shared" si="0"/>
        <v>0</v>
      </c>
      <c r="H15" s="95" t="str">
        <f t="shared" si="1"/>
        <v/>
      </c>
      <c r="I15" s="104">
        <v>147.47999999999999</v>
      </c>
      <c r="J15" s="104">
        <v>154559.04000000001</v>
      </c>
    </row>
    <row r="16" spans="1:12" x14ac:dyDescent="0.3">
      <c r="A16" s="40" t="s">
        <v>56</v>
      </c>
      <c r="B16" s="32" t="s">
        <v>57</v>
      </c>
      <c r="C16" s="38" t="s">
        <v>58</v>
      </c>
      <c r="D16" s="43" t="s">
        <v>37</v>
      </c>
      <c r="E16" s="42">
        <v>393</v>
      </c>
      <c r="F16" s="53"/>
      <c r="G16" s="42">
        <f t="shared" si="0"/>
        <v>0</v>
      </c>
      <c r="H16" s="95" t="str">
        <f t="shared" si="1"/>
        <v/>
      </c>
      <c r="I16" s="104">
        <v>293.48</v>
      </c>
      <c r="J16" s="104">
        <v>115337.64</v>
      </c>
    </row>
    <row r="17" spans="1:10" x14ac:dyDescent="0.3">
      <c r="A17" s="40" t="s">
        <v>59</v>
      </c>
      <c r="B17" s="31" t="s">
        <v>60</v>
      </c>
      <c r="C17" s="31" t="s">
        <v>61</v>
      </c>
      <c r="D17" s="51"/>
      <c r="E17" s="52">
        <v>1</v>
      </c>
      <c r="F17" s="52">
        <f>G17</f>
        <v>0</v>
      </c>
      <c r="G17" s="52">
        <f>ROUND(SUM(G18:G23),2)</f>
        <v>0</v>
      </c>
      <c r="H17" s="94"/>
      <c r="I17" s="103">
        <v>344800.72</v>
      </c>
      <c r="J17" s="103">
        <v>344800.72</v>
      </c>
    </row>
    <row r="18" spans="1:10" x14ac:dyDescent="0.3">
      <c r="A18" s="40" t="s">
        <v>62</v>
      </c>
      <c r="B18" s="32" t="s">
        <v>63</v>
      </c>
      <c r="C18" s="38" t="s">
        <v>64</v>
      </c>
      <c r="D18" s="43" t="s">
        <v>37</v>
      </c>
      <c r="E18" s="42">
        <v>35</v>
      </c>
      <c r="F18" s="53"/>
      <c r="G18" s="42">
        <f t="shared" si="0"/>
        <v>0</v>
      </c>
      <c r="H18" s="95" t="str">
        <f>IF(G18&gt;J18,"!!!","")</f>
        <v/>
      </c>
      <c r="I18" s="104">
        <v>484.64</v>
      </c>
      <c r="J18" s="104">
        <v>16962.400000000001</v>
      </c>
    </row>
    <row r="19" spans="1:10" x14ac:dyDescent="0.3">
      <c r="A19" s="40" t="s">
        <v>65</v>
      </c>
      <c r="B19" s="32" t="s">
        <v>66</v>
      </c>
      <c r="C19" s="38" t="s">
        <v>67</v>
      </c>
      <c r="D19" s="43" t="s">
        <v>37</v>
      </c>
      <c r="E19" s="42">
        <v>482</v>
      </c>
      <c r="F19" s="53"/>
      <c r="G19" s="42">
        <f t="shared" si="0"/>
        <v>0</v>
      </c>
      <c r="H19" s="95" t="str">
        <f t="shared" ref="H19:H38" si="2">IF(G19&gt;J19,"!!!","")</f>
        <v/>
      </c>
      <c r="I19" s="104">
        <v>363.48</v>
      </c>
      <c r="J19" s="104">
        <v>175197.36</v>
      </c>
    </row>
    <row r="20" spans="1:10" x14ac:dyDescent="0.3">
      <c r="A20" s="40" t="s">
        <v>68</v>
      </c>
      <c r="B20" s="32" t="s">
        <v>69</v>
      </c>
      <c r="C20" s="38" t="s">
        <v>70</v>
      </c>
      <c r="D20" s="43" t="s">
        <v>37</v>
      </c>
      <c r="E20" s="42">
        <v>29</v>
      </c>
      <c r="F20" s="53"/>
      <c r="G20" s="42">
        <f t="shared" si="0"/>
        <v>0</v>
      </c>
      <c r="H20" s="95" t="str">
        <f t="shared" si="2"/>
        <v/>
      </c>
      <c r="I20" s="104">
        <v>818</v>
      </c>
      <c r="J20" s="104">
        <v>23722</v>
      </c>
    </row>
    <row r="21" spans="1:10" x14ac:dyDescent="0.3">
      <c r="A21" s="40" t="s">
        <v>71</v>
      </c>
      <c r="B21" s="32" t="s">
        <v>72</v>
      </c>
      <c r="C21" s="38" t="s">
        <v>73</v>
      </c>
      <c r="D21" s="43" t="s">
        <v>37</v>
      </c>
      <c r="E21" s="42">
        <v>8</v>
      </c>
      <c r="F21" s="53"/>
      <c r="G21" s="42">
        <f t="shared" si="0"/>
        <v>0</v>
      </c>
      <c r="H21" s="95" t="str">
        <f t="shared" si="2"/>
        <v/>
      </c>
      <c r="I21" s="104">
        <v>379.32</v>
      </c>
      <c r="J21" s="104">
        <v>3034.56</v>
      </c>
    </row>
    <row r="22" spans="1:10" x14ac:dyDescent="0.3">
      <c r="A22" s="40" t="s">
        <v>74</v>
      </c>
      <c r="B22" s="32" t="s">
        <v>75</v>
      </c>
      <c r="C22" s="38" t="s">
        <v>76</v>
      </c>
      <c r="D22" s="43" t="s">
        <v>77</v>
      </c>
      <c r="E22" s="42">
        <v>4820</v>
      </c>
      <c r="F22" s="53"/>
      <c r="G22" s="42">
        <f t="shared" si="0"/>
        <v>0</v>
      </c>
      <c r="H22" s="95" t="str">
        <f t="shared" si="2"/>
        <v/>
      </c>
      <c r="I22" s="104">
        <v>13.8</v>
      </c>
      <c r="J22" s="104">
        <v>66516</v>
      </c>
    </row>
    <row r="23" spans="1:10" x14ac:dyDescent="0.3">
      <c r="A23" s="40" t="s">
        <v>78</v>
      </c>
      <c r="B23" s="32" t="s">
        <v>79</v>
      </c>
      <c r="C23" s="38" t="s">
        <v>80</v>
      </c>
      <c r="D23" s="43" t="s">
        <v>37</v>
      </c>
      <c r="E23" s="42">
        <v>490</v>
      </c>
      <c r="F23" s="53"/>
      <c r="G23" s="42">
        <f t="shared" si="0"/>
        <v>0</v>
      </c>
      <c r="H23" s="95" t="str">
        <f t="shared" si="2"/>
        <v/>
      </c>
      <c r="I23" s="104">
        <v>121.16</v>
      </c>
      <c r="J23" s="104">
        <v>59368.4</v>
      </c>
    </row>
    <row r="24" spans="1:10" x14ac:dyDescent="0.3">
      <c r="A24" s="40" t="s">
        <v>81</v>
      </c>
      <c r="B24" s="31" t="s">
        <v>82</v>
      </c>
      <c r="C24" s="31" t="s">
        <v>83</v>
      </c>
      <c r="D24" s="51"/>
      <c r="E24" s="52">
        <v>1</v>
      </c>
      <c r="F24" s="52">
        <f>G24</f>
        <v>0</v>
      </c>
      <c r="G24" s="52">
        <f>ROUND(SUM(G25:G33),2)</f>
        <v>0</v>
      </c>
      <c r="H24" s="94"/>
      <c r="I24" s="103">
        <v>199298.6</v>
      </c>
      <c r="J24" s="103">
        <v>199298.6</v>
      </c>
    </row>
    <row r="25" spans="1:10" x14ac:dyDescent="0.3">
      <c r="A25" s="40" t="s">
        <v>84</v>
      </c>
      <c r="B25" s="32" t="s">
        <v>85</v>
      </c>
      <c r="C25" s="38" t="s">
        <v>86</v>
      </c>
      <c r="D25" s="43" t="s">
        <v>37</v>
      </c>
      <c r="E25" s="42">
        <v>310</v>
      </c>
      <c r="F25" s="53"/>
      <c r="G25" s="42">
        <f t="shared" si="0"/>
        <v>0</v>
      </c>
      <c r="H25" s="95" t="str">
        <f t="shared" si="2"/>
        <v/>
      </c>
      <c r="I25" s="104">
        <v>238.8</v>
      </c>
      <c r="J25" s="104">
        <v>74028</v>
      </c>
    </row>
    <row r="26" spans="1:10" x14ac:dyDescent="0.3">
      <c r="A26" s="40" t="s">
        <v>87</v>
      </c>
      <c r="B26" s="32" t="s">
        <v>88</v>
      </c>
      <c r="C26" s="38" t="s">
        <v>89</v>
      </c>
      <c r="D26" s="43" t="s">
        <v>37</v>
      </c>
      <c r="E26" s="42">
        <v>379</v>
      </c>
      <c r="F26" s="53"/>
      <c r="G26" s="42">
        <f t="shared" si="0"/>
        <v>0</v>
      </c>
      <c r="H26" s="95" t="str">
        <f t="shared" si="2"/>
        <v/>
      </c>
      <c r="I26" s="104">
        <v>18.88</v>
      </c>
      <c r="J26" s="104">
        <v>7155.52</v>
      </c>
    </row>
    <row r="27" spans="1:10" x14ac:dyDescent="0.3">
      <c r="A27" s="40" t="s">
        <v>90</v>
      </c>
      <c r="B27" s="32" t="s">
        <v>91</v>
      </c>
      <c r="C27" s="38" t="s">
        <v>92</v>
      </c>
      <c r="D27" s="43" t="s">
        <v>37</v>
      </c>
      <c r="E27" s="42">
        <v>9096</v>
      </c>
      <c r="F27" s="53"/>
      <c r="G27" s="42">
        <f t="shared" si="0"/>
        <v>0</v>
      </c>
      <c r="H27" s="95" t="str">
        <f t="shared" si="2"/>
        <v/>
      </c>
      <c r="I27" s="104">
        <v>4.63</v>
      </c>
      <c r="J27" s="104">
        <v>42114.48</v>
      </c>
    </row>
    <row r="28" spans="1:10" x14ac:dyDescent="0.3">
      <c r="A28" s="40"/>
      <c r="B28" s="32" t="s">
        <v>93</v>
      </c>
      <c r="C28" s="38" t="s">
        <v>94</v>
      </c>
      <c r="D28" s="43" t="s">
        <v>37</v>
      </c>
      <c r="E28" s="42">
        <v>2000</v>
      </c>
      <c r="F28" s="53"/>
      <c r="G28" s="42">
        <f t="shared" si="0"/>
        <v>0</v>
      </c>
      <c r="H28" s="95" t="str">
        <f t="shared" si="2"/>
        <v/>
      </c>
      <c r="I28" s="104">
        <v>5.01</v>
      </c>
      <c r="J28" s="104">
        <v>10020</v>
      </c>
    </row>
    <row r="29" spans="1:10" x14ac:dyDescent="0.3">
      <c r="A29" s="40" t="s">
        <v>95</v>
      </c>
      <c r="B29" s="32" t="s">
        <v>96</v>
      </c>
      <c r="C29" s="38" t="s">
        <v>97</v>
      </c>
      <c r="D29" s="43" t="s">
        <v>37</v>
      </c>
      <c r="E29" s="42">
        <v>1500</v>
      </c>
      <c r="F29" s="53"/>
      <c r="G29" s="42">
        <f t="shared" si="0"/>
        <v>0</v>
      </c>
      <c r="H29" s="95" t="str">
        <f t="shared" si="2"/>
        <v/>
      </c>
      <c r="I29" s="104">
        <v>6.83</v>
      </c>
      <c r="J29" s="104">
        <v>10245</v>
      </c>
    </row>
    <row r="30" spans="1:10" x14ac:dyDescent="0.3">
      <c r="A30" s="40" t="s">
        <v>98</v>
      </c>
      <c r="B30" s="32" t="s">
        <v>99</v>
      </c>
      <c r="C30" s="38" t="s">
        <v>100</v>
      </c>
      <c r="D30" s="43" t="s">
        <v>37</v>
      </c>
      <c r="E30" s="42">
        <v>1000</v>
      </c>
      <c r="F30" s="53"/>
      <c r="G30" s="42">
        <f t="shared" si="0"/>
        <v>0</v>
      </c>
      <c r="H30" s="95" t="str">
        <f t="shared" si="2"/>
        <v/>
      </c>
      <c r="I30" s="104">
        <v>8.31</v>
      </c>
      <c r="J30" s="104">
        <v>8310</v>
      </c>
    </row>
    <row r="31" spans="1:10" x14ac:dyDescent="0.3">
      <c r="A31" s="40"/>
      <c r="B31" s="32" t="s">
        <v>101</v>
      </c>
      <c r="C31" s="38" t="s">
        <v>102</v>
      </c>
      <c r="D31" s="43" t="s">
        <v>37</v>
      </c>
      <c r="E31" s="42">
        <v>1000</v>
      </c>
      <c r="F31" s="53"/>
      <c r="G31" s="42">
        <f t="shared" si="0"/>
        <v>0</v>
      </c>
      <c r="H31" s="95" t="str">
        <f t="shared" si="2"/>
        <v/>
      </c>
      <c r="I31" s="104">
        <v>14.15</v>
      </c>
      <c r="J31" s="104">
        <v>14150</v>
      </c>
    </row>
    <row r="32" spans="1:10" x14ac:dyDescent="0.3">
      <c r="A32" s="40" t="s">
        <v>103</v>
      </c>
      <c r="B32" s="32" t="s">
        <v>104</v>
      </c>
      <c r="C32" s="38" t="s">
        <v>105</v>
      </c>
      <c r="D32" s="43" t="s">
        <v>37</v>
      </c>
      <c r="E32" s="42">
        <v>172</v>
      </c>
      <c r="F32" s="53"/>
      <c r="G32" s="42">
        <f t="shared" si="0"/>
        <v>0</v>
      </c>
      <c r="H32" s="95" t="str">
        <f t="shared" si="2"/>
        <v/>
      </c>
      <c r="I32" s="104">
        <v>25.5</v>
      </c>
      <c r="J32" s="104">
        <v>4386</v>
      </c>
    </row>
    <row r="33" spans="1:10" x14ac:dyDescent="0.3">
      <c r="A33" s="40" t="s">
        <v>106</v>
      </c>
      <c r="B33" s="32" t="s">
        <v>107</v>
      </c>
      <c r="C33" s="38" t="s">
        <v>108</v>
      </c>
      <c r="D33" s="43" t="s">
        <v>37</v>
      </c>
      <c r="E33" s="42">
        <v>976</v>
      </c>
      <c r="F33" s="53"/>
      <c r="G33" s="42">
        <f t="shared" si="0"/>
        <v>0</v>
      </c>
      <c r="H33" s="95" t="str">
        <f t="shared" si="2"/>
        <v/>
      </c>
      <c r="I33" s="104">
        <v>29.6</v>
      </c>
      <c r="J33" s="104">
        <v>28889.599999999999</v>
      </c>
    </row>
    <row r="34" spans="1:10" x14ac:dyDescent="0.3">
      <c r="A34" s="40" t="s">
        <v>109</v>
      </c>
      <c r="B34" s="31" t="s">
        <v>110</v>
      </c>
      <c r="C34" s="31" t="s">
        <v>111</v>
      </c>
      <c r="D34" s="51"/>
      <c r="E34" s="52">
        <v>1</v>
      </c>
      <c r="F34" s="52">
        <f>G34</f>
        <v>0</v>
      </c>
      <c r="G34" s="52">
        <f>ROUND(SUM(G35),2)</f>
        <v>0</v>
      </c>
      <c r="H34" s="94"/>
      <c r="I34" s="103">
        <v>8481.2000000000007</v>
      </c>
      <c r="J34" s="103">
        <v>8481.2000000000007</v>
      </c>
    </row>
    <row r="35" spans="1:10" x14ac:dyDescent="0.3">
      <c r="A35" s="40" t="s">
        <v>112</v>
      </c>
      <c r="B35" s="32" t="s">
        <v>113</v>
      </c>
      <c r="C35" s="38" t="s">
        <v>111</v>
      </c>
      <c r="D35" s="43" t="s">
        <v>37</v>
      </c>
      <c r="E35" s="42">
        <v>35</v>
      </c>
      <c r="F35" s="53"/>
      <c r="G35" s="42">
        <f t="shared" ref="G35" si="3">ROUND(F35*E35,2)</f>
        <v>0</v>
      </c>
      <c r="H35" s="95" t="str">
        <f t="shared" si="2"/>
        <v/>
      </c>
      <c r="I35" s="104">
        <v>242.32</v>
      </c>
      <c r="J35" s="104">
        <v>8481.2000000000007</v>
      </c>
    </row>
    <row r="36" spans="1:10" x14ac:dyDescent="0.3">
      <c r="A36" s="40" t="s">
        <v>114</v>
      </c>
      <c r="B36" s="31" t="s">
        <v>115</v>
      </c>
      <c r="C36" s="31" t="s">
        <v>116</v>
      </c>
      <c r="D36" s="51"/>
      <c r="E36" s="52">
        <v>1</v>
      </c>
      <c r="F36" s="52">
        <f>G36</f>
        <v>0</v>
      </c>
      <c r="G36" s="52">
        <f>ROUND(SUM(G37:G38),2)</f>
        <v>0</v>
      </c>
      <c r="H36" s="94"/>
      <c r="I36" s="103">
        <v>7500</v>
      </c>
      <c r="J36" s="103">
        <v>7500</v>
      </c>
    </row>
    <row r="37" spans="1:10" x14ac:dyDescent="0.3">
      <c r="A37" s="40" t="s">
        <v>117</v>
      </c>
      <c r="B37" s="32" t="s">
        <v>118</v>
      </c>
      <c r="C37" s="38" t="s">
        <v>119</v>
      </c>
      <c r="D37" s="43" t="s">
        <v>37</v>
      </c>
      <c r="E37" s="42">
        <v>1</v>
      </c>
      <c r="F37" s="53"/>
      <c r="G37" s="42">
        <f t="shared" ref="G37:G38" si="4">ROUND(F37*E37,2)</f>
        <v>0</v>
      </c>
      <c r="H37" s="95" t="str">
        <f t="shared" si="2"/>
        <v/>
      </c>
      <c r="I37" s="104">
        <v>3750</v>
      </c>
      <c r="J37" s="104">
        <v>3750</v>
      </c>
    </row>
    <row r="38" spans="1:10" x14ac:dyDescent="0.3">
      <c r="A38" s="40" t="s">
        <v>120</v>
      </c>
      <c r="B38" s="32" t="s">
        <v>121</v>
      </c>
      <c r="C38" s="38" t="s">
        <v>122</v>
      </c>
      <c r="D38" s="43" t="s">
        <v>37</v>
      </c>
      <c r="E38" s="42">
        <v>1</v>
      </c>
      <c r="F38" s="53"/>
      <c r="G38" s="42">
        <f t="shared" si="4"/>
        <v>0</v>
      </c>
      <c r="H38" s="95" t="str">
        <f t="shared" si="2"/>
        <v/>
      </c>
      <c r="I38" s="104">
        <v>3750</v>
      </c>
      <c r="J38" s="104">
        <v>3750</v>
      </c>
    </row>
    <row r="39" spans="1:10" x14ac:dyDescent="0.3">
      <c r="A39" s="40" t="s">
        <v>30</v>
      </c>
      <c r="B39" s="30" t="s">
        <v>123</v>
      </c>
      <c r="C39" s="30" t="s">
        <v>123</v>
      </c>
      <c r="D39" s="49"/>
      <c r="E39" s="50">
        <v>1</v>
      </c>
      <c r="F39" s="50">
        <f>G39</f>
        <v>0</v>
      </c>
      <c r="G39" s="50">
        <f>ROUND(SUM(G40,G49),2)</f>
        <v>0</v>
      </c>
      <c r="H39" s="93"/>
      <c r="I39" s="102">
        <v>993441.96</v>
      </c>
      <c r="J39" s="102">
        <v>993441.96</v>
      </c>
    </row>
    <row r="40" spans="1:10" x14ac:dyDescent="0.3">
      <c r="A40" s="40" t="s">
        <v>124</v>
      </c>
      <c r="B40" s="31" t="s">
        <v>125</v>
      </c>
      <c r="C40" s="31" t="s">
        <v>126</v>
      </c>
      <c r="D40" s="51"/>
      <c r="E40" s="52">
        <v>1</v>
      </c>
      <c r="F40" s="52">
        <f>G40</f>
        <v>0</v>
      </c>
      <c r="G40" s="52">
        <f>ROUND(SUM(G41:G48),2)</f>
        <v>0</v>
      </c>
      <c r="H40" s="94"/>
      <c r="I40" s="103">
        <v>986715.24</v>
      </c>
      <c r="J40" s="103">
        <v>986715.24</v>
      </c>
    </row>
    <row r="41" spans="1:10" x14ac:dyDescent="0.3">
      <c r="A41" s="40" t="s">
        <v>127</v>
      </c>
      <c r="B41" s="32" t="s">
        <v>128</v>
      </c>
      <c r="C41" s="38" t="s">
        <v>129</v>
      </c>
      <c r="D41" s="43" t="s">
        <v>37</v>
      </c>
      <c r="E41" s="42">
        <v>33</v>
      </c>
      <c r="F41" s="53"/>
      <c r="G41" s="42">
        <f t="shared" ref="G41:G48" si="5">ROUND(F41*E41,2)</f>
        <v>0</v>
      </c>
      <c r="H41" s="95" t="str">
        <f t="shared" ref="H41:H48" si="6">IF(G41&gt;J41,"!!!","")</f>
        <v/>
      </c>
      <c r="I41" s="104">
        <v>244.96</v>
      </c>
      <c r="J41" s="104">
        <v>8083.68</v>
      </c>
    </row>
    <row r="42" spans="1:10" x14ac:dyDescent="0.3">
      <c r="A42" s="40" t="s">
        <v>130</v>
      </c>
      <c r="B42" s="32" t="s">
        <v>131</v>
      </c>
      <c r="C42" s="38" t="s">
        <v>132</v>
      </c>
      <c r="D42" s="43" t="s">
        <v>37</v>
      </c>
      <c r="E42" s="42">
        <v>135</v>
      </c>
      <c r="F42" s="53"/>
      <c r="G42" s="42">
        <f t="shared" si="5"/>
        <v>0</v>
      </c>
      <c r="H42" s="95" t="str">
        <f t="shared" si="6"/>
        <v/>
      </c>
      <c r="I42" s="104">
        <v>1504.09</v>
      </c>
      <c r="J42" s="104">
        <v>203052.15</v>
      </c>
    </row>
    <row r="43" spans="1:10" x14ac:dyDescent="0.3">
      <c r="A43" s="40" t="s">
        <v>133</v>
      </c>
      <c r="B43" s="32" t="s">
        <v>134</v>
      </c>
      <c r="C43" s="38" t="s">
        <v>135</v>
      </c>
      <c r="D43" s="43" t="s">
        <v>37</v>
      </c>
      <c r="E43" s="42">
        <v>565</v>
      </c>
      <c r="F43" s="53"/>
      <c r="G43" s="42">
        <f t="shared" si="5"/>
        <v>0</v>
      </c>
      <c r="H43" s="95" t="str">
        <f t="shared" si="6"/>
        <v/>
      </c>
      <c r="I43" s="104">
        <v>1109.0899999999999</v>
      </c>
      <c r="J43" s="104">
        <v>626635.85</v>
      </c>
    </row>
    <row r="44" spans="1:10" x14ac:dyDescent="0.3">
      <c r="A44" s="40" t="s">
        <v>136</v>
      </c>
      <c r="B44" s="32" t="s">
        <v>137</v>
      </c>
      <c r="C44" s="38" t="s">
        <v>138</v>
      </c>
      <c r="D44" s="43" t="s">
        <v>37</v>
      </c>
      <c r="E44" s="42">
        <v>8</v>
      </c>
      <c r="F44" s="53"/>
      <c r="G44" s="42">
        <f t="shared" si="5"/>
        <v>0</v>
      </c>
      <c r="H44" s="95" t="str">
        <f t="shared" si="6"/>
        <v/>
      </c>
      <c r="I44" s="104">
        <v>2709.65</v>
      </c>
      <c r="J44" s="104">
        <v>21677.200000000001</v>
      </c>
    </row>
    <row r="45" spans="1:10" x14ac:dyDescent="0.3">
      <c r="A45" s="40" t="s">
        <v>139</v>
      </c>
      <c r="B45" s="32" t="s">
        <v>140</v>
      </c>
      <c r="C45" s="38" t="s">
        <v>141</v>
      </c>
      <c r="D45" s="43" t="s">
        <v>37</v>
      </c>
      <c r="E45" s="42">
        <v>1</v>
      </c>
      <c r="F45" s="53"/>
      <c r="G45" s="42">
        <f t="shared" si="5"/>
        <v>0</v>
      </c>
      <c r="H45" s="95" t="str">
        <f t="shared" si="6"/>
        <v/>
      </c>
      <c r="I45" s="104">
        <v>60759.27</v>
      </c>
      <c r="J45" s="104">
        <v>60759.27</v>
      </c>
    </row>
    <row r="46" spans="1:10" x14ac:dyDescent="0.3">
      <c r="A46" s="40" t="s">
        <v>142</v>
      </c>
      <c r="B46" s="32" t="s">
        <v>143</v>
      </c>
      <c r="C46" s="38" t="s">
        <v>144</v>
      </c>
      <c r="D46" s="43" t="s">
        <v>37</v>
      </c>
      <c r="E46" s="42">
        <v>1</v>
      </c>
      <c r="F46" s="53"/>
      <c r="G46" s="42">
        <f t="shared" si="5"/>
        <v>0</v>
      </c>
      <c r="H46" s="95" t="str">
        <f t="shared" si="6"/>
        <v/>
      </c>
      <c r="I46" s="104">
        <v>54430.41</v>
      </c>
      <c r="J46" s="104">
        <v>54430.41</v>
      </c>
    </row>
    <row r="47" spans="1:10" x14ac:dyDescent="0.3">
      <c r="A47" s="40" t="s">
        <v>145</v>
      </c>
      <c r="B47" s="32" t="s">
        <v>146</v>
      </c>
      <c r="C47" s="38" t="s">
        <v>147</v>
      </c>
      <c r="D47" s="43" t="s">
        <v>37</v>
      </c>
      <c r="E47" s="42">
        <v>33</v>
      </c>
      <c r="F47" s="53"/>
      <c r="G47" s="42">
        <f t="shared" si="5"/>
        <v>0</v>
      </c>
      <c r="H47" s="95" t="str">
        <f t="shared" si="6"/>
        <v/>
      </c>
      <c r="I47" s="104">
        <v>244.96</v>
      </c>
      <c r="J47" s="104">
        <v>8083.68</v>
      </c>
    </row>
    <row r="48" spans="1:10" x14ac:dyDescent="0.3">
      <c r="A48" s="40" t="s">
        <v>148</v>
      </c>
      <c r="B48" s="32" t="s">
        <v>149</v>
      </c>
      <c r="C48" s="38" t="s">
        <v>150</v>
      </c>
      <c r="D48" s="43" t="s">
        <v>37</v>
      </c>
      <c r="E48" s="42">
        <v>1</v>
      </c>
      <c r="F48" s="53"/>
      <c r="G48" s="42">
        <f t="shared" si="5"/>
        <v>0</v>
      </c>
      <c r="H48" s="95" t="str">
        <f t="shared" si="6"/>
        <v/>
      </c>
      <c r="I48" s="104">
        <v>3993</v>
      </c>
      <c r="J48" s="104">
        <v>3993</v>
      </c>
    </row>
    <row r="49" spans="1:10" x14ac:dyDescent="0.3">
      <c r="A49" s="40" t="s">
        <v>151</v>
      </c>
      <c r="B49" s="31" t="s">
        <v>152</v>
      </c>
      <c r="C49" s="31" t="s">
        <v>153</v>
      </c>
      <c r="D49" s="51"/>
      <c r="E49" s="52">
        <v>1</v>
      </c>
      <c r="F49" s="52">
        <f>G49</f>
        <v>0</v>
      </c>
      <c r="G49" s="52">
        <f>ROUND(SUM(G50),2)</f>
        <v>0</v>
      </c>
      <c r="H49" s="94"/>
      <c r="I49" s="103">
        <v>6726.72</v>
      </c>
      <c r="J49" s="103">
        <v>6726.72</v>
      </c>
    </row>
    <row r="50" spans="1:10" x14ac:dyDescent="0.3">
      <c r="A50" s="40" t="s">
        <v>154</v>
      </c>
      <c r="B50" s="32" t="s">
        <v>155</v>
      </c>
      <c r="C50" s="38" t="s">
        <v>156</v>
      </c>
      <c r="D50" s="43" t="s">
        <v>37</v>
      </c>
      <c r="E50" s="42">
        <v>33</v>
      </c>
      <c r="F50" s="53"/>
      <c r="G50" s="42">
        <f t="shared" ref="G50" si="7">ROUND(F50*E50,2)</f>
        <v>0</v>
      </c>
      <c r="H50" s="96" t="str">
        <f>IF(G50&gt;J50,"!!!","")</f>
        <v/>
      </c>
      <c r="I50" s="104">
        <v>203.84</v>
      </c>
      <c r="J50" s="104">
        <v>6726.72</v>
      </c>
    </row>
    <row r="51" spans="1:10" x14ac:dyDescent="0.3">
      <c r="A51" s="40" t="s">
        <v>157</v>
      </c>
      <c r="B51" s="30" t="s">
        <v>158</v>
      </c>
      <c r="C51" s="30" t="s">
        <v>159</v>
      </c>
      <c r="D51" s="49"/>
      <c r="E51" s="50">
        <v>1</v>
      </c>
      <c r="F51" s="50">
        <f>G51</f>
        <v>14104.54</v>
      </c>
      <c r="G51" s="50">
        <f>ROUND(SUM(G52),2)</f>
        <v>14104.54</v>
      </c>
      <c r="H51" s="93"/>
      <c r="I51" s="102">
        <v>14104.54</v>
      </c>
      <c r="J51" s="102">
        <v>14104.54</v>
      </c>
    </row>
    <row r="52" spans="1:10" x14ac:dyDescent="0.3">
      <c r="A52" s="40" t="s">
        <v>160</v>
      </c>
      <c r="B52" s="32" t="s">
        <v>161</v>
      </c>
      <c r="C52" s="38" t="s">
        <v>162</v>
      </c>
      <c r="D52" s="43" t="s">
        <v>37</v>
      </c>
      <c r="E52" s="42">
        <v>1</v>
      </c>
      <c r="F52" s="104">
        <v>14104.54</v>
      </c>
      <c r="G52" s="42">
        <f t="shared" ref="G52" si="8">ROUND(F52*E52,2)</f>
        <v>14104.54</v>
      </c>
      <c r="H52" s="96" t="str">
        <f>IF(G52&gt;J52,"!!!","")</f>
        <v/>
      </c>
      <c r="I52" s="104">
        <v>14104.54</v>
      </c>
      <c r="J52" s="104">
        <v>14104.54</v>
      </c>
    </row>
    <row r="53" spans="1:10" x14ac:dyDescent="0.3">
      <c r="A53"/>
      <c r="B53" s="19"/>
      <c r="D53" s="61"/>
      <c r="E53"/>
      <c r="F53" s="7"/>
      <c r="G53"/>
      <c r="H53" s="62"/>
    </row>
    <row r="54" spans="1:10" x14ac:dyDescent="0.3">
      <c r="A54"/>
      <c r="B54" s="19"/>
      <c r="D54" s="61"/>
      <c r="E54"/>
      <c r="F54" s="7"/>
      <c r="G54"/>
      <c r="H54" s="62"/>
    </row>
    <row r="55" spans="1:10" x14ac:dyDescent="0.3">
      <c r="A55"/>
      <c r="B55" s="19"/>
      <c r="D55" s="61"/>
      <c r="E55" s="64" t="s">
        <v>186</v>
      </c>
      <c r="F55" s="65"/>
      <c r="G55" s="66">
        <f>G6</f>
        <v>14104.54</v>
      </c>
      <c r="H55" s="67"/>
      <c r="I55" s="106"/>
      <c r="J55" s="107">
        <v>4257831.5799999991</v>
      </c>
    </row>
    <row r="56" spans="1:10" x14ac:dyDescent="0.3">
      <c r="A56"/>
      <c r="B56" s="19"/>
      <c r="D56" s="61"/>
      <c r="E56" s="68"/>
      <c r="F56" s="65"/>
      <c r="G56" s="69"/>
      <c r="H56" s="67"/>
      <c r="I56" s="108"/>
      <c r="J56" s="109"/>
    </row>
    <row r="57" spans="1:10" x14ac:dyDescent="0.3">
      <c r="A57"/>
      <c r="B57" s="19"/>
      <c r="D57" s="61"/>
      <c r="E57" s="70" t="s">
        <v>178</v>
      </c>
      <c r="F57" s="71">
        <v>0</v>
      </c>
      <c r="G57" s="72">
        <f>ROUND(G55*F57,2)</f>
        <v>0</v>
      </c>
      <c r="H57" s="67"/>
      <c r="I57" s="110">
        <v>0.13</v>
      </c>
      <c r="J57" s="111">
        <v>553518.11</v>
      </c>
    </row>
    <row r="58" spans="1:10" x14ac:dyDescent="0.3">
      <c r="A58"/>
      <c r="B58" s="19"/>
      <c r="D58" s="61"/>
      <c r="E58" s="70"/>
      <c r="F58" s="73"/>
      <c r="G58" s="74"/>
      <c r="H58" s="67"/>
      <c r="J58" s="109"/>
    </row>
    <row r="59" spans="1:10" x14ac:dyDescent="0.3">
      <c r="A59"/>
      <c r="B59" s="19"/>
      <c r="D59" s="61"/>
      <c r="E59" s="70" t="s">
        <v>179</v>
      </c>
      <c r="F59" s="71">
        <v>0</v>
      </c>
      <c r="G59" s="72">
        <f>ROUND(G55*F59,2)</f>
        <v>0</v>
      </c>
      <c r="H59" s="67"/>
      <c r="I59" s="110">
        <v>0.06</v>
      </c>
      <c r="J59" s="111">
        <v>255469.89</v>
      </c>
    </row>
    <row r="60" spans="1:10" x14ac:dyDescent="0.3">
      <c r="A60"/>
      <c r="B60" s="19"/>
      <c r="D60" s="61"/>
      <c r="E60" s="70"/>
      <c r="F60" s="73"/>
      <c r="G60" s="74"/>
      <c r="H60" s="67"/>
      <c r="I60" s="108"/>
      <c r="J60" s="109"/>
    </row>
    <row r="61" spans="1:10" ht="15.6" x14ac:dyDescent="0.3">
      <c r="A61"/>
      <c r="B61" s="19"/>
      <c r="D61" s="61"/>
      <c r="E61" s="75" t="s">
        <v>187</v>
      </c>
      <c r="F61" s="76"/>
      <c r="G61" s="77">
        <f>G59+G57+G55</f>
        <v>14104.54</v>
      </c>
      <c r="H61" s="78"/>
      <c r="I61" s="112"/>
      <c r="J61" s="113">
        <v>5066819.5799999991</v>
      </c>
    </row>
    <row r="62" spans="1:10" x14ac:dyDescent="0.3">
      <c r="A62"/>
      <c r="B62" s="19"/>
      <c r="D62" s="61"/>
      <c r="E62" s="70"/>
      <c r="F62" s="73"/>
      <c r="G62" s="74"/>
      <c r="H62" s="67"/>
      <c r="I62" s="108"/>
      <c r="J62" s="109"/>
    </row>
    <row r="63" spans="1:10" x14ac:dyDescent="0.3">
      <c r="A63"/>
      <c r="B63" s="19"/>
      <c r="D63" s="61"/>
      <c r="E63" s="70" t="s">
        <v>180</v>
      </c>
      <c r="F63" s="79">
        <v>0.21</v>
      </c>
      <c r="G63" s="72">
        <f>ROUND(G61*F63,2)</f>
        <v>2961.95</v>
      </c>
      <c r="H63" s="67"/>
      <c r="I63" s="110">
        <v>0.21</v>
      </c>
      <c r="J63" s="111">
        <v>1064032.1100000001</v>
      </c>
    </row>
    <row r="64" spans="1:10" x14ac:dyDescent="0.3">
      <c r="A64"/>
      <c r="B64" s="19"/>
      <c r="D64" s="61"/>
      <c r="E64" s="80"/>
      <c r="F64" s="80"/>
      <c r="G64" s="81"/>
      <c r="H64" s="82"/>
      <c r="I64" s="108"/>
      <c r="J64" s="109"/>
    </row>
    <row r="65" spans="1:10" ht="15.6" x14ac:dyDescent="0.3">
      <c r="A65"/>
      <c r="B65" s="19"/>
      <c r="D65" s="61"/>
      <c r="E65" s="75" t="s">
        <v>188</v>
      </c>
      <c r="F65" s="83"/>
      <c r="G65" s="84">
        <f>G61+G63</f>
        <v>17066.490000000002</v>
      </c>
      <c r="H65" s="85"/>
      <c r="I65" s="112"/>
      <c r="J65" s="114">
        <v>6130851.6899999995</v>
      </c>
    </row>
    <row r="66" spans="1:10" x14ac:dyDescent="0.3">
      <c r="A66"/>
      <c r="B66" s="19"/>
      <c r="D66" s="61"/>
      <c r="E66"/>
      <c r="F66" s="7"/>
      <c r="G66"/>
      <c r="H66" s="62"/>
    </row>
    <row r="67" spans="1:10" x14ac:dyDescent="0.3">
      <c r="A67"/>
      <c r="B67" s="19"/>
      <c r="D67" s="61"/>
      <c r="E67"/>
      <c r="F67" s="7"/>
      <c r="G67" s="86" t="str">
        <f>IF(ISERROR(G55),"ERROR: DATOS INCORRECTOS",IF(G65&gt;J65,"ERROR: IMPORTE DE LA OFERTA CON IVA POR ENCIMA DEL PRESUPUESTO BASE DE LICITACIÓN",""))</f>
        <v/>
      </c>
      <c r="H67" s="62"/>
    </row>
    <row r="68" spans="1:10" x14ac:dyDescent="0.3">
      <c r="A68"/>
      <c r="B68" s="19"/>
      <c r="D68" s="61"/>
      <c r="E68"/>
      <c r="F68" s="7"/>
      <c r="G68" s="86" t="str">
        <f>IF(COUNT(F9:F52)&lt;&gt;44,"ERROR: FALTAN DATOS","")</f>
        <v>ERROR: FALTAN DATOS</v>
      </c>
      <c r="H68" s="62"/>
    </row>
    <row r="69" spans="1:10" x14ac:dyDescent="0.3">
      <c r="A69"/>
      <c r="B69" s="87" t="s">
        <v>181</v>
      </c>
      <c r="C69" s="61"/>
      <c r="D69" s="61"/>
      <c r="E69"/>
      <c r="F69" s="88"/>
      <c r="G69"/>
      <c r="H69" s="62"/>
    </row>
    <row r="70" spans="1:10" x14ac:dyDescent="0.3">
      <c r="A70"/>
      <c r="B70" s="41"/>
      <c r="C70" s="44"/>
      <c r="H70" s="62"/>
    </row>
    <row r="71" spans="1:10" x14ac:dyDescent="0.3">
      <c r="A71"/>
      <c r="B71" s="89" t="s">
        <v>182</v>
      </c>
      <c r="C71" s="61"/>
      <c r="D71" s="61"/>
      <c r="E71"/>
      <c r="F71"/>
      <c r="G71"/>
      <c r="H71" s="62"/>
    </row>
    <row r="72" spans="1:10" x14ac:dyDescent="0.3">
      <c r="A72"/>
      <c r="B72" s="41"/>
      <c r="C72" s="61"/>
      <c r="D72" s="61"/>
      <c r="E72"/>
      <c r="F72"/>
      <c r="G72"/>
      <c r="H72" s="62"/>
    </row>
    <row r="73" spans="1:10" x14ac:dyDescent="0.3">
      <c r="A73"/>
      <c r="B73" s="89" t="s">
        <v>183</v>
      </c>
      <c r="C73" s="61"/>
      <c r="D73" s="61"/>
      <c r="E73"/>
      <c r="F73"/>
      <c r="G73"/>
      <c r="H73" s="62"/>
    </row>
    <row r="74" spans="1:10" x14ac:dyDescent="0.3">
      <c r="A74"/>
      <c r="B74" s="41"/>
      <c r="C74" s="44"/>
      <c r="H74" s="62"/>
    </row>
    <row r="75" spans="1:10" x14ac:dyDescent="0.3">
      <c r="A75"/>
      <c r="B75" s="89" t="s">
        <v>184</v>
      </c>
      <c r="C75" s="44"/>
      <c r="H75" s="62"/>
    </row>
    <row r="76" spans="1:10" x14ac:dyDescent="0.3">
      <c r="A76"/>
      <c r="B76" s="41"/>
      <c r="C76" s="44"/>
      <c r="H76" s="62"/>
    </row>
    <row r="77" spans="1:10" x14ac:dyDescent="0.3">
      <c r="A77"/>
      <c r="B77" s="90" t="s">
        <v>189</v>
      </c>
      <c r="C77" s="44"/>
      <c r="H77" s="62"/>
    </row>
    <row r="78" spans="1:10" x14ac:dyDescent="0.3">
      <c r="A78"/>
      <c r="B78" s="90" t="s">
        <v>185</v>
      </c>
      <c r="C78" s="44"/>
      <c r="H78" s="62"/>
    </row>
    <row r="79" spans="1:10" x14ac:dyDescent="0.3">
      <c r="A79"/>
      <c r="B79" s="41"/>
      <c r="C79" s="44"/>
      <c r="H79" s="62"/>
    </row>
    <row r="80" spans="1:10" x14ac:dyDescent="0.3">
      <c r="A80"/>
      <c r="B80" s="90" t="s">
        <v>190</v>
      </c>
      <c r="C80" s="44"/>
      <c r="H80" s="62"/>
    </row>
  </sheetData>
  <sheetProtection algorithmName="SHA-512" hashValue="xvq8rueCXEUKxchtBOT36NPV8qpjeXG7RZE6PtJ9bibhI6CMqUmRnXMEf/H+NYtjMuZMasHzphpMC4hjrWolbg==" saltValue="PTLY9O65D8GP35rnjKQN6w==" spinCount="100000" sheet="1" objects="1" scenarios="1"/>
  <mergeCells count="2">
    <mergeCell ref="F3:G3"/>
    <mergeCell ref="I3:J3"/>
  </mergeCells>
  <dataValidations count="1">
    <dataValidation type="decimal" operator="greaterThanOrEqual" allowBlank="1" showInputMessage="1" showErrorMessage="1" errorTitle="Datos Incorrectos" error="Introduzca un valor numérico mayor o igual a 0" sqref="F57 F59" xr:uid="{790F5046-5134-44F9-B097-2E7506755E65}">
      <formula1>0</formula1>
    </dataValidation>
  </dataValidation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A8A7E84-EC2F-48E3-A1FB-3554E872B42B}">
  <ds:schemaRefs>
    <ds:schemaRef ds:uri="4fd46784-a323-4a13-9ce7-d880620db668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Licitación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2023-06-09T08:33:37Z</dcterms:created>
  <dcterms:modified xsi:type="dcterms:W3CDTF">2024-08-21T10:56:01Z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