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4\1 C_ADMINIST\6012400392_2000004159_ObO_Renovación RIM Línea 6\2. Licitacion\A_publicar\"/>
    </mc:Choice>
  </mc:AlternateContent>
  <xr:revisionPtr revIDLastSave="0" documentId="13_ncr:1_{BFF26D9B-3BA6-4DE2-8CF1-C889CF5FF377}" xr6:coauthVersionLast="47" xr6:coauthVersionMax="47" xr10:uidLastSave="{00000000-0000-0000-0000-000000000000}"/>
  <bookViews>
    <workbookView xWindow="-23148" yWindow="-108" windowWidth="23256" windowHeight="12576" firstSheet="1" activeTab="1" xr2:uid="{F043CD35-4EC0-4E73-B105-4F3FF39130F0}"/>
  </bookViews>
  <sheets>
    <sheet name="CERTO" sheetId="1" state="hidden" r:id="rId1"/>
    <sheet name="Licitación" sheetId="3" r:id="rId2"/>
    <sheet name="Glosario" sheetId="2" state="hidden" r:id="rId3"/>
  </sheets>
  <definedNames>
    <definedName name="_xlnm._FilterDatabase" localSheetId="0" hidden="1">CERTO!$C$11:$I$92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3" l="1"/>
  <c r="F18" i="3"/>
  <c r="F17" i="3"/>
  <c r="F16" i="3"/>
  <c r="D74" i="1" l="1"/>
  <c r="D77" i="1"/>
  <c r="D78" i="1"/>
  <c r="D79" i="1"/>
  <c r="D90" i="1"/>
  <c r="G86" i="3"/>
  <c r="G85" i="3" s="1"/>
  <c r="F85" i="3" s="1"/>
  <c r="F5" i="1"/>
  <c r="F4" i="1"/>
  <c r="H14" i="1" l="1"/>
  <c r="H15" i="1"/>
  <c r="H16" i="1"/>
  <c r="H17" i="1"/>
  <c r="H18" i="1"/>
  <c r="H19" i="1"/>
  <c r="H21" i="1"/>
  <c r="H25" i="1"/>
  <c r="H26" i="1"/>
  <c r="H27" i="1"/>
  <c r="H30" i="1"/>
  <c r="H39" i="1"/>
  <c r="H40" i="1"/>
  <c r="H47" i="1"/>
  <c r="H55" i="1"/>
  <c r="H57" i="1"/>
  <c r="H58" i="1"/>
  <c r="H60" i="1"/>
  <c r="H62" i="1"/>
  <c r="H63" i="1"/>
  <c r="H65" i="1"/>
  <c r="H66" i="1"/>
  <c r="H67" i="1"/>
  <c r="H68" i="1"/>
  <c r="H69" i="1"/>
  <c r="H70" i="1"/>
  <c r="H71" i="1"/>
  <c r="H72" i="1"/>
  <c r="H73" i="1"/>
  <c r="H74" i="1"/>
  <c r="H76" i="1"/>
  <c r="H77" i="1"/>
  <c r="H78" i="1"/>
  <c r="H79" i="1"/>
  <c r="H81" i="1"/>
  <c r="H82" i="1"/>
  <c r="H83" i="1"/>
  <c r="H84" i="1"/>
  <c r="H85" i="1"/>
  <c r="H86" i="1"/>
  <c r="H87" i="1"/>
  <c r="H88" i="1"/>
  <c r="H90" i="1"/>
  <c r="H86" i="3"/>
  <c r="G84" i="3"/>
  <c r="H84" i="3" s="1"/>
  <c r="G76" i="3"/>
  <c r="H76" i="3" s="1"/>
  <c r="G77" i="3"/>
  <c r="H77" i="3" s="1"/>
  <c r="G78" i="3"/>
  <c r="H78" i="3" s="1"/>
  <c r="G79" i="3"/>
  <c r="H79" i="3" s="1"/>
  <c r="G80" i="3"/>
  <c r="H80" i="3" s="1"/>
  <c r="G81" i="3"/>
  <c r="H81" i="3" s="1"/>
  <c r="G82" i="3"/>
  <c r="H82" i="3" s="1"/>
  <c r="G75" i="3"/>
  <c r="G71" i="3"/>
  <c r="H71" i="3" s="1"/>
  <c r="G72" i="3"/>
  <c r="H72" i="3" s="1"/>
  <c r="G73" i="3"/>
  <c r="H73" i="3" s="1"/>
  <c r="G70" i="3"/>
  <c r="H70" i="3" s="1"/>
  <c r="G60" i="3"/>
  <c r="G61" i="3"/>
  <c r="H61" i="3" s="1"/>
  <c r="G62" i="3"/>
  <c r="H62" i="3" s="1"/>
  <c r="G63" i="3"/>
  <c r="H63" i="3" s="1"/>
  <c r="G64" i="3"/>
  <c r="H64" i="3" s="1"/>
  <c r="G65" i="3"/>
  <c r="H65" i="3" s="1"/>
  <c r="G66" i="3"/>
  <c r="H66" i="3" s="1"/>
  <c r="G67" i="3"/>
  <c r="H67" i="3" s="1"/>
  <c r="G68" i="3"/>
  <c r="H68" i="3" s="1"/>
  <c r="G59" i="3"/>
  <c r="H59" i="3" s="1"/>
  <c r="G57" i="3"/>
  <c r="H57" i="3" s="1"/>
  <c r="G56" i="3"/>
  <c r="G54" i="3"/>
  <c r="H54" i="3" s="1"/>
  <c r="G52" i="3"/>
  <c r="H52" i="3" s="1"/>
  <c r="G49" i="3"/>
  <c r="H49" i="3" s="1"/>
  <c r="G41" i="3"/>
  <c r="H41" i="3" s="1"/>
  <c r="G34" i="3"/>
  <c r="H34" i="3" s="1"/>
  <c r="G33" i="3"/>
  <c r="H33" i="3" s="1"/>
  <c r="G24" i="3"/>
  <c r="H24" i="3" s="1"/>
  <c r="G19" i="3"/>
  <c r="H19" i="3" s="1"/>
  <c r="G20" i="3"/>
  <c r="H20" i="3" s="1"/>
  <c r="G21" i="3"/>
  <c r="H21" i="3" s="1"/>
  <c r="G15" i="3"/>
  <c r="H15" i="3" s="1"/>
  <c r="G9" i="3"/>
  <c r="H9" i="3" s="1"/>
  <c r="G10" i="3"/>
  <c r="H10" i="3" s="1"/>
  <c r="G11" i="3"/>
  <c r="H11" i="3" s="1"/>
  <c r="G12" i="3"/>
  <c r="H12" i="3" s="1"/>
  <c r="G13" i="3"/>
  <c r="H13" i="3" s="1"/>
  <c r="G8" i="3"/>
  <c r="H8" i="3" s="1"/>
  <c r="G17" i="3"/>
  <c r="H17" i="3" s="1"/>
  <c r="F42" i="3"/>
  <c r="G42" i="3" s="1"/>
  <c r="F35" i="3"/>
  <c r="G35" i="3" s="1"/>
  <c r="H35" i="3" s="1"/>
  <c r="F25" i="3"/>
  <c r="G25" i="3" s="1"/>
  <c r="H25" i="3" s="1"/>
  <c r="H22" i="1"/>
  <c r="F46" i="3"/>
  <c r="G46" i="3" s="1"/>
  <c r="H46" i="3" s="1"/>
  <c r="F39" i="3"/>
  <c r="G39" i="3" s="1"/>
  <c r="H39" i="3" s="1"/>
  <c r="F31" i="3"/>
  <c r="G31" i="3" s="1"/>
  <c r="H31" i="3" s="1"/>
  <c r="G22" i="3"/>
  <c r="H22" i="3" s="1"/>
  <c r="F45" i="3"/>
  <c r="G45" i="3" s="1"/>
  <c r="H45" i="3" s="1"/>
  <c r="F38" i="3"/>
  <c r="G38" i="3" s="1"/>
  <c r="H38" i="3" s="1"/>
  <c r="F30" i="3"/>
  <c r="G30" i="3" s="1"/>
  <c r="H30" i="3" s="1"/>
  <c r="F44" i="3"/>
  <c r="G44" i="3" s="1"/>
  <c r="H44" i="3" s="1"/>
  <c r="F29" i="3"/>
  <c r="G29" i="3" s="1"/>
  <c r="H29" i="3" s="1"/>
  <c r="F37" i="3"/>
  <c r="H43" i="1" s="1"/>
  <c r="F27" i="3"/>
  <c r="G27" i="3" s="1"/>
  <c r="H27" i="3" s="1"/>
  <c r="G18" i="3"/>
  <c r="H18" i="3" s="1"/>
  <c r="F43" i="3"/>
  <c r="G43" i="3" s="1"/>
  <c r="H43" i="3" s="1"/>
  <c r="F28" i="3"/>
  <c r="G28" i="3" s="1"/>
  <c r="H28" i="3" s="1"/>
  <c r="F36" i="3"/>
  <c r="G36" i="3" s="1"/>
  <c r="H36" i="3" s="1"/>
  <c r="F26" i="3"/>
  <c r="G26" i="3" s="1"/>
  <c r="H26" i="3" s="1"/>
  <c r="H36" i="1" l="1"/>
  <c r="H31" i="1"/>
  <c r="H48" i="1"/>
  <c r="G55" i="3"/>
  <c r="F55" i="3" s="1"/>
  <c r="H34" i="1"/>
  <c r="H50" i="1"/>
  <c r="G37" i="3"/>
  <c r="H37" i="3" s="1"/>
  <c r="H45" i="1"/>
  <c r="H49" i="1"/>
  <c r="H35" i="1"/>
  <c r="H44" i="1"/>
  <c r="H51" i="1"/>
  <c r="H37" i="1"/>
  <c r="H28" i="1"/>
  <c r="G16" i="3"/>
  <c r="H16" i="3" s="1"/>
  <c r="H52" i="1"/>
  <c r="H42" i="1"/>
  <c r="H33" i="1"/>
  <c r="H24" i="1"/>
  <c r="H41" i="1"/>
  <c r="H32" i="1"/>
  <c r="H23" i="1"/>
  <c r="G58" i="3"/>
  <c r="F58" i="3" s="1"/>
  <c r="G74" i="3"/>
  <c r="F74" i="3" s="1"/>
  <c r="H42" i="3"/>
  <c r="G40" i="3"/>
  <c r="F40" i="3" s="1"/>
  <c r="H56" i="3"/>
  <c r="H75" i="3"/>
  <c r="G7" i="3"/>
  <c r="F7" i="3" s="1"/>
  <c r="H60" i="3"/>
  <c r="G69" i="3"/>
  <c r="F69" i="3" s="1"/>
  <c r="G23" i="3"/>
  <c r="F23" i="3" s="1"/>
  <c r="G14" i="3" l="1"/>
  <c r="F14" i="3" s="1"/>
  <c r="G32" i="3"/>
  <c r="F32" i="3" s="1"/>
  <c r="G48" i="3"/>
  <c r="F48" i="3" s="1"/>
  <c r="G51" i="3"/>
  <c r="G53" i="3"/>
  <c r="F53" i="3" s="1"/>
  <c r="G83" i="3"/>
  <c r="F83" i="3" s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12" i="1"/>
  <c r="E14" i="1"/>
  <c r="G14" i="1" s="1"/>
  <c r="E15" i="1"/>
  <c r="I15" i="1" s="1"/>
  <c r="E16" i="1"/>
  <c r="I16" i="1" s="1"/>
  <c r="E17" i="1"/>
  <c r="E18" i="1"/>
  <c r="E19" i="1"/>
  <c r="I19" i="1" s="1"/>
  <c r="E20" i="1"/>
  <c r="E21" i="1"/>
  <c r="E22" i="1"/>
  <c r="I22" i="1" s="1"/>
  <c r="E23" i="1"/>
  <c r="G23" i="1" s="1"/>
  <c r="E24" i="1"/>
  <c r="I24" i="1" s="1"/>
  <c r="E25" i="1"/>
  <c r="I25" i="1" s="1"/>
  <c r="E26" i="1"/>
  <c r="I26" i="1" s="1"/>
  <c r="E27" i="1"/>
  <c r="I27" i="1" s="1"/>
  <c r="E28" i="1"/>
  <c r="I28" i="1" s="1"/>
  <c r="E29" i="1"/>
  <c r="E30" i="1"/>
  <c r="I30" i="1" s="1"/>
  <c r="E31" i="1"/>
  <c r="I31" i="1" s="1"/>
  <c r="E32" i="1"/>
  <c r="I32" i="1" s="1"/>
  <c r="E33" i="1"/>
  <c r="I33" i="1" s="1"/>
  <c r="E34" i="1"/>
  <c r="I34" i="1" s="1"/>
  <c r="E35" i="1"/>
  <c r="I35" i="1" s="1"/>
  <c r="E36" i="1"/>
  <c r="I36" i="1" s="1"/>
  <c r="E37" i="1"/>
  <c r="I37" i="1" s="1"/>
  <c r="E38" i="1"/>
  <c r="E39" i="1"/>
  <c r="I39" i="1" s="1"/>
  <c r="E40" i="1"/>
  <c r="I40" i="1" s="1"/>
  <c r="E41" i="1"/>
  <c r="G41" i="1" s="1"/>
  <c r="E42" i="1"/>
  <c r="I42" i="1" s="1"/>
  <c r="E43" i="1"/>
  <c r="I43" i="1" s="1"/>
  <c r="E44" i="1"/>
  <c r="I44" i="1" s="1"/>
  <c r="E45" i="1"/>
  <c r="G45" i="1" s="1"/>
  <c r="E46" i="1"/>
  <c r="E47" i="1"/>
  <c r="I47" i="1" s="1"/>
  <c r="E48" i="1"/>
  <c r="I48" i="1" s="1"/>
  <c r="E49" i="1"/>
  <c r="I49" i="1" s="1"/>
  <c r="E50" i="1"/>
  <c r="I50" i="1" s="1"/>
  <c r="E51" i="1"/>
  <c r="I51" i="1" s="1"/>
  <c r="E52" i="1"/>
  <c r="I52" i="1" s="1"/>
  <c r="E53" i="1"/>
  <c r="E54" i="1"/>
  <c r="E55" i="1"/>
  <c r="I55" i="1" s="1"/>
  <c r="E56" i="1"/>
  <c r="E57" i="1"/>
  <c r="I57" i="1" s="1"/>
  <c r="E58" i="1"/>
  <c r="I58" i="1" s="1"/>
  <c r="E59" i="1"/>
  <c r="E60" i="1"/>
  <c r="I60" i="1" s="1"/>
  <c r="E61" i="1"/>
  <c r="E62" i="1"/>
  <c r="I62" i="1" s="1"/>
  <c r="E63" i="1"/>
  <c r="I63" i="1" s="1"/>
  <c r="E64" i="1"/>
  <c r="E65" i="1"/>
  <c r="I65" i="1" s="1"/>
  <c r="E66" i="1"/>
  <c r="I66" i="1" s="1"/>
  <c r="E67" i="1"/>
  <c r="I67" i="1" s="1"/>
  <c r="E68" i="1"/>
  <c r="I68" i="1" s="1"/>
  <c r="E69" i="1"/>
  <c r="I69" i="1" s="1"/>
  <c r="E70" i="1"/>
  <c r="G70" i="1" s="1"/>
  <c r="E71" i="1"/>
  <c r="I71" i="1" s="1"/>
  <c r="E72" i="1"/>
  <c r="I72" i="1" s="1"/>
  <c r="E73" i="1"/>
  <c r="I73" i="1" s="1"/>
  <c r="E74" i="1"/>
  <c r="I74" i="1" s="1"/>
  <c r="E75" i="1"/>
  <c r="E76" i="1"/>
  <c r="I76" i="1" s="1"/>
  <c r="E77" i="1"/>
  <c r="I77" i="1" s="1"/>
  <c r="E78" i="1"/>
  <c r="G78" i="1" s="1"/>
  <c r="E79" i="1"/>
  <c r="I79" i="1" s="1"/>
  <c r="E80" i="1"/>
  <c r="I80" i="1" s="1"/>
  <c r="E81" i="1"/>
  <c r="I81" i="1" s="1"/>
  <c r="E82" i="1"/>
  <c r="I82" i="1" s="1"/>
  <c r="E83" i="1"/>
  <c r="I83" i="1" s="1"/>
  <c r="E84" i="1"/>
  <c r="I84" i="1" s="1"/>
  <c r="E85" i="1"/>
  <c r="I85" i="1" s="1"/>
  <c r="E86" i="1"/>
  <c r="I86" i="1" s="1"/>
  <c r="E87" i="1"/>
  <c r="I87" i="1" s="1"/>
  <c r="E88" i="1"/>
  <c r="I88" i="1" s="1"/>
  <c r="E89" i="1"/>
  <c r="E90" i="1"/>
  <c r="I90" i="1" s="1"/>
  <c r="E91" i="1"/>
  <c r="E92" i="1"/>
  <c r="E13" i="1"/>
  <c r="E12" i="1"/>
  <c r="D14" i="1"/>
  <c r="D15" i="1"/>
  <c r="D16" i="1"/>
  <c r="D17" i="1"/>
  <c r="D18" i="1"/>
  <c r="D19" i="1"/>
  <c r="D21" i="1"/>
  <c r="D22" i="1"/>
  <c r="D23" i="1"/>
  <c r="D24" i="1"/>
  <c r="D25" i="1"/>
  <c r="D26" i="1"/>
  <c r="D27" i="1"/>
  <c r="D28" i="1"/>
  <c r="D30" i="1"/>
  <c r="D31" i="1"/>
  <c r="D32" i="1"/>
  <c r="D33" i="1"/>
  <c r="D34" i="1"/>
  <c r="D35" i="1"/>
  <c r="D36" i="1"/>
  <c r="D37" i="1"/>
  <c r="D39" i="1"/>
  <c r="D40" i="1"/>
  <c r="D41" i="1"/>
  <c r="D42" i="1"/>
  <c r="D43" i="1"/>
  <c r="D44" i="1"/>
  <c r="D45" i="1"/>
  <c r="D47" i="1"/>
  <c r="D48" i="1"/>
  <c r="D49" i="1"/>
  <c r="D50" i="1"/>
  <c r="D51" i="1"/>
  <c r="D52" i="1"/>
  <c r="D55" i="1"/>
  <c r="D57" i="1"/>
  <c r="D58" i="1"/>
  <c r="D60" i="1"/>
  <c r="D62" i="1"/>
  <c r="D63" i="1"/>
  <c r="D65" i="1"/>
  <c r="D66" i="1"/>
  <c r="D67" i="1"/>
  <c r="D68" i="1"/>
  <c r="D69" i="1"/>
  <c r="D70" i="1"/>
  <c r="D71" i="1"/>
  <c r="D72" i="1"/>
  <c r="D73" i="1"/>
  <c r="D76" i="1"/>
  <c r="D81" i="1"/>
  <c r="D82" i="1"/>
  <c r="D83" i="1"/>
  <c r="D84" i="1"/>
  <c r="D85" i="1"/>
  <c r="D86" i="1"/>
  <c r="D87" i="1"/>
  <c r="D88" i="1"/>
  <c r="D9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12" i="1"/>
  <c r="A13" i="1"/>
  <c r="A20" i="1"/>
  <c r="A29" i="1"/>
  <c r="A38" i="1"/>
  <c r="A46" i="1"/>
  <c r="A53" i="1"/>
  <c r="A54" i="1"/>
  <c r="A56" i="1"/>
  <c r="A59" i="1"/>
  <c r="A61" i="1"/>
  <c r="A64" i="1"/>
  <c r="A75" i="1"/>
  <c r="A80" i="1"/>
  <c r="A89" i="1"/>
  <c r="A91" i="1"/>
  <c r="A12" i="1"/>
  <c r="F7" i="1"/>
  <c r="G21" i="1" l="1"/>
  <c r="I21" i="1"/>
  <c r="G17" i="1"/>
  <c r="I17" i="1"/>
  <c r="G15" i="1"/>
  <c r="G18" i="1"/>
  <c r="H51" i="3"/>
  <c r="G50" i="3"/>
  <c r="G47" i="1"/>
  <c r="I23" i="1"/>
  <c r="G55" i="1"/>
  <c r="G39" i="1"/>
  <c r="I14" i="1"/>
  <c r="G31" i="1"/>
  <c r="G87" i="1"/>
  <c r="G79" i="1"/>
  <c r="G71" i="1"/>
  <c r="G63" i="1"/>
  <c r="G69" i="1"/>
  <c r="G37" i="1"/>
  <c r="G77" i="1"/>
  <c r="G57" i="1"/>
  <c r="G74" i="1"/>
  <c r="G73" i="1"/>
  <c r="G34" i="1"/>
  <c r="G33" i="1"/>
  <c r="I18" i="1"/>
  <c r="G58" i="1"/>
  <c r="G49" i="1"/>
  <c r="G26" i="1"/>
  <c r="G90" i="1"/>
  <c r="G50" i="1"/>
  <c r="G82" i="1"/>
  <c r="G66" i="1"/>
  <c r="G24" i="1"/>
  <c r="G81" i="1"/>
  <c r="G65" i="1"/>
  <c r="G42" i="1"/>
  <c r="G16" i="1"/>
  <c r="G72" i="1"/>
  <c r="G40" i="1"/>
  <c r="G88" i="1"/>
  <c r="G48" i="1"/>
  <c r="G32" i="1"/>
  <c r="G62" i="1"/>
  <c r="G30" i="1"/>
  <c r="I41" i="1"/>
  <c r="G85" i="1"/>
  <c r="G51" i="1"/>
  <c r="G25" i="1"/>
  <c r="G22" i="1"/>
  <c r="G86" i="1"/>
  <c r="I78" i="1"/>
  <c r="I70" i="1"/>
  <c r="G68" i="1"/>
  <c r="G60" i="1"/>
  <c r="I45" i="1"/>
  <c r="G76" i="1"/>
  <c r="G83" i="1"/>
  <c r="G67" i="1"/>
  <c r="G43" i="1"/>
  <c r="G35" i="1"/>
  <c r="G27" i="1"/>
  <c r="G19" i="1"/>
  <c r="G92" i="1"/>
  <c r="G84" i="1"/>
  <c r="G44" i="1"/>
  <c r="G36" i="1"/>
  <c r="G28" i="1"/>
  <c r="G52" i="1"/>
  <c r="G47" i="3" l="1"/>
  <c r="G6" i="3" s="1"/>
  <c r="F6" i="3" s="1"/>
  <c r="F50" i="3"/>
  <c r="D3" i="1"/>
  <c r="D4" i="1" s="1"/>
  <c r="F47" i="3" l="1"/>
  <c r="G102" i="3" s="1"/>
  <c r="H92" i="1" s="1"/>
  <c r="I92" i="1" s="1"/>
  <c r="H3" i="1" s="1"/>
  <c r="H5" i="1" s="1"/>
  <c r="G5" i="3"/>
  <c r="F5" i="3" s="1"/>
  <c r="G89" i="3"/>
  <c r="D5" i="1"/>
  <c r="D6" i="1" s="1"/>
  <c r="D7" i="1" s="1"/>
  <c r="D8" i="1" s="1"/>
  <c r="H4" i="1" l="1"/>
  <c r="H6" i="1" s="1"/>
  <c r="H7" i="1" s="1"/>
  <c r="H8" i="1" s="1"/>
  <c r="G93" i="3"/>
  <c r="G91" i="3"/>
  <c r="G95" i="3" l="1"/>
  <c r="G97" i="3" s="1"/>
  <c r="G99" i="3" s="1"/>
  <c r="G101" i="3" s="1"/>
</calcChain>
</file>

<file path=xl/sharedStrings.xml><?xml version="1.0" encoding="utf-8"?>
<sst xmlns="http://schemas.openxmlformats.org/spreadsheetml/2006/main" count="344" uniqueCount="231">
  <si>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</si>
  <si>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</si>
  <si>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</si>
  <si>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</si>
  <si>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</si>
  <si>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</si>
  <si>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</si>
  <si>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</si>
  <si>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</si>
  <si>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</si>
  <si>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</si>
  <si>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</si>
  <si>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</si>
  <si>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</si>
  <si>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</si>
  <si>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</si>
  <si>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</si>
  <si>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</si>
  <si>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</si>
  <si>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</si>
  <si>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</si>
  <si>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</si>
  <si>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</si>
  <si>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</si>
  <si>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</si>
  <si>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</si>
  <si>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</si>
  <si>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</si>
  <si>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</si>
  <si>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</si>
  <si>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1.1.1</t>
  </si>
  <si>
    <t>1.2</t>
  </si>
  <si>
    <t>Campos a rellenar por Metro</t>
  </si>
  <si>
    <t>Campos a rellenar por el ofertante</t>
  </si>
  <si>
    <t>Campos calculados</t>
  </si>
  <si>
    <t>LOTE Nº1</t>
  </si>
  <si>
    <t>RED DE NIVEL FÍSICO</t>
  </si>
  <si>
    <t>CABLE 288 FO SM</t>
  </si>
  <si>
    <t>Suministro e instalación de cable de 288 fibras ópticas monomodo</t>
  </si>
  <si>
    <t>DCSINSTFO09</t>
  </si>
  <si>
    <t>m</t>
  </si>
  <si>
    <t>DIKODB001R</t>
  </si>
  <si>
    <t>Empalme por arco de fusión de fibra óptica</t>
  </si>
  <si>
    <t>u</t>
  </si>
  <si>
    <t>DIKOAC010</t>
  </si>
  <si>
    <t>Adaptadores dobles LC/APC-LC/APC</t>
  </si>
  <si>
    <t>DIKOAC020</t>
  </si>
  <si>
    <t>"Pigtail" de 2,5 m con conector LC/APC</t>
  </si>
  <si>
    <t>1.1.5</t>
  </si>
  <si>
    <t>DIKOAW900</t>
  </si>
  <si>
    <t>Pruebas y medidas de cable de 288 fibras ópticas monomodo</t>
  </si>
  <si>
    <t>DIKOAW950</t>
  </si>
  <si>
    <t>Documentación técnica de fibra óptica</t>
  </si>
  <si>
    <t>CABLE MIXTO 24_24</t>
  </si>
  <si>
    <t>Suministro e instalación de cable de 48 fibras ópticas mixto (24 monomodo+24 multimodo)</t>
  </si>
  <si>
    <t>1.2.1</t>
  </si>
  <si>
    <t>DCSINSTFO4</t>
  </si>
  <si>
    <t>Suministro e Instalación de cable de 48 fibras ópticas mixto (24+24)</t>
  </si>
  <si>
    <t>DIKOAC011</t>
  </si>
  <si>
    <t>Adaptadores dobles LC-LC multimodo</t>
  </si>
  <si>
    <t>DIKOAC021</t>
  </si>
  <si>
    <t>"Pigtail" de 2,5 m con conector LC multimodo</t>
  </si>
  <si>
    <t>DIKOAW902</t>
  </si>
  <si>
    <t>Pruebas y medidas de cable de fibra óptica</t>
  </si>
  <si>
    <t>1.3</t>
  </si>
  <si>
    <t>CABLE MIXTO 12_12</t>
  </si>
  <si>
    <t>Suministro e instalación de cable de 24 fibras ópticas mixto (12 monomodo+12 multimodo)</t>
  </si>
  <si>
    <t>1.3.1</t>
  </si>
  <si>
    <t>DCSINSTF05</t>
  </si>
  <si>
    <t>Instalación de cable de 24 fibras ópticas mixto (12+12)</t>
  </si>
  <si>
    <t>1.4</t>
  </si>
  <si>
    <t>CABLE CI 24 FO SM</t>
  </si>
  <si>
    <t>Suministro e instalación de cable de 24 fibras ópticas ignífugo</t>
  </si>
  <si>
    <t>1.4.1</t>
  </si>
  <si>
    <t>DCSIFOPCI24SM</t>
  </si>
  <si>
    <t>Suministro e instalación de cable de 24 fibras ópticas ignífugo monomodo</t>
  </si>
  <si>
    <t>1.4.2</t>
  </si>
  <si>
    <t>DIKPBCF001</t>
  </si>
  <si>
    <t>Ejecución paso de bóveda para instalación de cables de comunicaciones</t>
  </si>
  <si>
    <t>1.5</t>
  </si>
  <si>
    <t>CABLE 12 FO MM</t>
  </si>
  <si>
    <t>Suministro e instalación de cable de 12 fibras ópticas multimodo</t>
  </si>
  <si>
    <t>1.5.1</t>
  </si>
  <si>
    <t>DCSINSTF06</t>
  </si>
  <si>
    <t>Instalación de cable de 12 fibras ópticas multimodo</t>
  </si>
  <si>
    <t>1.6</t>
  </si>
  <si>
    <t>CABLEADO ELÉCTRICO</t>
  </si>
  <si>
    <t>Instalación eléctrica para elementos de túnel</t>
  </si>
  <si>
    <t>1.6.1</t>
  </si>
  <si>
    <t>DE.1.1</t>
  </si>
  <si>
    <t>Cuadros secundarios</t>
  </si>
  <si>
    <t>1.6.1.1</t>
  </si>
  <si>
    <t>I31BBB0PQ1</t>
  </si>
  <si>
    <t>Modificación Cuadro Baja Tensión</t>
  </si>
  <si>
    <t>1.6.2</t>
  </si>
  <si>
    <t>DE.1.2</t>
  </si>
  <si>
    <t>Suministro e Instalación de cableado</t>
  </si>
  <si>
    <t>1.6.2.1</t>
  </si>
  <si>
    <t>I31CBG005NT</t>
  </si>
  <si>
    <t>Suminstro e instalación Cable Cu. de 3 G 2,5 mm². RZ1-K (AS)-0.6/1 KV</t>
  </si>
  <si>
    <t>1.6.2.2</t>
  </si>
  <si>
    <t>I31CBG006NT</t>
  </si>
  <si>
    <t>Suminstro e instalación Cable Cu. de 3 G 4 mm². RZ1-K (AS)-0.6/1 KV</t>
  </si>
  <si>
    <t>1.6.3</t>
  </si>
  <si>
    <t>DE.1.3</t>
  </si>
  <si>
    <t>Canalizaciones</t>
  </si>
  <si>
    <t>1.6.3.1</t>
  </si>
  <si>
    <t>I31BJC002NT</t>
  </si>
  <si>
    <t>Suministro e Instalación de caja de derivación PVC estanca 105x105mm</t>
  </si>
  <si>
    <t>1.6.4</t>
  </si>
  <si>
    <t>DE.1.4</t>
  </si>
  <si>
    <t>Documentación y Legalizaciones</t>
  </si>
  <si>
    <t>1.6.4.1</t>
  </si>
  <si>
    <t>I31VM008</t>
  </si>
  <si>
    <t>Legalización y tramitación para puesta en servicio de modificación de la instalación eléctrica en LPC (&lt;100 kW)</t>
  </si>
  <si>
    <t>1.6.4.2</t>
  </si>
  <si>
    <t>I31BJW020XX</t>
  </si>
  <si>
    <t>Toma de datos y estudios de instalación eléctrica</t>
  </si>
  <si>
    <t>1.7</t>
  </si>
  <si>
    <t>ARMARIOS FO</t>
  </si>
  <si>
    <t>Suministro e instalación de armarios repartidores de fibra óptica</t>
  </si>
  <si>
    <t>1.7.1</t>
  </si>
  <si>
    <t>EPKODA075</t>
  </si>
  <si>
    <t>Suministro e instalación de armario repartidor de fibra óptica, tipo ETSI</t>
  </si>
  <si>
    <t>1.7.2</t>
  </si>
  <si>
    <t>EPKBND288</t>
  </si>
  <si>
    <t>Suministro e instalación de bandejas para REOP 12 conectores LC, 24 fo (Para cables de 288 fibras ópticas)</t>
  </si>
  <si>
    <t>1.7.3</t>
  </si>
  <si>
    <t>EKPCST048</t>
  </si>
  <si>
    <t>Suministro e instalación de bandejas de fibra 12 conectores LC, 24 fo (Anillo cuartos principales con repartidor)</t>
  </si>
  <si>
    <t>1.7.4</t>
  </si>
  <si>
    <t>EKPBND048</t>
  </si>
  <si>
    <t>Suministro e instalación de bandejas de fibra enracables de 19" 12 conectores LC 24 fo (Anillo c. .principales sin repartidor)</t>
  </si>
  <si>
    <t>1.7.5</t>
  </si>
  <si>
    <t>EKPCST024</t>
  </si>
  <si>
    <t>Suministro e instalación de bandejas de fibra 12 conectores LC, 24 fo (Subestaciones y elementos túnel instalados en estación)</t>
  </si>
  <si>
    <t>1.7.6</t>
  </si>
  <si>
    <t>EKPBND024</t>
  </si>
  <si>
    <t>Suministro e instalación de bandejas de fibra enracables de 19" 12 conectores LC, 24 fo (Subestaciónes, instaladas en destino)</t>
  </si>
  <si>
    <t>1.7.7</t>
  </si>
  <si>
    <t>EKPCST012</t>
  </si>
  <si>
    <t>Suministro e instalación de bandejas de fibra 12 conectores LC, 24 fo (estrella desde cuarto técnico)</t>
  </si>
  <si>
    <t>1.7.8</t>
  </si>
  <si>
    <t>EKPBND012</t>
  </si>
  <si>
    <t>Suministro e instalación de bandejas de fibra enracables de 19" 6 conectores LC, 12 fo (estrella cuartos destino)</t>
  </si>
  <si>
    <t>1.7.9</t>
  </si>
  <si>
    <t>EPKCMP048</t>
  </si>
  <si>
    <t>Suministro e instalación de caja de montaje en pared de fibra óptica 24 LC, 48 fo (conexiones elementos de túnel)</t>
  </si>
  <si>
    <t>1.7.10</t>
  </si>
  <si>
    <t>EPKCMP024CI</t>
  </si>
  <si>
    <t>Suministro e instalación de caja distribución IP68 1p oval, 6p segregación (cable 24 fo ignífugo túnel)</t>
  </si>
  <si>
    <t>1.8</t>
  </si>
  <si>
    <t>RUTAS FO</t>
  </si>
  <si>
    <t>Realización de rutas de fibra óptica</t>
  </si>
  <si>
    <t>1.8.1</t>
  </si>
  <si>
    <t>EPKRFO001</t>
  </si>
  <si>
    <t>Rutas de fibra en cable actual 168 FO</t>
  </si>
  <si>
    <t>1.8.2</t>
  </si>
  <si>
    <t>EPKRFO002</t>
  </si>
  <si>
    <t>Rutas de fibra SB Edificios Singulares</t>
  </si>
  <si>
    <t>1.8.3</t>
  </si>
  <si>
    <t>EPKRFO003</t>
  </si>
  <si>
    <t>Rutas de fibra Firewalls - CPD</t>
  </si>
  <si>
    <t>1.8.4</t>
  </si>
  <si>
    <t>EPKRF004</t>
  </si>
  <si>
    <t>Rutas TTBA</t>
  </si>
  <si>
    <t>1.9</t>
  </si>
  <si>
    <t>RACKS</t>
  </si>
  <si>
    <t>Suministro e instalación de armarios de comunicaciones</t>
  </si>
  <si>
    <t>1.9.1</t>
  </si>
  <si>
    <t>DIKWXX042</t>
  </si>
  <si>
    <t>Suministro e instalación de armario de 42 UA de 800x800 mm</t>
  </si>
  <si>
    <t>1.9.2</t>
  </si>
  <si>
    <t>DIKSEIBRACK</t>
  </si>
  <si>
    <t>Suministro e instalación de bancada de acero para armario de 42 U y  800x800 mm</t>
  </si>
  <si>
    <t>1.9.3</t>
  </si>
  <si>
    <t>DIKODA019</t>
  </si>
  <si>
    <t>Suministro e instalación de armario rack mural 19'' pivotante 9U</t>
  </si>
  <si>
    <t>1.9.4</t>
  </si>
  <si>
    <t>DIKPVCIP66</t>
  </si>
  <si>
    <t>Suministro e instalación de Armario de poliéster IP66 700x500x300mm para pozos de bombeo</t>
  </si>
  <si>
    <t>1.9.5</t>
  </si>
  <si>
    <t>DIKARMPVC</t>
  </si>
  <si>
    <t>Suministro e instalación de Armario de poliéster 400x300x160mm para nuevos switches de 8 puertos</t>
  </si>
  <si>
    <t>1.9.6</t>
  </si>
  <si>
    <t>DIKRER001</t>
  </si>
  <si>
    <t>Regleta enracable 19" 8 Schukos</t>
  </si>
  <si>
    <t>1.9.7</t>
  </si>
  <si>
    <t>DIKBEF001</t>
  </si>
  <si>
    <t>Suministro e instalación de bandejas enracables fijas para sujeción de nodos de comunicaciones</t>
  </si>
  <si>
    <t>1.9.8</t>
  </si>
  <si>
    <t>DIKCCU325</t>
  </si>
  <si>
    <t>Suministro e instalación de acometida de alimentación desde armario de distribución de planta de energía</t>
  </si>
  <si>
    <t>1.10</t>
  </si>
  <si>
    <t>RETIRADA RESIDUOS</t>
  </si>
  <si>
    <t>Retirada de cableado y gestión de residuos</t>
  </si>
  <si>
    <t>1.10.1</t>
  </si>
  <si>
    <t>RETYGESTRESIDUOS</t>
  </si>
  <si>
    <t>Retirada de cable de elementos de túnel y gestión de residuos con certificado</t>
  </si>
  <si>
    <t>1.11</t>
  </si>
  <si>
    <t>ESS</t>
  </si>
  <si>
    <t>Estudio de Seguridad y Salud</t>
  </si>
  <si>
    <t>1.11.1</t>
  </si>
  <si>
    <t>DIKESS002</t>
  </si>
  <si>
    <t>Seguridad y Salud Laboral</t>
  </si>
  <si>
    <t>EDT</t>
  </si>
  <si>
    <t>Código</t>
  </si>
  <si>
    <t>CanPres</t>
  </si>
  <si>
    <t>Ud</t>
  </si>
  <si>
    <t>IO_24-027P</t>
  </si>
  <si>
    <t>INSTALACIÓN DE SISTEMAS DE COMUNICACIONES PARA OPERACIÓN LAR EN LÍNEA 6</t>
  </si>
  <si>
    <t>PRESUPUESTO LOTE 1</t>
  </si>
  <si>
    <t>INSTALACIÓN DE SISTEMAS DE COMUNICACIONES PARA OPERACIÓN LAR EN LÍNEA 6 DE METRO DE MADRID</t>
  </si>
  <si>
    <t xml:space="preserve">Coste Unitario Ejecución 
Material (€) </t>
  </si>
  <si>
    <t xml:space="preserve">Coste Ejecución 
Material (€) </t>
  </si>
  <si>
    <t>PRESUPUESTO DE EJECUCIÓN MATERIAL LOTE Nº 1</t>
  </si>
  <si>
    <t>GASTOS GENERALES</t>
  </si>
  <si>
    <t>BENEFICIO INDUSTRIAL</t>
  </si>
  <si>
    <t>IVA</t>
  </si>
  <si>
    <t>Nota: Se tendrán en cuenta las Notas del apartado “27.Evaluación de las ofertas” del cuadro resumen del Pliego de Condiciones Particulares”</t>
  </si>
  <si>
    <t>► Se deberán rellenar todas las celdas marcadas en color verde</t>
  </si>
  <si>
    <t>► Las celdas marcadas en fondo gris claro se rellenarán automáticamente por ser partidas repetidas en diferentes apartados del presupuesto.</t>
  </si>
  <si>
    <r>
      <t>► El precio unitario ofertado en cada una de las partidas podrá superar el precio unitario base de referencia indicado en el presupuesto de licitación, apareciendo un aviso (</t>
    </r>
    <r>
      <rPr>
        <b/>
        <sz val="11"/>
        <rFont val="Calibri"/>
        <family val="2"/>
        <scheme val="minor"/>
      </rPr>
      <t>!!!</t>
    </r>
    <r>
      <rPr>
        <sz val="11"/>
        <rFont val="Calibri"/>
        <family val="2"/>
        <scheme val="minor"/>
      </rPr>
      <t>) en cada partida superada, únicamente a efectos informativos.</t>
    </r>
  </si>
  <si>
    <t>► Los precios unitarios ofertados no incluirán los Gastos Generales ni el Beneficio Industrial.</t>
  </si>
  <si>
    <t>► El importe de la celda TOTAL OFERTA SIN IVA LOTE Nº 1 debe incluir el importe correspondiente de las celdas “Beneficio industrial” y “Gastos Generales”. En caso de que las celdas mencionadas anteriormente no estén debidamente cumplimentadas,</t>
  </si>
  <si>
    <t xml:space="preserve">      es decir, se encuentren en blanco, se considerará que el % ofertado para dichas celdas es 0.</t>
  </si>
  <si>
    <t>► El sumatorio del total correspondiente a la celda TOTAL OFERTA CON IVA LOTE Nº 1 no puede superar el valor del Presupuesto Base de Licitación para este lote.</t>
  </si>
  <si>
    <t>IMPORTE OFERTA SIN IVA LOTE Nº 1</t>
  </si>
  <si>
    <t>IMPORTE OFERTA CON IVA LOTE Nº 1</t>
  </si>
  <si>
    <t>OFERTA ECONÓMICA</t>
  </si>
  <si>
    <t>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</si>
</sst>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00"/>
    <numFmt numFmtId="165" formatCode="#,##0.00\ &quot;€&quot;"/>
  </numFmts>
  <fonts count="3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808080"/>
      <name val="Calibri"/>
      <family val="2"/>
      <scheme val="minor"/>
    </font>
    <font>
      <b/>
      <sz val="11"/>
      <color rgb="FF808080"/>
      <name val="Calibri"/>
      <family val="2"/>
      <scheme val="minor"/>
    </font>
    <font>
      <sz val="11"/>
      <color rgb="FF404040"/>
      <name val="Calibri"/>
      <family val="2"/>
      <scheme val="minor"/>
    </font>
    <font>
      <b/>
      <sz val="11"/>
      <color rgb="FF404040"/>
      <name val="Calibri"/>
      <family val="2"/>
      <scheme val="minor"/>
    </font>
    <font>
      <sz val="11"/>
      <color rgb="FFFF40FF"/>
      <name val="Calibri"/>
      <family val="2"/>
      <scheme val="minor"/>
    </font>
    <font>
      <b/>
      <sz val="11"/>
      <color rgb="FFFF40FF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color theme="0" tint="-0.499984740745262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theme="0" tint="-0.499984740745262"/>
      <name val="Calibri"/>
      <family val="2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1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</font>
    <font>
      <i/>
      <sz val="12"/>
      <color theme="1" tint="0.499984740745262"/>
      <name val="Calibri"/>
      <family val="2"/>
      <scheme val="minor"/>
    </font>
    <font>
      <b/>
      <sz val="12"/>
      <color theme="1" tint="0.499984740745262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E1"/>
        <bgColor indexed="64"/>
      </patternFill>
    </fill>
    <fill>
      <patternFill patternType="solid">
        <fgColor rgb="FFBDA285"/>
        <bgColor indexed="64"/>
      </patternFill>
    </fill>
    <fill>
      <patternFill patternType="solid">
        <fgColor rgb="FFC7B098"/>
        <bgColor indexed="64"/>
      </patternFill>
    </fill>
    <fill>
      <patternFill patternType="solid">
        <fgColor rgb="FFD1BFA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DBCE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EAF3FA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143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9" fontId="3" fillId="0" borderId="4" xfId="0" quotePrefix="1" applyNumberFormat="1" applyFont="1" applyBorder="1" applyProtection="1">
      <protection locked="0"/>
    </xf>
    <xf numFmtId="10" fontId="3" fillId="0" borderId="4" xfId="0" quotePrefix="1" applyNumberFormat="1" applyFont="1" applyBorder="1" applyProtection="1">
      <protection locked="0"/>
    </xf>
    <xf numFmtId="4" fontId="3" fillId="3" borderId="0" xfId="0" applyNumberFormat="1" applyFont="1" applyFill="1" applyProtection="1">
      <protection locked="0"/>
    </xf>
    <xf numFmtId="3" fontId="3" fillId="0" borderId="3" xfId="0" applyNumberFormat="1" applyFont="1" applyBorder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0" fillId="0" borderId="0" xfId="0" applyProtection="1">
      <protection locked="0"/>
    </xf>
    <xf numFmtId="4" fontId="0" fillId="4" borderId="0" xfId="0" applyNumberFormat="1" applyFill="1" applyProtection="1">
      <protection locked="0"/>
    </xf>
    <xf numFmtId="4" fontId="3" fillId="4" borderId="0" xfId="0" applyNumberFormat="1" applyFont="1" applyFill="1" applyProtection="1">
      <protection locked="0"/>
    </xf>
    <xf numFmtId="49" fontId="8" fillId="9" borderId="0" xfId="0" applyNumberFormat="1" applyFont="1" applyFill="1" applyAlignment="1">
      <alignment horizontal="left"/>
    </xf>
    <xf numFmtId="49" fontId="8" fillId="10" borderId="0" xfId="0" applyNumberFormat="1" applyFont="1" applyFill="1" applyAlignment="1">
      <alignment horizontal="left"/>
    </xf>
    <xf numFmtId="49" fontId="8" fillId="11" borderId="0" xfId="0" applyNumberFormat="1" applyFont="1" applyFill="1" applyAlignment="1">
      <alignment horizontal="left"/>
    </xf>
    <xf numFmtId="49" fontId="9" fillId="12" borderId="0" xfId="0" applyNumberFormat="1" applyFont="1" applyFill="1" applyAlignment="1">
      <alignment horizontal="left"/>
    </xf>
    <xf numFmtId="49" fontId="8" fillId="12" borderId="0" xfId="0" applyNumberFormat="1" applyFont="1" applyFill="1" applyAlignment="1">
      <alignment horizontal="left"/>
    </xf>
    <xf numFmtId="4" fontId="10" fillId="12" borderId="0" xfId="0" applyNumberFormat="1" applyFont="1" applyFill="1" applyAlignment="1">
      <alignment horizontal="right"/>
    </xf>
    <xf numFmtId="4" fontId="8" fillId="12" borderId="0" xfId="0" applyNumberFormat="1" applyFont="1" applyFill="1" applyAlignment="1">
      <alignment horizontal="right"/>
    </xf>
    <xf numFmtId="4" fontId="11" fillId="12" borderId="0" xfId="0" applyNumberFormat="1" applyFont="1" applyFill="1" applyAlignment="1">
      <alignment horizontal="right"/>
    </xf>
    <xf numFmtId="49" fontId="7" fillId="6" borderId="0" xfId="0" applyNumberFormat="1" applyFont="1" applyFill="1" applyAlignment="1">
      <alignment horizontal="left"/>
    </xf>
    <xf numFmtId="49" fontId="9" fillId="7" borderId="0" xfId="0" applyNumberFormat="1" applyFont="1" applyFill="1" applyAlignment="1">
      <alignment horizontal="left"/>
    </xf>
    <xf numFmtId="49" fontId="9" fillId="8" borderId="0" xfId="0" applyNumberFormat="1" applyFont="1" applyFill="1" applyAlignment="1">
      <alignment horizontal="left"/>
    </xf>
    <xf numFmtId="0" fontId="0" fillId="0" borderId="0" xfId="0" applyAlignment="1">
      <alignment horizontal="center"/>
    </xf>
    <xf numFmtId="0" fontId="15" fillId="0" borderId="0" xfId="0" applyFont="1"/>
    <xf numFmtId="49" fontId="8" fillId="0" borderId="0" xfId="0" applyNumberFormat="1" applyFont="1" applyAlignment="1">
      <alignment horizontal="left"/>
    </xf>
    <xf numFmtId="4" fontId="0" fillId="0" borderId="0" xfId="0" applyNumberFormat="1" applyAlignment="1">
      <alignment horizontal="right"/>
    </xf>
    <xf numFmtId="49" fontId="0" fillId="0" borderId="0" xfId="0" applyNumberFormat="1" applyAlignment="1">
      <alignment horizontal="center"/>
    </xf>
    <xf numFmtId="4" fontId="8" fillId="0" borderId="0" xfId="0" applyNumberFormat="1" applyFont="1" applyAlignment="1">
      <alignment horizontal="right"/>
    </xf>
    <xf numFmtId="4" fontId="8" fillId="13" borderId="0" xfId="0" applyNumberFormat="1" applyFont="1" applyFill="1" applyAlignment="1" applyProtection="1">
      <alignment horizontal="right"/>
      <protection locked="0"/>
    </xf>
    <xf numFmtId="4" fontId="8" fillId="14" borderId="0" xfId="0" applyNumberFormat="1" applyFont="1" applyFill="1" applyAlignment="1">
      <alignment horizontal="right"/>
    </xf>
    <xf numFmtId="4" fontId="8" fillId="9" borderId="0" xfId="0" applyNumberFormat="1" applyFont="1" applyFill="1" applyAlignment="1">
      <alignment horizontal="right"/>
    </xf>
    <xf numFmtId="4" fontId="9" fillId="8" borderId="0" xfId="0" applyNumberFormat="1" applyFont="1" applyFill="1" applyAlignment="1">
      <alignment horizontal="right"/>
    </xf>
    <xf numFmtId="4" fontId="9" fillId="7" borderId="0" xfId="0" applyNumberFormat="1" applyFont="1" applyFill="1" applyAlignment="1">
      <alignment horizontal="right"/>
    </xf>
    <xf numFmtId="4" fontId="8" fillId="11" borderId="0" xfId="0" applyNumberFormat="1" applyFont="1" applyFill="1" applyAlignment="1">
      <alignment horizontal="right"/>
    </xf>
    <xf numFmtId="49" fontId="5" fillId="7" borderId="0" xfId="0" applyNumberFormat="1" applyFont="1" applyFill="1" applyAlignment="1">
      <alignment horizontal="center"/>
    </xf>
    <xf numFmtId="4" fontId="0" fillId="7" borderId="0" xfId="0" applyNumberFormat="1" applyFill="1"/>
    <xf numFmtId="49" fontId="0" fillId="9" borderId="0" xfId="0" applyNumberFormat="1" applyFill="1" applyAlignment="1">
      <alignment horizontal="center"/>
    </xf>
    <xf numFmtId="4" fontId="0" fillId="9" borderId="0" xfId="0" applyNumberFormat="1" applyFill="1" applyAlignment="1">
      <alignment horizontal="right"/>
    </xf>
    <xf numFmtId="4" fontId="0" fillId="9" borderId="0" xfId="0" applyNumberFormat="1" applyFill="1"/>
    <xf numFmtId="49" fontId="5" fillId="8" borderId="0" xfId="0" applyNumberFormat="1" applyFont="1" applyFill="1" applyAlignment="1">
      <alignment horizontal="center"/>
    </xf>
    <xf numFmtId="4" fontId="0" fillId="8" borderId="0" xfId="0" applyNumberFormat="1" applyFill="1"/>
    <xf numFmtId="49" fontId="0" fillId="11" borderId="0" xfId="0" applyNumberFormat="1" applyFill="1" applyAlignment="1">
      <alignment horizontal="center"/>
    </xf>
    <xf numFmtId="4" fontId="0" fillId="11" borderId="0" xfId="0" applyNumberFormat="1" applyFill="1" applyAlignment="1">
      <alignment horizontal="right"/>
    </xf>
    <xf numFmtId="4" fontId="0" fillId="11" borderId="0" xfId="0" applyNumberFormat="1" applyFill="1"/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14" fillId="0" borderId="0" xfId="0" applyFont="1"/>
    <xf numFmtId="0" fontId="18" fillId="0" borderId="0" xfId="0" applyFont="1" applyAlignment="1">
      <alignment vertical="top"/>
    </xf>
    <xf numFmtId="165" fontId="20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right" vertical="top" indent="1"/>
    </xf>
    <xf numFmtId="4" fontId="21" fillId="0" borderId="0" xfId="0" applyNumberFormat="1" applyFont="1" applyAlignment="1">
      <alignment horizontal="right" vertical="top" indent="1"/>
    </xf>
    <xf numFmtId="44" fontId="19" fillId="0" borderId="0" xfId="0" applyNumberFormat="1" applyFont="1" applyAlignment="1">
      <alignment horizontal="right" vertical="top" indent="1"/>
    </xf>
    <xf numFmtId="0" fontId="0" fillId="0" borderId="0" xfId="0" applyAlignment="1">
      <alignment horizontal="right" vertical="top" indent="1"/>
    </xf>
    <xf numFmtId="44" fontId="21" fillId="0" borderId="0" xfId="0" applyNumberFormat="1" applyFont="1" applyAlignment="1">
      <alignment horizontal="right" vertical="top" indent="1"/>
    </xf>
    <xf numFmtId="0" fontId="5" fillId="0" borderId="0" xfId="0" applyFont="1" applyAlignment="1">
      <alignment horizontal="right" indent="1"/>
    </xf>
    <xf numFmtId="10" fontId="21" fillId="13" borderId="0" xfId="1" applyNumberFormat="1" applyFont="1" applyFill="1" applyAlignment="1" applyProtection="1">
      <alignment horizontal="right" vertical="top" indent="1"/>
      <protection locked="0"/>
    </xf>
    <xf numFmtId="7" fontId="21" fillId="0" borderId="0" xfId="0" applyNumberFormat="1" applyFont="1" applyAlignment="1">
      <alignment horizontal="right" vertical="top" indent="1"/>
    </xf>
    <xf numFmtId="4" fontId="21" fillId="0" borderId="0" xfId="0" applyNumberFormat="1" applyFont="1" applyAlignment="1">
      <alignment horizontal="right" indent="1"/>
    </xf>
    <xf numFmtId="44" fontId="21" fillId="0" borderId="0" xfId="0" applyNumberFormat="1" applyFont="1" applyAlignment="1">
      <alignment horizontal="right" indent="1"/>
    </xf>
    <xf numFmtId="0" fontId="23" fillId="0" borderId="0" xfId="0" applyFont="1" applyAlignment="1">
      <alignment horizontal="right" indent="1"/>
    </xf>
    <xf numFmtId="4" fontId="24" fillId="0" borderId="0" xfId="0" applyNumberFormat="1" applyFont="1" applyAlignment="1">
      <alignment horizontal="right" indent="1"/>
    </xf>
    <xf numFmtId="10" fontId="21" fillId="0" borderId="0" xfId="1" applyNumberFormat="1" applyFont="1" applyAlignment="1" applyProtection="1">
      <alignment horizontal="right" vertical="top" indent="1"/>
    </xf>
    <xf numFmtId="0" fontId="0" fillId="0" borderId="0" xfId="0" applyAlignment="1">
      <alignment horizontal="right" indent="1"/>
    </xf>
    <xf numFmtId="165" fontId="21" fillId="0" borderId="0" xfId="0" applyNumberFormat="1" applyFont="1" applyAlignment="1">
      <alignment horizontal="right" indent="1"/>
    </xf>
    <xf numFmtId="0" fontId="27" fillId="0" borderId="0" xfId="0" applyFont="1" applyAlignment="1">
      <alignment horizontal="right" indent="1"/>
    </xf>
    <xf numFmtId="44" fontId="25" fillId="0" borderId="9" xfId="0" applyNumberFormat="1" applyFont="1" applyBorder="1" applyAlignment="1">
      <alignment horizontal="right" vertical="top" indent="1"/>
    </xf>
    <xf numFmtId="7" fontId="25" fillId="0" borderId="0" xfId="0" applyNumberFormat="1" applyFont="1" applyAlignment="1">
      <alignment horizontal="right" vertical="top" indent="1"/>
    </xf>
    <xf numFmtId="0" fontId="13" fillId="0" borderId="0" xfId="0" applyFont="1"/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11" borderId="0" xfId="0" applyFill="1" applyAlignment="1">
      <alignment horizontal="center" vertical="center"/>
    </xf>
    <xf numFmtId="4" fontId="22" fillId="0" borderId="0" xfId="0" applyNumberFormat="1" applyFont="1" applyAlignment="1">
      <alignment horizontal="center" vertical="center"/>
    </xf>
    <xf numFmtId="4" fontId="26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44" fontId="26" fillId="0" borderId="0" xfId="0" applyNumberFormat="1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vertical="center"/>
    </xf>
    <xf numFmtId="2" fontId="21" fillId="0" borderId="0" xfId="0" applyNumberFormat="1" applyFont="1" applyAlignment="1">
      <alignment vertical="center"/>
    </xf>
    <xf numFmtId="0" fontId="17" fillId="0" borderId="0" xfId="0" applyFont="1"/>
    <xf numFmtId="4" fontId="8" fillId="15" borderId="0" xfId="0" applyNumberFormat="1" applyFont="1" applyFill="1" applyAlignment="1">
      <alignment horizontal="right"/>
    </xf>
    <xf numFmtId="0" fontId="22" fillId="0" borderId="0" xfId="0" applyFont="1"/>
    <xf numFmtId="44" fontId="0" fillId="0" borderId="0" xfId="0" applyNumberFormat="1"/>
    <xf numFmtId="0" fontId="16" fillId="0" borderId="0" xfId="0" applyFont="1" applyAlignment="1">
      <alignment vertical="top"/>
    </xf>
    <xf numFmtId="0" fontId="19" fillId="0" borderId="0" xfId="0" applyFont="1" applyAlignment="1">
      <alignment vertical="top"/>
    </xf>
    <xf numFmtId="49" fontId="7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/>
    </xf>
    <xf numFmtId="165" fontId="28" fillId="0" borderId="0" xfId="0" applyNumberFormat="1" applyFont="1" applyAlignment="1">
      <alignment horizontal="center" vertical="center" wrapText="1"/>
    </xf>
    <xf numFmtId="4" fontId="29" fillId="7" borderId="0" xfId="0" applyNumberFormat="1" applyFont="1" applyFill="1" applyAlignment="1">
      <alignment horizontal="right"/>
    </xf>
    <xf numFmtId="4" fontId="29" fillId="8" borderId="0" xfId="0" applyNumberFormat="1" applyFont="1" applyFill="1" applyAlignment="1">
      <alignment horizontal="right"/>
    </xf>
    <xf numFmtId="4" fontId="30" fillId="9" borderId="0" xfId="0" applyNumberFormat="1" applyFont="1" applyFill="1" applyAlignment="1">
      <alignment horizontal="right"/>
    </xf>
    <xf numFmtId="4" fontId="30" fillId="0" borderId="0" xfId="0" applyNumberFormat="1" applyFont="1" applyAlignment="1">
      <alignment horizontal="right"/>
    </xf>
    <xf numFmtId="4" fontId="30" fillId="11" borderId="0" xfId="0" applyNumberFormat="1" applyFont="1" applyFill="1" applyAlignment="1">
      <alignment horizontal="right"/>
    </xf>
    <xf numFmtId="0" fontId="30" fillId="0" borderId="0" xfId="0" applyFont="1"/>
    <xf numFmtId="4" fontId="31" fillId="0" borderId="0" xfId="0" applyNumberFormat="1" applyFont="1"/>
    <xf numFmtId="44" fontId="32" fillId="0" borderId="0" xfId="0" applyNumberFormat="1" applyFont="1" applyAlignment="1">
      <alignment vertical="top"/>
    </xf>
    <xf numFmtId="0" fontId="31" fillId="0" borderId="0" xfId="0" applyFont="1"/>
    <xf numFmtId="44" fontId="30" fillId="0" borderId="0" xfId="0" applyNumberFormat="1" applyFont="1"/>
    <xf numFmtId="10" fontId="31" fillId="0" borderId="0" xfId="0" applyNumberFormat="1" applyFont="1"/>
    <xf numFmtId="44" fontId="30" fillId="0" borderId="0" xfId="0" applyNumberFormat="1" applyFont="1" applyAlignment="1">
      <alignment vertical="top"/>
    </xf>
    <xf numFmtId="0" fontId="33" fillId="0" borderId="0" xfId="0" applyFont="1"/>
    <xf numFmtId="44" fontId="34" fillId="0" borderId="0" xfId="0" applyNumberFormat="1" applyFont="1" applyAlignment="1">
      <alignment vertical="top"/>
    </xf>
    <xf numFmtId="44" fontId="34" fillId="0" borderId="0" xfId="0" applyNumberFormat="1" applyFont="1"/>
    <xf numFmtId="4" fontId="5" fillId="7" borderId="0" xfId="0" applyNumberFormat="1" applyFont="1" applyFill="1" applyAlignment="1">
      <alignment horizontal="right"/>
    </xf>
    <xf numFmtId="4" fontId="5" fillId="8" borderId="0" xfId="0" applyNumberFormat="1" applyFont="1" applyFill="1" applyAlignment="1">
      <alignment horizontal="right"/>
    </xf>
    <xf numFmtId="3" fontId="19" fillId="12" borderId="0" xfId="0" applyNumberFormat="1" applyFont="1" applyFill="1" applyAlignment="1">
      <alignment horizontal="right"/>
    </xf>
    <xf numFmtId="4" fontId="21" fillId="12" borderId="0" xfId="0" applyNumberFormat="1" applyFont="1" applyFill="1" applyAlignment="1">
      <alignment horizontal="right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0" fontId="2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EAF3FA"/>
      <color rgb="FFDBCEBF"/>
      <color rgb="FFD1BFAC"/>
      <color rgb="FFC7B098"/>
      <color rgb="FFBDA285"/>
      <color rgb="FFEDEDED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1243012</xdr:colOff>
      <xdr:row>104</xdr:row>
      <xdr:rowOff>0</xdr:rowOff>
    </xdr:from>
    <xdr:to>
      <xdr:col>4</xdr:col>
      <xdr:colOff>2185987</xdr:colOff>
      <xdr:row>105</xdr:row>
      <xdr:rowOff>9525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F8F18240-C124-4DAB-8176-A4408D629DC6}"/>
            </a:ext>
          </a:extLst>
        </xdr:cNvPr>
        <xdr:cNvSpPr/>
      </xdr:nvSpPr>
      <xdr:spPr>
        <a:xfrm>
          <a:off x="3963352" y="21084540"/>
          <a:ext cx="942975" cy="192405"/>
        </a:xfrm>
        <a:prstGeom prst="rect">
          <a:avLst/>
        </a:prstGeom>
        <a:solidFill>
          <a:srgbClr val="99FFCC"/>
        </a:solidFill>
        <a:ln w="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4</xdr:col>
      <xdr:colOff>5856396</xdr:colOff>
      <xdr:row>105</xdr:row>
      <xdr:rowOff>185738</xdr:rowOff>
    </xdr:from>
    <xdr:to>
      <xdr:col>4</xdr:col>
      <xdr:colOff>6799371</xdr:colOff>
      <xdr:row>106</xdr:row>
      <xdr:rowOff>185738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450661DB-F29F-470D-A391-EA04498933C5}"/>
            </a:ext>
          </a:extLst>
        </xdr:cNvPr>
        <xdr:cNvSpPr/>
      </xdr:nvSpPr>
      <xdr:spPr>
        <a:xfrm>
          <a:off x="8576736" y="21453158"/>
          <a:ext cx="942975" cy="182880"/>
        </a:xfrm>
        <a:prstGeom prst="rect">
          <a:avLst/>
        </a:prstGeom>
        <a:solidFill>
          <a:srgbClr val="EDEDED"/>
        </a:solidFill>
        <a:ln w="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2</xdr:col>
      <xdr:colOff>2659380</xdr:colOff>
      <xdr:row>104</xdr:row>
      <xdr:rowOff>7620</xdr:rowOff>
    </xdr:from>
    <xdr:to>
      <xdr:col>2</xdr:col>
      <xdr:colOff>3602355</xdr:colOff>
      <xdr:row>105</xdr:row>
      <xdr:rowOff>17145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9C9AE7E0-79E3-442D-A498-72022EBF07C7}"/>
            </a:ext>
          </a:extLst>
        </xdr:cNvPr>
        <xdr:cNvSpPr/>
      </xdr:nvSpPr>
      <xdr:spPr>
        <a:xfrm>
          <a:off x="4351020" y="19057620"/>
          <a:ext cx="942975" cy="192405"/>
        </a:xfrm>
        <a:prstGeom prst="rect">
          <a:avLst/>
        </a:prstGeom>
        <a:solidFill>
          <a:srgbClr val="99FFCC"/>
        </a:solidFill>
        <a:ln w="9525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3</xdr:col>
      <xdr:colOff>506730</xdr:colOff>
      <xdr:row>106</xdr:row>
      <xdr:rowOff>3810</xdr:rowOff>
    </xdr:from>
    <xdr:to>
      <xdr:col>5</xdr:col>
      <xdr:colOff>249780</xdr:colOff>
      <xdr:row>107</xdr:row>
      <xdr:rowOff>14910</xdr:rowOff>
    </xdr:to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id="{E3F06E77-4CF6-463A-9055-4E4C99CFA3F3}"/>
            </a:ext>
          </a:extLst>
        </xdr:cNvPr>
        <xdr:cNvSpPr/>
      </xdr:nvSpPr>
      <xdr:spPr>
        <a:xfrm>
          <a:off x="8736330" y="20787360"/>
          <a:ext cx="943200" cy="201600"/>
        </a:xfrm>
        <a:prstGeom prst="rect">
          <a:avLst/>
        </a:prstGeom>
        <a:solidFill>
          <a:srgbClr val="EAF3FA"/>
        </a:solidFill>
        <a:ln w="9525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92"/>
  <sheetViews>
    <sheetView workbookViewId="0"/>
  </sheetViews>
  <sheetFormatPr baseColWidth="10" defaultColWidth="11.44140625" defaultRowHeight="14.4" x14ac:dyDescent="0.3"/>
  <cols>
    <col min="1" max="1" width="28.33203125" customWidth="1"/>
    <col min="2" max="2" width="19.6640625" bestFit="1" customWidth="1"/>
    <col min="3" max="3" width="64" customWidth="1"/>
    <col min="4" max="4" width="18.6640625" customWidth="1"/>
    <col min="5" max="5" width="27.6640625" style="8" customWidth="1"/>
    <col min="6" max="6" width="18" style="8" bestFit="1" customWidth="1"/>
    <col min="7" max="7" width="22.5546875" style="9" customWidth="1"/>
    <col min="8" max="8" width="19.6640625" bestFit="1" customWidth="1"/>
    <col min="9" max="9" width="18.6640625" style="8" customWidth="1"/>
    <col min="10" max="10" width="13.88671875" bestFit="1" customWidth="1"/>
    <col min="11" max="11" width="15.109375" bestFit="1" customWidth="1"/>
  </cols>
  <sheetData>
    <row r="1" spans="1:11" ht="15" thickBot="1" x14ac:dyDescent="0.35">
      <c r="D1" s="7" t="s">
        <v>0</v>
      </c>
      <c r="H1" s="7" t="s">
        <v>1</v>
      </c>
    </row>
    <row r="2" spans="1:11" ht="15" thickBot="1" x14ac:dyDescent="0.35">
      <c r="A2" s="10" t="s">
        <v>2</v>
      </c>
      <c r="B2" s="6">
        <v>1</v>
      </c>
    </row>
    <row r="3" spans="1:11" ht="15" customHeight="1" thickBot="1" x14ac:dyDescent="0.35">
      <c r="A3" s="131" t="s">
        <v>3</v>
      </c>
      <c r="B3" s="132"/>
      <c r="C3" s="133"/>
      <c r="D3" s="11">
        <f>SUM(G:G)</f>
        <v>2936132.8899999997</v>
      </c>
      <c r="E3" s="131" t="s">
        <v>4</v>
      </c>
      <c r="F3" s="132"/>
      <c r="G3" s="133"/>
      <c r="H3" s="11">
        <f>SUM(I:I)</f>
        <v>0</v>
      </c>
    </row>
    <row r="4" spans="1:11" ht="15" customHeight="1" thickBot="1" x14ac:dyDescent="0.35">
      <c r="A4" s="12" t="s">
        <v>5</v>
      </c>
      <c r="B4" s="4">
        <v>0.06</v>
      </c>
      <c r="C4" s="13" t="s">
        <v>6</v>
      </c>
      <c r="D4" s="14">
        <f>ROUND($D$3*B4,2)</f>
        <v>176167.97</v>
      </c>
      <c r="E4" s="15" t="s">
        <v>7</v>
      </c>
      <c r="F4" s="2">
        <f>Licitación!F93</f>
        <v>0</v>
      </c>
      <c r="G4" s="13" t="s">
        <v>6</v>
      </c>
      <c r="H4" s="14">
        <f>ROUND($H$3*F4,2)</f>
        <v>0</v>
      </c>
    </row>
    <row r="5" spans="1:11" ht="15" thickBot="1" x14ac:dyDescent="0.35">
      <c r="A5" s="12" t="s">
        <v>8</v>
      </c>
      <c r="B5" s="4">
        <v>0.13</v>
      </c>
      <c r="C5" s="13" t="s">
        <v>9</v>
      </c>
      <c r="D5" s="14">
        <f>ROUND($D$3*B5,2)</f>
        <v>381697.28000000003</v>
      </c>
      <c r="E5" s="15" t="s">
        <v>10</v>
      </c>
      <c r="F5" s="2">
        <f>Licitación!F91</f>
        <v>0</v>
      </c>
      <c r="G5" s="13" t="s">
        <v>9</v>
      </c>
      <c r="H5" s="14">
        <f>ROUND($H$3*F5,2)</f>
        <v>0</v>
      </c>
    </row>
    <row r="6" spans="1:11" ht="15" thickBot="1" x14ac:dyDescent="0.35">
      <c r="A6" s="134" t="s">
        <v>11</v>
      </c>
      <c r="B6" s="135"/>
      <c r="C6" s="136"/>
      <c r="D6" s="14">
        <f>SUM(D3,D4,D5)</f>
        <v>3493998.1399999997</v>
      </c>
      <c r="E6" s="134" t="s">
        <v>12</v>
      </c>
      <c r="F6" s="135"/>
      <c r="G6" s="136"/>
      <c r="H6" s="14">
        <f>SUM(H3,H4,H5)</f>
        <v>0</v>
      </c>
    </row>
    <row r="7" spans="1:11" ht="15" thickBot="1" x14ac:dyDescent="0.35">
      <c r="A7" s="16" t="s">
        <v>13</v>
      </c>
      <c r="B7" s="3">
        <v>0.21</v>
      </c>
      <c r="C7" s="13" t="s">
        <v>14</v>
      </c>
      <c r="D7" s="14">
        <f>ROUND($D$6*B7,2)</f>
        <v>733739.61</v>
      </c>
      <c r="E7" s="17" t="s">
        <v>13</v>
      </c>
      <c r="F7" s="18">
        <f>B7</f>
        <v>0.21</v>
      </c>
      <c r="G7" s="13" t="s">
        <v>14</v>
      </c>
      <c r="H7" s="14">
        <f>ROUND($H$6*F7,2)</f>
        <v>0</v>
      </c>
    </row>
    <row r="8" spans="1:11" ht="15" thickBot="1" x14ac:dyDescent="0.35">
      <c r="A8" s="137" t="s">
        <v>15</v>
      </c>
      <c r="B8" s="138"/>
      <c r="C8" s="139"/>
      <c r="D8" s="19">
        <f>SUM(D6:D7)</f>
        <v>4227737.75</v>
      </c>
      <c r="E8" s="137" t="s">
        <v>16</v>
      </c>
      <c r="F8" s="138"/>
      <c r="G8" s="139"/>
      <c r="H8" s="19">
        <f>SUM(H6:H7)</f>
        <v>0</v>
      </c>
      <c r="K8" s="104"/>
    </row>
    <row r="9" spans="1:11" ht="15" thickBot="1" x14ac:dyDescent="0.35"/>
    <row r="10" spans="1:11" ht="15" thickBot="1" x14ac:dyDescent="0.35">
      <c r="A10" s="20"/>
      <c r="F10" s="129" t="s">
        <v>17</v>
      </c>
      <c r="G10" s="130"/>
      <c r="H10" s="129" t="s">
        <v>18</v>
      </c>
      <c r="I10" s="130"/>
    </row>
    <row r="11" spans="1:11" x14ac:dyDescent="0.3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11" s="23" customFormat="1" x14ac:dyDescent="0.3">
      <c r="A12" s="34" t="str">
        <f>Licitación!A6</f>
        <v>1</v>
      </c>
      <c r="B12" s="36" t="str">
        <f>Licitación!B6</f>
        <v>LOTE Nº1</v>
      </c>
      <c r="C12" s="29" t="str">
        <f>Licitación!C6</f>
        <v>RED DE NIVEL FÍSICO</v>
      </c>
      <c r="D12" s="29"/>
      <c r="E12" s="127">
        <f>Licitación!E6</f>
        <v>1</v>
      </c>
      <c r="F12" s="33">
        <f>Licitación!I6</f>
        <v>2936132.89</v>
      </c>
      <c r="G12" s="24"/>
      <c r="H12" s="5"/>
      <c r="I12" s="25"/>
    </row>
    <row r="13" spans="1:11" s="23" customFormat="1" x14ac:dyDescent="0.3">
      <c r="A13" s="34" t="str">
        <f>Licitación!A7</f>
        <v>1.1</v>
      </c>
      <c r="B13" s="26" t="str">
        <f>Licitación!B7</f>
        <v>CABLE 288 FO SM</v>
      </c>
      <c r="C13" s="30" t="str">
        <f>Licitación!C7</f>
        <v>Suministro e instalación de cable de 288 fibras ópticas monomodo</v>
      </c>
      <c r="D13" s="29"/>
      <c r="E13" s="128">
        <f>Licitación!E7</f>
        <v>1</v>
      </c>
      <c r="F13" s="31">
        <f>Licitación!I7</f>
        <v>577550.21</v>
      </c>
      <c r="G13" s="24"/>
      <c r="H13" s="5"/>
      <c r="I13" s="25"/>
    </row>
    <row r="14" spans="1:11" s="23" customFormat="1" x14ac:dyDescent="0.3">
      <c r="A14" s="34"/>
      <c r="B14" s="27" t="str">
        <f>Licitación!B8</f>
        <v>DCSINSTFO09</v>
      </c>
      <c r="C14" s="30" t="str">
        <f>Licitación!C8</f>
        <v>Suministro e instalación de cable de 288 fibras ópticas monomodo</v>
      </c>
      <c r="D14" s="29" t="str">
        <f>Licitación!D8</f>
        <v>m</v>
      </c>
      <c r="E14" s="128">
        <f>Licitación!E8</f>
        <v>29363</v>
      </c>
      <c r="F14" s="128">
        <f>Licitación!I8</f>
        <v>16.75</v>
      </c>
      <c r="G14" s="24">
        <f t="shared" ref="G14:G77" si="0">ROUND(E14*F14,2)</f>
        <v>491830.25</v>
      </c>
      <c r="H14" s="5">
        <f>Licitación!F8</f>
        <v>0</v>
      </c>
      <c r="I14" s="25">
        <f t="shared" ref="I14:I23" si="1">ROUND(E14*H14,2)</f>
        <v>0</v>
      </c>
    </row>
    <row r="15" spans="1:11" s="23" customFormat="1" x14ac:dyDescent="0.3">
      <c r="A15" s="34"/>
      <c r="B15" s="27" t="str">
        <f>Licitación!B9</f>
        <v>DIKODB001R</v>
      </c>
      <c r="C15" s="30" t="str">
        <f>Licitación!C9</f>
        <v>Empalme por arco de fusión de fibra óptica</v>
      </c>
      <c r="D15" s="29" t="str">
        <f>Licitación!D9</f>
        <v>u</v>
      </c>
      <c r="E15" s="128">
        <f>Licitación!E9</f>
        <v>8550</v>
      </c>
      <c r="F15" s="128">
        <f>Licitación!I9</f>
        <v>8.7200000000000006</v>
      </c>
      <c r="G15" s="24">
        <f t="shared" si="0"/>
        <v>74556</v>
      </c>
      <c r="H15" s="5">
        <f>Licitación!F9</f>
        <v>0</v>
      </c>
      <c r="I15" s="25">
        <f t="shared" si="1"/>
        <v>0</v>
      </c>
    </row>
    <row r="16" spans="1:11" s="23" customFormat="1" x14ac:dyDescent="0.3">
      <c r="A16" s="34"/>
      <c r="B16" s="27" t="str">
        <f>Licitación!B10</f>
        <v>DIKOAC010</v>
      </c>
      <c r="C16" s="30" t="str">
        <f>Licitación!C10</f>
        <v>Adaptadores dobles LC/APC-LC/APC</v>
      </c>
      <c r="D16" s="29" t="str">
        <f>Licitación!D10</f>
        <v>u</v>
      </c>
      <c r="E16" s="128">
        <f>Licitación!E10</f>
        <v>202</v>
      </c>
      <c r="F16" s="128">
        <f>Licitación!I10</f>
        <v>1.76</v>
      </c>
      <c r="G16" s="24">
        <f t="shared" si="0"/>
        <v>355.52</v>
      </c>
      <c r="H16" s="5">
        <f>Licitación!F10</f>
        <v>0</v>
      </c>
      <c r="I16" s="25">
        <f t="shared" si="1"/>
        <v>0</v>
      </c>
    </row>
    <row r="17" spans="1:10" s="23" customFormat="1" x14ac:dyDescent="0.3">
      <c r="A17" s="34"/>
      <c r="B17" s="27" t="str">
        <f>Licitación!B11</f>
        <v>DIKOAC020</v>
      </c>
      <c r="C17" s="30" t="str">
        <f>Licitación!C11</f>
        <v>"Pigtail" de 2,5 m con conector LC/APC</v>
      </c>
      <c r="D17" s="29" t="str">
        <f>Licitación!D11</f>
        <v>u</v>
      </c>
      <c r="E17" s="128">
        <f>Licitación!E11</f>
        <v>404</v>
      </c>
      <c r="F17" s="128">
        <f>Licitación!I11</f>
        <v>4.03</v>
      </c>
      <c r="G17" s="24">
        <f t="shared" si="0"/>
        <v>1628.12</v>
      </c>
      <c r="H17" s="5">
        <f>Licitación!F11</f>
        <v>0</v>
      </c>
      <c r="I17" s="25">
        <f t="shared" si="1"/>
        <v>0</v>
      </c>
    </row>
    <row r="18" spans="1:10" s="23" customFormat="1" x14ac:dyDescent="0.3">
      <c r="A18" s="34"/>
      <c r="B18" s="27" t="str">
        <f>Licitación!B12</f>
        <v>DIKOAW900</v>
      </c>
      <c r="C18" s="30" t="str">
        <f>Licitación!C12</f>
        <v>Pruebas y medidas de cable de 288 fibras ópticas monomodo</v>
      </c>
      <c r="D18" s="29" t="str">
        <f>Licitación!D12</f>
        <v>u</v>
      </c>
      <c r="E18" s="128">
        <f>Licitación!E12</f>
        <v>490</v>
      </c>
      <c r="F18" s="128">
        <f>Licitación!I12</f>
        <v>15.15</v>
      </c>
      <c r="G18" s="24">
        <f t="shared" si="0"/>
        <v>7423.5</v>
      </c>
      <c r="H18" s="5">
        <f>Licitación!F12</f>
        <v>0</v>
      </c>
      <c r="I18" s="25">
        <f t="shared" si="1"/>
        <v>0</v>
      </c>
    </row>
    <row r="19" spans="1:10" s="23" customFormat="1" x14ac:dyDescent="0.3">
      <c r="A19" s="34"/>
      <c r="B19" s="27" t="str">
        <f>Licitación!B13</f>
        <v>DIKOAW950</v>
      </c>
      <c r="C19" s="30" t="str">
        <f>Licitación!C13</f>
        <v>Documentación técnica de fibra óptica</v>
      </c>
      <c r="D19" s="29" t="str">
        <f>Licitación!D13</f>
        <v>u</v>
      </c>
      <c r="E19" s="128">
        <f>Licitación!E13</f>
        <v>29</v>
      </c>
      <c r="F19" s="128">
        <f>Licitación!I13</f>
        <v>60.58</v>
      </c>
      <c r="G19" s="24">
        <f t="shared" si="0"/>
        <v>1756.82</v>
      </c>
      <c r="H19" s="5">
        <f>Licitación!F13</f>
        <v>0</v>
      </c>
      <c r="I19" s="25">
        <f t="shared" si="1"/>
        <v>0</v>
      </c>
    </row>
    <row r="20" spans="1:10" s="23" customFormat="1" x14ac:dyDescent="0.3">
      <c r="A20" s="34" t="str">
        <f>Licitación!A14</f>
        <v>1.2</v>
      </c>
      <c r="B20" s="26" t="str">
        <f>Licitación!B14</f>
        <v>CABLE MIXTO 24_24</v>
      </c>
      <c r="C20" s="30" t="str">
        <f>Licitación!C14</f>
        <v>Suministro e instalación de cable de 48 fibras ópticas mixto (24 monomodo+24 multimodo)</v>
      </c>
      <c r="D20" s="29"/>
      <c r="E20" s="128">
        <f>Licitación!E14</f>
        <v>1</v>
      </c>
      <c r="F20" s="31">
        <f>Licitación!I14</f>
        <v>421759.12</v>
      </c>
      <c r="G20" s="24"/>
      <c r="H20" s="5"/>
      <c r="I20" s="25"/>
    </row>
    <row r="21" spans="1:10" s="23" customFormat="1" x14ac:dyDescent="0.3">
      <c r="A21" s="34"/>
      <c r="B21" s="27" t="str">
        <f>Licitación!B15</f>
        <v>DCSINSTFO4</v>
      </c>
      <c r="C21" s="30" t="str">
        <f>Licitación!C15</f>
        <v>Suministro e Instalación de cable de 48 fibras ópticas mixto (24+24)</v>
      </c>
      <c r="D21" s="29" t="str">
        <f>Licitación!D15</f>
        <v>m</v>
      </c>
      <c r="E21" s="128">
        <f>Licitación!E15</f>
        <v>25500</v>
      </c>
      <c r="F21" s="128">
        <f>Licitación!I15</f>
        <v>12.11</v>
      </c>
      <c r="G21" s="24">
        <f t="shared" si="0"/>
        <v>308805</v>
      </c>
      <c r="H21" s="5">
        <f>Licitación!F15</f>
        <v>0</v>
      </c>
      <c r="I21" s="25">
        <f t="shared" si="1"/>
        <v>0</v>
      </c>
    </row>
    <row r="22" spans="1:10" s="23" customFormat="1" x14ac:dyDescent="0.3">
      <c r="A22" s="34"/>
      <c r="B22" s="27" t="str">
        <f>Licitación!B16</f>
        <v>DIKODB001R</v>
      </c>
      <c r="C22" s="30" t="str">
        <f>Licitación!C16</f>
        <v>Empalme por arco de fusión de fibra óptica</v>
      </c>
      <c r="D22" s="29" t="str">
        <f>Licitación!D16</f>
        <v>u</v>
      </c>
      <c r="E22" s="128">
        <f>Licitación!E16</f>
        <v>9792</v>
      </c>
      <c r="F22" s="128">
        <f>Licitación!I16</f>
        <v>8.7200000000000006</v>
      </c>
      <c r="G22" s="24">
        <f t="shared" si="0"/>
        <v>85386.240000000005</v>
      </c>
      <c r="H22" s="5">
        <f>Licitación!F16</f>
        <v>0</v>
      </c>
      <c r="I22" s="25">
        <f t="shared" si="1"/>
        <v>0</v>
      </c>
    </row>
    <row r="23" spans="1:10" s="23" customFormat="1" x14ac:dyDescent="0.3">
      <c r="A23" s="34"/>
      <c r="B23" s="27" t="str">
        <f>Licitación!B17</f>
        <v>DIKOAC010</v>
      </c>
      <c r="C23" s="30" t="str">
        <f>Licitación!C17</f>
        <v>Adaptadores dobles LC/APC-LC/APC</v>
      </c>
      <c r="D23" s="29" t="str">
        <f>Licitación!D17</f>
        <v>u</v>
      </c>
      <c r="E23" s="128">
        <f>Licitación!E17</f>
        <v>1224</v>
      </c>
      <c r="F23" s="128">
        <f>Licitación!I17</f>
        <v>1.76</v>
      </c>
      <c r="G23" s="24">
        <f t="shared" si="0"/>
        <v>2154.2399999999998</v>
      </c>
      <c r="H23" s="5">
        <f>Licitación!F17</f>
        <v>0</v>
      </c>
      <c r="I23" s="25">
        <f t="shared" si="1"/>
        <v>0</v>
      </c>
    </row>
    <row r="24" spans="1:10" s="23" customFormat="1" x14ac:dyDescent="0.3">
      <c r="A24" s="34"/>
      <c r="B24" s="27" t="str">
        <f>Licitación!B18</f>
        <v>DIKOAC020</v>
      </c>
      <c r="C24" s="30" t="str">
        <f>Licitación!C18</f>
        <v>"Pigtail" de 2,5 m con conector LC/APC</v>
      </c>
      <c r="D24" s="29" t="str">
        <f>Licitación!D18</f>
        <v>u</v>
      </c>
      <c r="E24" s="128">
        <f>Licitación!E18</f>
        <v>2448</v>
      </c>
      <c r="F24" s="128">
        <f>Licitación!I18</f>
        <v>4.03</v>
      </c>
      <c r="G24" s="24">
        <f t="shared" si="0"/>
        <v>9865.44</v>
      </c>
      <c r="H24" s="5">
        <f>Licitación!F18</f>
        <v>0</v>
      </c>
      <c r="I24" s="25">
        <f t="shared" ref="I24" si="2">ROUND(E24*H24,2)</f>
        <v>0</v>
      </c>
    </row>
    <row r="25" spans="1:10" x14ac:dyDescent="0.3">
      <c r="A25" s="34"/>
      <c r="B25" s="27" t="str">
        <f>Licitación!B19</f>
        <v>DIKOAC011</v>
      </c>
      <c r="C25" s="30" t="str">
        <f>Licitación!C19</f>
        <v>Adaptadores dobles LC-LC multimodo</v>
      </c>
      <c r="D25" s="29" t="str">
        <f>Licitación!D19</f>
        <v>u</v>
      </c>
      <c r="E25" s="128">
        <f>Licitación!E19</f>
        <v>1224</v>
      </c>
      <c r="F25" s="128">
        <f>Licitación!I19</f>
        <v>1.76</v>
      </c>
      <c r="G25" s="24">
        <f t="shared" si="0"/>
        <v>2154.2399999999998</v>
      </c>
      <c r="H25" s="5">
        <f>Licitación!F19</f>
        <v>0</v>
      </c>
      <c r="I25" s="25">
        <f t="shared" ref="I25:I26" si="3">ROUND(E25*H25,2)</f>
        <v>0</v>
      </c>
      <c r="J25" s="23"/>
    </row>
    <row r="26" spans="1:10" x14ac:dyDescent="0.3">
      <c r="A26" s="34"/>
      <c r="B26" s="27" t="str">
        <f>Licitación!B20</f>
        <v>DIKOAC021</v>
      </c>
      <c r="C26" s="30" t="str">
        <f>Licitación!C20</f>
        <v>"Pigtail" de 2,5 m con conector LC multimodo</v>
      </c>
      <c r="D26" s="29" t="str">
        <f>Licitación!D20</f>
        <v>u</v>
      </c>
      <c r="E26" s="128">
        <f>Licitación!E20</f>
        <v>2448</v>
      </c>
      <c r="F26" s="128">
        <f>Licitación!I20</f>
        <v>1</v>
      </c>
      <c r="G26" s="24">
        <f t="shared" si="0"/>
        <v>2448</v>
      </c>
      <c r="H26" s="5">
        <f>Licitación!F20</f>
        <v>0</v>
      </c>
      <c r="I26" s="25">
        <f t="shared" si="3"/>
        <v>0</v>
      </c>
      <c r="J26" s="23"/>
    </row>
    <row r="27" spans="1:10" x14ac:dyDescent="0.3">
      <c r="A27" s="34"/>
      <c r="B27" s="27" t="str">
        <f>Licitación!B21</f>
        <v>DIKOAW902</v>
      </c>
      <c r="C27" s="30" t="str">
        <f>Licitación!C21</f>
        <v>Pruebas y medidas de cable de fibra óptica</v>
      </c>
      <c r="D27" s="29" t="str">
        <f>Licitación!D21</f>
        <v>u</v>
      </c>
      <c r="E27" s="128">
        <f>Licitación!E21</f>
        <v>2448</v>
      </c>
      <c r="F27" s="128">
        <f>Licitación!I21</f>
        <v>3.63</v>
      </c>
      <c r="G27" s="24">
        <f t="shared" si="0"/>
        <v>8886.24</v>
      </c>
      <c r="H27" s="5">
        <f>Licitación!F21</f>
        <v>0</v>
      </c>
      <c r="I27" s="25">
        <f t="shared" ref="I27:I90" si="4">ROUND(E27*H27,2)</f>
        <v>0</v>
      </c>
      <c r="J27" s="23"/>
    </row>
    <row r="28" spans="1:10" x14ac:dyDescent="0.3">
      <c r="A28" s="34"/>
      <c r="B28" s="27" t="str">
        <f>Licitación!B22</f>
        <v>DIKOAW950</v>
      </c>
      <c r="C28" s="30" t="str">
        <f>Licitación!C22</f>
        <v>Documentación técnica de fibra óptica</v>
      </c>
      <c r="D28" s="29" t="str">
        <f>Licitación!D22</f>
        <v>u</v>
      </c>
      <c r="E28" s="128">
        <f>Licitación!E22</f>
        <v>34</v>
      </c>
      <c r="F28" s="128">
        <f>Licitación!I22</f>
        <v>60.58</v>
      </c>
      <c r="G28" s="24">
        <f t="shared" si="0"/>
        <v>2059.7199999999998</v>
      </c>
      <c r="H28" s="5">
        <f>Licitación!F22</f>
        <v>0</v>
      </c>
      <c r="I28" s="25">
        <f t="shared" si="4"/>
        <v>0</v>
      </c>
      <c r="J28" s="23"/>
    </row>
    <row r="29" spans="1:10" x14ac:dyDescent="0.3">
      <c r="A29" s="34" t="str">
        <f>Licitación!A23</f>
        <v>1.3</v>
      </c>
      <c r="B29" s="26" t="str">
        <f>Licitación!B23</f>
        <v>CABLE MIXTO 12_12</v>
      </c>
      <c r="C29" s="30" t="str">
        <f>Licitación!C23</f>
        <v>Suministro e instalación de cable de 24 fibras ópticas mixto (12 monomodo+12 multimodo)</v>
      </c>
      <c r="D29" s="29"/>
      <c r="E29" s="128">
        <f>Licitación!E23</f>
        <v>1</v>
      </c>
      <c r="F29" s="31">
        <f>Licitación!I23</f>
        <v>122679.54</v>
      </c>
      <c r="G29" s="24"/>
      <c r="H29" s="5"/>
      <c r="I29" s="25"/>
      <c r="J29" s="23"/>
    </row>
    <row r="30" spans="1:10" x14ac:dyDescent="0.3">
      <c r="A30" s="34"/>
      <c r="B30" s="27" t="str">
        <f>Licitación!B24</f>
        <v>DCSINSTF05</v>
      </c>
      <c r="C30" s="30" t="str">
        <f>Licitación!C24</f>
        <v>Instalación de cable de 24 fibras ópticas mixto (12+12)</v>
      </c>
      <c r="D30" s="29" t="str">
        <f>Licitación!D24</f>
        <v>m</v>
      </c>
      <c r="E30" s="128">
        <f>Licitación!E24</f>
        <v>12000</v>
      </c>
      <c r="F30" s="128">
        <f>Licitación!I24</f>
        <v>8.7799999999999994</v>
      </c>
      <c r="G30" s="24">
        <f t="shared" si="0"/>
        <v>105360</v>
      </c>
      <c r="H30" s="5">
        <f>Licitación!F24</f>
        <v>0</v>
      </c>
      <c r="I30" s="25">
        <f t="shared" si="4"/>
        <v>0</v>
      </c>
      <c r="J30" s="23"/>
    </row>
    <row r="31" spans="1:10" x14ac:dyDescent="0.3">
      <c r="A31" s="34"/>
      <c r="B31" s="27" t="str">
        <f>Licitación!B25</f>
        <v>DIKODB001R</v>
      </c>
      <c r="C31" s="30" t="str">
        <f>Licitación!C25</f>
        <v>Empalme por arco de fusión de fibra óptica</v>
      </c>
      <c r="D31" s="29" t="str">
        <f>Licitación!D25</f>
        <v>u</v>
      </c>
      <c r="E31" s="128">
        <f>Licitación!E25</f>
        <v>1152</v>
      </c>
      <c r="F31" s="128">
        <f>Licitación!I25</f>
        <v>8.7200000000000006</v>
      </c>
      <c r="G31" s="24">
        <f t="shared" si="0"/>
        <v>10045.44</v>
      </c>
      <c r="H31" s="5">
        <f>Licitación!F25</f>
        <v>0</v>
      </c>
      <c r="I31" s="25">
        <f t="shared" si="4"/>
        <v>0</v>
      </c>
      <c r="J31" s="23"/>
    </row>
    <row r="32" spans="1:10" x14ac:dyDescent="0.3">
      <c r="A32" s="34"/>
      <c r="B32" s="27" t="str">
        <f>Licitación!B26</f>
        <v>DIKOAC010</v>
      </c>
      <c r="C32" s="30" t="str">
        <f>Licitación!C26</f>
        <v>Adaptadores dobles LC/APC-LC/APC</v>
      </c>
      <c r="D32" s="29" t="str">
        <f>Licitación!D26</f>
        <v>u</v>
      </c>
      <c r="E32" s="128">
        <f>Licitación!E26</f>
        <v>288</v>
      </c>
      <c r="F32" s="128">
        <f>Licitación!I26</f>
        <v>1.76</v>
      </c>
      <c r="G32" s="24">
        <f t="shared" si="0"/>
        <v>506.88</v>
      </c>
      <c r="H32" s="5">
        <f>Licitación!F26</f>
        <v>0</v>
      </c>
      <c r="I32" s="25">
        <f t="shared" si="4"/>
        <v>0</v>
      </c>
      <c r="J32" s="23"/>
    </row>
    <row r="33" spans="1:10" x14ac:dyDescent="0.3">
      <c r="A33" s="34"/>
      <c r="B33" s="27" t="str">
        <f>Licitación!B27</f>
        <v>DIKOAC020</v>
      </c>
      <c r="C33" s="30" t="str">
        <f>Licitación!C27</f>
        <v>"Pigtail" de 2,5 m con conector LC/APC</v>
      </c>
      <c r="D33" s="29" t="str">
        <f>Licitación!D27</f>
        <v>u</v>
      </c>
      <c r="E33" s="128">
        <f>Licitación!E27</f>
        <v>576</v>
      </c>
      <c r="F33" s="128">
        <f>Licitación!I27</f>
        <v>4.03</v>
      </c>
      <c r="G33" s="24">
        <f t="shared" si="0"/>
        <v>2321.2800000000002</v>
      </c>
      <c r="H33" s="5">
        <f>Licitación!F27</f>
        <v>0</v>
      </c>
      <c r="I33" s="25">
        <f t="shared" si="4"/>
        <v>0</v>
      </c>
      <c r="J33" s="23"/>
    </row>
    <row r="34" spans="1:10" x14ac:dyDescent="0.3">
      <c r="A34" s="34"/>
      <c r="B34" s="27" t="str">
        <f>Licitación!B28</f>
        <v>DIKOAC011</v>
      </c>
      <c r="C34" s="30" t="str">
        <f>Licitación!C28</f>
        <v>Adaptadores dobles LC-LC multimodo</v>
      </c>
      <c r="D34" s="29" t="str">
        <f>Licitación!D28</f>
        <v>u</v>
      </c>
      <c r="E34" s="128">
        <f>Licitación!E28</f>
        <v>288</v>
      </c>
      <c r="F34" s="128">
        <f>Licitación!I28</f>
        <v>1.76</v>
      </c>
      <c r="G34" s="24">
        <f t="shared" si="0"/>
        <v>506.88</v>
      </c>
      <c r="H34" s="5">
        <f>Licitación!F28</f>
        <v>0</v>
      </c>
      <c r="I34" s="25">
        <f t="shared" si="4"/>
        <v>0</v>
      </c>
      <c r="J34" s="23"/>
    </row>
    <row r="35" spans="1:10" x14ac:dyDescent="0.3">
      <c r="A35" s="34"/>
      <c r="B35" s="27" t="str">
        <f>Licitación!B29</f>
        <v>DIKOAC021</v>
      </c>
      <c r="C35" s="30" t="str">
        <f>Licitación!C29</f>
        <v>"Pigtail" de 2,5 m con conector LC multimodo</v>
      </c>
      <c r="D35" s="29" t="str">
        <f>Licitación!D29</f>
        <v>u</v>
      </c>
      <c r="E35" s="128">
        <f>Licitación!E29</f>
        <v>576</v>
      </c>
      <c r="F35" s="128">
        <f>Licitación!I29</f>
        <v>1</v>
      </c>
      <c r="G35" s="24">
        <f t="shared" si="0"/>
        <v>576</v>
      </c>
      <c r="H35" s="5">
        <f>Licitación!F29</f>
        <v>0</v>
      </c>
      <c r="I35" s="25">
        <f t="shared" si="4"/>
        <v>0</v>
      </c>
      <c r="J35" s="23"/>
    </row>
    <row r="36" spans="1:10" x14ac:dyDescent="0.3">
      <c r="A36" s="34"/>
      <c r="B36" s="27" t="str">
        <f>Licitación!B30</f>
        <v>DIKOAW902</v>
      </c>
      <c r="C36" s="30" t="str">
        <f>Licitación!C30</f>
        <v>Pruebas y medidas de cable de fibra óptica</v>
      </c>
      <c r="D36" s="29" t="str">
        <f>Licitación!D30</f>
        <v>u</v>
      </c>
      <c r="E36" s="128">
        <f>Licitación!E30</f>
        <v>576</v>
      </c>
      <c r="F36" s="128">
        <f>Licitación!I30</f>
        <v>3.63</v>
      </c>
      <c r="G36" s="24">
        <f t="shared" si="0"/>
        <v>2090.88</v>
      </c>
      <c r="H36" s="5">
        <f>Licitación!F30</f>
        <v>0</v>
      </c>
      <c r="I36" s="25">
        <f t="shared" si="4"/>
        <v>0</v>
      </c>
      <c r="J36" s="23"/>
    </row>
    <row r="37" spans="1:10" x14ac:dyDescent="0.3">
      <c r="A37" s="34"/>
      <c r="B37" s="27" t="str">
        <f>Licitación!B31</f>
        <v>DIKOAW950</v>
      </c>
      <c r="C37" s="30" t="str">
        <f>Licitación!C31</f>
        <v>Documentación técnica de fibra óptica</v>
      </c>
      <c r="D37" s="29" t="str">
        <f>Licitación!D31</f>
        <v>u</v>
      </c>
      <c r="E37" s="128">
        <f>Licitación!E31</f>
        <v>21</v>
      </c>
      <c r="F37" s="128">
        <f>Licitación!I31</f>
        <v>60.58</v>
      </c>
      <c r="G37" s="24">
        <f t="shared" si="0"/>
        <v>1272.18</v>
      </c>
      <c r="H37" s="5">
        <f>Licitación!F31</f>
        <v>0</v>
      </c>
      <c r="I37" s="25">
        <f t="shared" si="4"/>
        <v>0</v>
      </c>
      <c r="J37" s="23"/>
    </row>
    <row r="38" spans="1:10" x14ac:dyDescent="0.3">
      <c r="A38" s="34" t="str">
        <f>Licitación!A32</f>
        <v>1.4</v>
      </c>
      <c r="B38" s="26" t="str">
        <f>Licitación!B32</f>
        <v>CABLE CI 24 FO SM</v>
      </c>
      <c r="C38" s="30" t="str">
        <f>Licitación!C32</f>
        <v>Suministro e instalación de cable de 24 fibras ópticas ignífugo</v>
      </c>
      <c r="D38" s="29"/>
      <c r="E38" s="128">
        <f>Licitación!E32</f>
        <v>1</v>
      </c>
      <c r="F38" s="31">
        <f>Licitación!I32</f>
        <v>525794.56000000006</v>
      </c>
      <c r="G38" s="24"/>
      <c r="H38" s="5"/>
      <c r="I38" s="25"/>
      <c r="J38" s="23"/>
    </row>
    <row r="39" spans="1:10" x14ac:dyDescent="0.3">
      <c r="A39" s="34"/>
      <c r="B39" s="27" t="str">
        <f>Licitación!B33</f>
        <v>DCSIFOPCI24SM</v>
      </c>
      <c r="C39" s="30" t="str">
        <f>Licitación!C33</f>
        <v>Suministro e instalación de cable de 24 fibras ópticas ignífugo monomodo</v>
      </c>
      <c r="D39" s="29" t="str">
        <f>Licitación!D33</f>
        <v>m</v>
      </c>
      <c r="E39" s="128">
        <f>Licitación!E33</f>
        <v>59820</v>
      </c>
      <c r="F39" s="128">
        <f>Licitación!I33</f>
        <v>7.1</v>
      </c>
      <c r="G39" s="24">
        <f t="shared" si="0"/>
        <v>424722</v>
      </c>
      <c r="H39" s="5">
        <f>Licitación!F33</f>
        <v>0</v>
      </c>
      <c r="I39" s="25">
        <f t="shared" si="4"/>
        <v>0</v>
      </c>
      <c r="J39" s="23"/>
    </row>
    <row r="40" spans="1:10" x14ac:dyDescent="0.3">
      <c r="A40" s="34"/>
      <c r="B40" s="27" t="str">
        <f>Licitación!B34</f>
        <v>DIKPBCF001</v>
      </c>
      <c r="C40" s="30" t="str">
        <f>Licitación!C34</f>
        <v>Ejecución paso de bóveda para instalación de cables de comunicaciones</v>
      </c>
      <c r="D40" s="29" t="str">
        <f>Licitación!D34</f>
        <v>u</v>
      </c>
      <c r="E40" s="128">
        <f>Licitación!E34</f>
        <v>28</v>
      </c>
      <c r="F40" s="128">
        <f>Licitación!I34</f>
        <v>1128.9000000000001</v>
      </c>
      <c r="G40" s="24">
        <f t="shared" si="0"/>
        <v>31609.200000000001</v>
      </c>
      <c r="H40" s="5">
        <f>Licitación!F34</f>
        <v>0</v>
      </c>
      <c r="I40" s="25">
        <f t="shared" si="4"/>
        <v>0</v>
      </c>
      <c r="J40" s="23"/>
    </row>
    <row r="41" spans="1:10" x14ac:dyDescent="0.3">
      <c r="A41" s="34"/>
      <c r="B41" s="27" t="str">
        <f>Licitación!B35</f>
        <v>DIKODB001R</v>
      </c>
      <c r="C41" s="30" t="str">
        <f>Licitación!C35</f>
        <v>Empalme por arco de fusión de fibra óptica</v>
      </c>
      <c r="D41" s="29" t="str">
        <f>Licitación!D35</f>
        <v>u</v>
      </c>
      <c r="E41" s="128">
        <f>Licitación!E35</f>
        <v>4994</v>
      </c>
      <c r="F41" s="128">
        <f>Licitación!I35</f>
        <v>8.7200000000000006</v>
      </c>
      <c r="G41" s="24">
        <f t="shared" si="0"/>
        <v>43547.68</v>
      </c>
      <c r="H41" s="5">
        <f>Licitación!F35</f>
        <v>0</v>
      </c>
      <c r="I41" s="25">
        <f t="shared" si="4"/>
        <v>0</v>
      </c>
      <c r="J41" s="23"/>
    </row>
    <row r="42" spans="1:10" x14ac:dyDescent="0.3">
      <c r="A42" s="34"/>
      <c r="B42" s="27" t="str">
        <f>Licitación!B36</f>
        <v>DIKOAC010</v>
      </c>
      <c r="C42" s="30" t="str">
        <f>Licitación!C36</f>
        <v>Adaptadores dobles LC/APC-LC/APC</v>
      </c>
      <c r="D42" s="29" t="str">
        <f>Licitación!D36</f>
        <v>u</v>
      </c>
      <c r="E42" s="128">
        <f>Licitación!E36</f>
        <v>1418</v>
      </c>
      <c r="F42" s="128">
        <f>Licitación!I36</f>
        <v>1.76</v>
      </c>
      <c r="G42" s="24">
        <f t="shared" si="0"/>
        <v>2495.6799999999998</v>
      </c>
      <c r="H42" s="5">
        <f>Licitación!F36</f>
        <v>0</v>
      </c>
      <c r="I42" s="25">
        <f t="shared" si="4"/>
        <v>0</v>
      </c>
      <c r="J42" s="23"/>
    </row>
    <row r="43" spans="1:10" x14ac:dyDescent="0.3">
      <c r="A43" s="34"/>
      <c r="B43" s="27" t="str">
        <f>Licitación!B37</f>
        <v>DIKOAC020</v>
      </c>
      <c r="C43" s="30" t="str">
        <f>Licitación!C37</f>
        <v>"Pigtail" de 2,5 m con conector LC/APC</v>
      </c>
      <c r="D43" s="29" t="str">
        <f>Licitación!D37</f>
        <v>u</v>
      </c>
      <c r="E43" s="128">
        <f>Licitación!E37</f>
        <v>2836</v>
      </c>
      <c r="F43" s="128">
        <f>Licitación!I37</f>
        <v>4.03</v>
      </c>
      <c r="G43" s="24">
        <f t="shared" si="0"/>
        <v>11429.08</v>
      </c>
      <c r="H43" s="5">
        <f>Licitación!F37</f>
        <v>0</v>
      </c>
      <c r="I43" s="25">
        <f t="shared" si="4"/>
        <v>0</v>
      </c>
      <c r="J43" s="23"/>
    </row>
    <row r="44" spans="1:10" x14ac:dyDescent="0.3">
      <c r="A44" s="34"/>
      <c r="B44" s="27" t="str">
        <f>Licitación!B38</f>
        <v>DIKOAW902</v>
      </c>
      <c r="C44" s="30" t="str">
        <f>Licitación!C38</f>
        <v>Pruebas y medidas de cable de fibra óptica</v>
      </c>
      <c r="D44" s="29" t="str">
        <f>Licitación!D38</f>
        <v>u</v>
      </c>
      <c r="E44" s="128">
        <f>Licitación!E38</f>
        <v>2836</v>
      </c>
      <c r="F44" s="128">
        <f>Licitación!I38</f>
        <v>3.63</v>
      </c>
      <c r="G44" s="24">
        <f t="shared" si="0"/>
        <v>10294.68</v>
      </c>
      <c r="H44" s="5">
        <f>Licitación!F38</f>
        <v>0</v>
      </c>
      <c r="I44" s="25">
        <f t="shared" si="4"/>
        <v>0</v>
      </c>
      <c r="J44" s="23"/>
    </row>
    <row r="45" spans="1:10" x14ac:dyDescent="0.3">
      <c r="A45" s="34"/>
      <c r="B45" s="27" t="str">
        <f>Licitación!B39</f>
        <v>DIKOAW950</v>
      </c>
      <c r="C45" s="30" t="str">
        <f>Licitación!C39</f>
        <v>Documentación técnica de fibra óptica</v>
      </c>
      <c r="D45" s="29" t="str">
        <f>Licitación!D39</f>
        <v>u</v>
      </c>
      <c r="E45" s="128">
        <f>Licitación!E39</f>
        <v>28</v>
      </c>
      <c r="F45" s="128">
        <f>Licitación!I39</f>
        <v>60.58</v>
      </c>
      <c r="G45" s="24">
        <f t="shared" si="0"/>
        <v>1696.24</v>
      </c>
      <c r="H45" s="5">
        <f>Licitación!F39</f>
        <v>0</v>
      </c>
      <c r="I45" s="25">
        <f t="shared" si="4"/>
        <v>0</v>
      </c>
      <c r="J45" s="23"/>
    </row>
    <row r="46" spans="1:10" x14ac:dyDescent="0.3">
      <c r="A46" s="34" t="str">
        <f>Licitación!A40</f>
        <v>1.5</v>
      </c>
      <c r="B46" s="26" t="str">
        <f>Licitación!B40</f>
        <v>CABLE 12 FO MM</v>
      </c>
      <c r="C46" s="30" t="str">
        <f>Licitación!C40</f>
        <v>Suministro e instalación de cable de 12 fibras ópticas multimodo</v>
      </c>
      <c r="D46" s="29"/>
      <c r="E46" s="128">
        <f>Licitación!E40</f>
        <v>1</v>
      </c>
      <c r="F46" s="31">
        <f>Licitación!I40</f>
        <v>516654.06</v>
      </c>
      <c r="G46" s="24"/>
      <c r="H46" s="5"/>
      <c r="I46" s="25"/>
      <c r="J46" s="23"/>
    </row>
    <row r="47" spans="1:10" x14ac:dyDescent="0.3">
      <c r="A47" s="34"/>
      <c r="B47" s="27" t="str">
        <f>Licitación!B41</f>
        <v>DCSINSTF06</v>
      </c>
      <c r="C47" s="30" t="str">
        <f>Licitación!C41</f>
        <v>Instalación de cable de 12 fibras ópticas multimodo</v>
      </c>
      <c r="D47" s="29" t="str">
        <f>Licitación!D41</f>
        <v>m</v>
      </c>
      <c r="E47" s="128">
        <f>Licitación!E41</f>
        <v>55400</v>
      </c>
      <c r="F47" s="128">
        <f>Licitación!I41</f>
        <v>7.8</v>
      </c>
      <c r="G47" s="24">
        <f t="shared" si="0"/>
        <v>432120</v>
      </c>
      <c r="H47" s="5">
        <f>Licitación!F41</f>
        <v>0</v>
      </c>
      <c r="I47" s="25">
        <f t="shared" si="4"/>
        <v>0</v>
      </c>
      <c r="J47" s="23"/>
    </row>
    <row r="48" spans="1:10" x14ac:dyDescent="0.3">
      <c r="A48" s="34"/>
      <c r="B48" s="27" t="str">
        <f>Licitación!B42</f>
        <v>DIKODB001R</v>
      </c>
      <c r="C48" s="30" t="str">
        <f>Licitación!C42</f>
        <v>Empalme por arco de fusión de fibra óptica</v>
      </c>
      <c r="D48" s="29" t="str">
        <f>Licitación!D42</f>
        <v>u</v>
      </c>
      <c r="E48" s="128">
        <f>Licitación!E42</f>
        <v>6648</v>
      </c>
      <c r="F48" s="128">
        <f>Licitación!I42</f>
        <v>8.7200000000000006</v>
      </c>
      <c r="G48" s="24">
        <f t="shared" si="0"/>
        <v>57970.559999999998</v>
      </c>
      <c r="H48" s="5">
        <f>Licitación!F42</f>
        <v>0</v>
      </c>
      <c r="I48" s="25">
        <f t="shared" si="4"/>
        <v>0</v>
      </c>
      <c r="J48" s="23"/>
    </row>
    <row r="49" spans="1:10" x14ac:dyDescent="0.3">
      <c r="A49" s="34"/>
      <c r="B49" s="27" t="str">
        <f>Licitación!B43</f>
        <v>DIKOAC011</v>
      </c>
      <c r="C49" s="30" t="str">
        <f>Licitación!C43</f>
        <v>Adaptadores dobles LC-LC multimodo</v>
      </c>
      <c r="D49" s="29" t="str">
        <f>Licitación!D43</f>
        <v>u</v>
      </c>
      <c r="E49" s="128">
        <f>Licitación!E43</f>
        <v>3324</v>
      </c>
      <c r="F49" s="128">
        <f>Licitación!I43</f>
        <v>1.76</v>
      </c>
      <c r="G49" s="24">
        <f t="shared" si="0"/>
        <v>5850.24</v>
      </c>
      <c r="H49" s="5">
        <f>Licitación!F43</f>
        <v>0</v>
      </c>
      <c r="I49" s="25">
        <f t="shared" si="4"/>
        <v>0</v>
      </c>
      <c r="J49" s="23"/>
    </row>
    <row r="50" spans="1:10" x14ac:dyDescent="0.3">
      <c r="A50" s="34"/>
      <c r="B50" s="27" t="str">
        <f>Licitación!B44</f>
        <v>DIKOAC021</v>
      </c>
      <c r="C50" s="30" t="str">
        <f>Licitación!C44</f>
        <v>"Pigtail" de 2,5 m con conector LC multimodo</v>
      </c>
      <c r="D50" s="29" t="str">
        <f>Licitación!D44</f>
        <v>u</v>
      </c>
      <c r="E50" s="128">
        <f>Licitación!E44</f>
        <v>6648</v>
      </c>
      <c r="F50" s="128">
        <f>Licitación!I44</f>
        <v>1</v>
      </c>
      <c r="G50" s="24">
        <f t="shared" si="0"/>
        <v>6648</v>
      </c>
      <c r="H50" s="5">
        <f>Licitación!F44</f>
        <v>0</v>
      </c>
      <c r="I50" s="25">
        <f t="shared" si="4"/>
        <v>0</v>
      </c>
      <c r="J50" s="23"/>
    </row>
    <row r="51" spans="1:10" x14ac:dyDescent="0.3">
      <c r="A51" s="34"/>
      <c r="B51" s="27" t="str">
        <f>Licitación!B45</f>
        <v>DIKOAW902</v>
      </c>
      <c r="C51" s="30" t="str">
        <f>Licitación!C45</f>
        <v>Pruebas y medidas de cable de fibra óptica</v>
      </c>
      <c r="D51" s="29" t="str">
        <f>Licitación!D45</f>
        <v>u</v>
      </c>
      <c r="E51" s="128">
        <f>Licitación!E45</f>
        <v>3324</v>
      </c>
      <c r="F51" s="128">
        <f>Licitación!I45</f>
        <v>3.63</v>
      </c>
      <c r="G51" s="24">
        <f t="shared" si="0"/>
        <v>12066.12</v>
      </c>
      <c r="H51" s="5">
        <f>Licitación!F45</f>
        <v>0</v>
      </c>
      <c r="I51" s="25">
        <f t="shared" si="4"/>
        <v>0</v>
      </c>
      <c r="J51" s="23"/>
    </row>
    <row r="52" spans="1:10" x14ac:dyDescent="0.3">
      <c r="A52" s="34"/>
      <c r="B52" s="27" t="str">
        <f>Licitación!B46</f>
        <v>DIKOAW950</v>
      </c>
      <c r="C52" s="30" t="str">
        <f>Licitación!C46</f>
        <v>Documentación técnica de fibra óptica</v>
      </c>
      <c r="D52" s="29" t="str">
        <f>Licitación!D46</f>
        <v>u</v>
      </c>
      <c r="E52" s="128">
        <f>Licitación!E46</f>
        <v>33</v>
      </c>
      <c r="F52" s="128">
        <f>Licitación!I46</f>
        <v>60.58</v>
      </c>
      <c r="G52" s="24">
        <f t="shared" si="0"/>
        <v>1999.14</v>
      </c>
      <c r="H52" s="5">
        <f>Licitación!F46</f>
        <v>0</v>
      </c>
      <c r="I52" s="25">
        <f t="shared" si="4"/>
        <v>0</v>
      </c>
      <c r="J52" s="23"/>
    </row>
    <row r="53" spans="1:10" x14ac:dyDescent="0.3">
      <c r="A53" s="34" t="str">
        <f>Licitación!A47</f>
        <v>1.6</v>
      </c>
      <c r="B53" s="26" t="str">
        <f>Licitación!B47</f>
        <v>CABLEADO ELÉCTRICO</v>
      </c>
      <c r="C53" s="30" t="str">
        <f>Licitación!C47</f>
        <v>Instalación eléctrica para elementos de túnel</v>
      </c>
      <c r="D53" s="29"/>
      <c r="E53" s="128">
        <f>Licitación!E47</f>
        <v>1</v>
      </c>
      <c r="F53" s="31">
        <f>Licitación!I47</f>
        <v>395451.16</v>
      </c>
      <c r="G53" s="24"/>
      <c r="H53" s="5"/>
      <c r="I53" s="25"/>
      <c r="J53" s="23"/>
    </row>
    <row r="54" spans="1:10" x14ac:dyDescent="0.3">
      <c r="A54" s="34" t="str">
        <f>Licitación!A48</f>
        <v>1.6.1</v>
      </c>
      <c r="B54" s="28" t="str">
        <f>Licitación!B48</f>
        <v>DE.1.1</v>
      </c>
      <c r="C54" s="30" t="str">
        <f>Licitación!C48</f>
        <v>Cuadros secundarios</v>
      </c>
      <c r="D54" s="29"/>
      <c r="E54" s="128">
        <f>Licitación!E48</f>
        <v>1</v>
      </c>
      <c r="F54" s="31">
        <f>Licitación!I48</f>
        <v>41804.080000000002</v>
      </c>
      <c r="G54" s="24"/>
      <c r="H54" s="5"/>
      <c r="I54" s="25"/>
      <c r="J54" s="23"/>
    </row>
    <row r="55" spans="1:10" x14ac:dyDescent="0.3">
      <c r="A55" s="34"/>
      <c r="B55" s="27" t="str">
        <f>Licitación!B49</f>
        <v>I31BBB0PQ1</v>
      </c>
      <c r="C55" s="30" t="str">
        <f>Licitación!C49</f>
        <v>Modificación Cuadro Baja Tensión</v>
      </c>
      <c r="D55" s="29" t="str">
        <f>Licitación!D49</f>
        <v>u</v>
      </c>
      <c r="E55" s="128">
        <f>Licitación!E49</f>
        <v>58</v>
      </c>
      <c r="F55" s="128">
        <f>Licitación!I49</f>
        <v>720.76</v>
      </c>
      <c r="G55" s="24">
        <f t="shared" si="0"/>
        <v>41804.080000000002</v>
      </c>
      <c r="H55" s="5">
        <f>Licitación!F49</f>
        <v>0</v>
      </c>
      <c r="I55" s="25">
        <f t="shared" si="4"/>
        <v>0</v>
      </c>
      <c r="J55" s="23"/>
    </row>
    <row r="56" spans="1:10" x14ac:dyDescent="0.3">
      <c r="A56" s="34" t="str">
        <f>Licitación!A50</f>
        <v>1.6.2</v>
      </c>
      <c r="B56" s="28" t="str">
        <f>Licitación!B50</f>
        <v>DE.1.2</v>
      </c>
      <c r="C56" s="30" t="str">
        <f>Licitación!C50</f>
        <v>Suministro e Instalación de cableado</v>
      </c>
      <c r="D56" s="29"/>
      <c r="E56" s="128">
        <f>Licitación!E50</f>
        <v>1</v>
      </c>
      <c r="F56" s="31">
        <f>Licitación!I50</f>
        <v>321237.53999999998</v>
      </c>
      <c r="G56" s="24"/>
      <c r="H56" s="5"/>
      <c r="I56" s="25"/>
      <c r="J56" s="23"/>
    </row>
    <row r="57" spans="1:10" x14ac:dyDescent="0.3">
      <c r="A57" s="34"/>
      <c r="B57" s="27" t="str">
        <f>Licitación!B51</f>
        <v>I31CBG005NT</v>
      </c>
      <c r="C57" s="30" t="str">
        <f>Licitación!C51</f>
        <v>Suminstro e instalación Cable Cu. de 3 G 2,5 mm². RZ1-K (AS)-0.6/1 KV</v>
      </c>
      <c r="D57" s="29" t="str">
        <f>Licitación!D51</f>
        <v>m</v>
      </c>
      <c r="E57" s="128">
        <f>Licitación!E51</f>
        <v>17648.8</v>
      </c>
      <c r="F57" s="128">
        <f>Licitación!I51</f>
        <v>3.97</v>
      </c>
      <c r="G57" s="24">
        <f t="shared" si="0"/>
        <v>70065.740000000005</v>
      </c>
      <c r="H57" s="5">
        <f>Licitación!F51</f>
        <v>0</v>
      </c>
      <c r="I57" s="25">
        <f t="shared" si="4"/>
        <v>0</v>
      </c>
      <c r="J57" s="23"/>
    </row>
    <row r="58" spans="1:10" x14ac:dyDescent="0.3">
      <c r="A58" s="34"/>
      <c r="B58" s="27" t="str">
        <f>Licitación!B52</f>
        <v>I31CBG006NT</v>
      </c>
      <c r="C58" s="30" t="str">
        <f>Licitación!C52</f>
        <v>Suminstro e instalación Cable Cu. de 3 G 4 mm². RZ1-K (AS)-0.6/1 KV</v>
      </c>
      <c r="D58" s="29" t="str">
        <f>Licitación!D52</f>
        <v>m</v>
      </c>
      <c r="E58" s="128">
        <f>Licitación!E52</f>
        <v>45667.6</v>
      </c>
      <c r="F58" s="128">
        <f>Licitación!I52</f>
        <v>5.5</v>
      </c>
      <c r="G58" s="24">
        <f t="shared" si="0"/>
        <v>251171.8</v>
      </c>
      <c r="H58" s="5">
        <f>Licitación!F52</f>
        <v>0</v>
      </c>
      <c r="I58" s="25">
        <f t="shared" si="4"/>
        <v>0</v>
      </c>
      <c r="J58" s="23"/>
    </row>
    <row r="59" spans="1:10" x14ac:dyDescent="0.3">
      <c r="A59" s="34" t="str">
        <f>Licitación!A53</f>
        <v>1.6.3</v>
      </c>
      <c r="B59" s="28" t="str">
        <f>Licitación!B53</f>
        <v>DE.1.3</v>
      </c>
      <c r="C59" s="30" t="str">
        <f>Licitación!C53</f>
        <v>Canalizaciones</v>
      </c>
      <c r="D59" s="29"/>
      <c r="E59" s="128">
        <f>Licitación!E53</f>
        <v>1</v>
      </c>
      <c r="F59" s="31">
        <f>Licitación!I53</f>
        <v>1382.62</v>
      </c>
      <c r="G59" s="24"/>
      <c r="H59" s="5"/>
      <c r="I59" s="25"/>
      <c r="J59" s="23"/>
    </row>
    <row r="60" spans="1:10" x14ac:dyDescent="0.3">
      <c r="A60" s="34"/>
      <c r="B60" s="27" t="str">
        <f>Licitación!B54</f>
        <v>I31BJC002NT</v>
      </c>
      <c r="C60" s="30" t="str">
        <f>Licitación!C54</f>
        <v>Suministro e Instalación de caja de derivación PVC estanca 105x105mm</v>
      </c>
      <c r="D60" s="29" t="str">
        <f>Licitación!D54</f>
        <v>u</v>
      </c>
      <c r="E60" s="128">
        <f>Licitación!E54</f>
        <v>146</v>
      </c>
      <c r="F60" s="128">
        <f>Licitación!I54</f>
        <v>9.4700000000000006</v>
      </c>
      <c r="G60" s="24">
        <f t="shared" si="0"/>
        <v>1382.62</v>
      </c>
      <c r="H60" s="5">
        <f>Licitación!F54</f>
        <v>0</v>
      </c>
      <c r="I60" s="25">
        <f t="shared" si="4"/>
        <v>0</v>
      </c>
      <c r="J60" s="23"/>
    </row>
    <row r="61" spans="1:10" x14ac:dyDescent="0.3">
      <c r="A61" s="34" t="str">
        <f>Licitación!A55</f>
        <v>1.6.4</v>
      </c>
      <c r="B61" s="28" t="str">
        <f>Licitación!B55</f>
        <v>DE.1.4</v>
      </c>
      <c r="C61" s="30" t="str">
        <f>Licitación!C55</f>
        <v>Documentación y Legalizaciones</v>
      </c>
      <c r="D61" s="29"/>
      <c r="E61" s="128">
        <f>Licitación!E55</f>
        <v>1</v>
      </c>
      <c r="F61" s="31">
        <f>Licitación!I55</f>
        <v>31026.92</v>
      </c>
      <c r="G61" s="24"/>
      <c r="H61" s="5"/>
      <c r="I61" s="25"/>
      <c r="J61" s="23"/>
    </row>
    <row r="62" spans="1:10" x14ac:dyDescent="0.3">
      <c r="A62" s="34"/>
      <c r="B62" s="27" t="str">
        <f>Licitación!B56</f>
        <v>I31VM008</v>
      </c>
      <c r="C62" s="30" t="str">
        <f>Licitación!C56</f>
        <v>Legalización y tramitación para puesta en servicio de modificación de la instalación eléctrica en LPC (&lt;100 kW)</v>
      </c>
      <c r="D62" s="29" t="str">
        <f>Licitación!D56</f>
        <v>u</v>
      </c>
      <c r="E62" s="128">
        <f>Licitación!E56</f>
        <v>43</v>
      </c>
      <c r="F62" s="128">
        <f>Licitación!I56</f>
        <v>670.83</v>
      </c>
      <c r="G62" s="24">
        <f t="shared" si="0"/>
        <v>28845.69</v>
      </c>
      <c r="H62" s="5">
        <f>Licitación!F56</f>
        <v>0</v>
      </c>
      <c r="I62" s="25">
        <f t="shared" si="4"/>
        <v>0</v>
      </c>
      <c r="J62" s="23"/>
    </row>
    <row r="63" spans="1:10" x14ac:dyDescent="0.3">
      <c r="A63" s="34"/>
      <c r="B63" s="27" t="str">
        <f>Licitación!B57</f>
        <v>I31BJW020XX</v>
      </c>
      <c r="C63" s="30" t="str">
        <f>Licitación!C57</f>
        <v>Toma de datos y estudios de instalación eléctrica</v>
      </c>
      <c r="D63" s="29" t="str">
        <f>Licitación!D57</f>
        <v>u</v>
      </c>
      <c r="E63" s="128">
        <f>Licitación!E57</f>
        <v>1</v>
      </c>
      <c r="F63" s="128">
        <f>Licitación!I57</f>
        <v>2181.23</v>
      </c>
      <c r="G63" s="24">
        <f t="shared" si="0"/>
        <v>2181.23</v>
      </c>
      <c r="H63" s="5">
        <f>Licitación!F57</f>
        <v>0</v>
      </c>
      <c r="I63" s="25">
        <f t="shared" si="4"/>
        <v>0</v>
      </c>
      <c r="J63" s="23"/>
    </row>
    <row r="64" spans="1:10" x14ac:dyDescent="0.3">
      <c r="A64" s="34" t="str">
        <f>Licitación!A58</f>
        <v>1.7</v>
      </c>
      <c r="B64" s="26" t="str">
        <f>Licitación!B58</f>
        <v>ARMARIOS FO</v>
      </c>
      <c r="C64" s="30" t="str">
        <f>Licitación!C58</f>
        <v>Suministro e instalación de armarios repartidores de fibra óptica</v>
      </c>
      <c r="D64" s="29"/>
      <c r="E64" s="128">
        <f>Licitación!E58</f>
        <v>1</v>
      </c>
      <c r="F64" s="31">
        <f>Licitación!I58</f>
        <v>179000.13</v>
      </c>
      <c r="G64" s="24"/>
      <c r="H64" s="5"/>
      <c r="I64" s="25"/>
      <c r="J64" s="23"/>
    </row>
    <row r="65" spans="1:10" x14ac:dyDescent="0.3">
      <c r="A65" s="34"/>
      <c r="B65" s="27" t="str">
        <f>Licitación!B59</f>
        <v>EPKODA075</v>
      </c>
      <c r="C65" s="30" t="str">
        <f>Licitación!C59</f>
        <v>Suministro e instalación de armario repartidor de fibra óptica, tipo ETSI</v>
      </c>
      <c r="D65" s="29" t="str">
        <f>Licitación!D59</f>
        <v>u</v>
      </c>
      <c r="E65" s="128">
        <f>Licitación!E59</f>
        <v>29</v>
      </c>
      <c r="F65" s="32">
        <f>Licitación!I59</f>
        <v>2000</v>
      </c>
      <c r="G65" s="24">
        <f t="shared" si="0"/>
        <v>58000</v>
      </c>
      <c r="H65" s="5">
        <f>Licitación!F59</f>
        <v>0</v>
      </c>
      <c r="I65" s="25">
        <f t="shared" si="4"/>
        <v>0</v>
      </c>
      <c r="J65" s="23"/>
    </row>
    <row r="66" spans="1:10" x14ac:dyDescent="0.3">
      <c r="A66" s="34"/>
      <c r="B66" s="27" t="str">
        <f>Licitación!B60</f>
        <v>EPKBND288</v>
      </c>
      <c r="C66" s="30" t="str">
        <f>Licitación!C60</f>
        <v>Suministro e instalación de bandejas para REOP 12 conectores LC, 24 fo (Para cables de 288 fibras ópticas)</v>
      </c>
      <c r="D66" s="29" t="str">
        <f>Licitación!D60</f>
        <v>u</v>
      </c>
      <c r="E66" s="128">
        <f>Licitación!E60</f>
        <v>348</v>
      </c>
      <c r="F66" s="32">
        <f>Licitación!I60</f>
        <v>80.27</v>
      </c>
      <c r="G66" s="24">
        <f t="shared" si="0"/>
        <v>27933.96</v>
      </c>
      <c r="H66" s="5">
        <f>Licitación!F60</f>
        <v>0</v>
      </c>
      <c r="I66" s="25">
        <f t="shared" si="4"/>
        <v>0</v>
      </c>
      <c r="J66" s="23"/>
    </row>
    <row r="67" spans="1:10" x14ac:dyDescent="0.3">
      <c r="A67" s="34"/>
      <c r="B67" s="27" t="str">
        <f>Licitación!B61</f>
        <v>EKPCST048</v>
      </c>
      <c r="C67" s="30" t="str">
        <f>Licitación!C61</f>
        <v>Suministro e instalación de bandejas de fibra 12 conectores LC, 24 fo (Anillo cuartos principales con repartidor)</v>
      </c>
      <c r="D67" s="29" t="str">
        <f>Licitación!D61</f>
        <v>u</v>
      </c>
      <c r="E67" s="128">
        <f>Licitación!E61</f>
        <v>342</v>
      </c>
      <c r="F67" s="32">
        <f>Licitación!I61</f>
        <v>80.27</v>
      </c>
      <c r="G67" s="24">
        <f t="shared" si="0"/>
        <v>27452.34</v>
      </c>
      <c r="H67" s="5">
        <f>Licitación!F61</f>
        <v>0</v>
      </c>
      <c r="I67" s="25">
        <f t="shared" si="4"/>
        <v>0</v>
      </c>
      <c r="J67" s="23"/>
    </row>
    <row r="68" spans="1:10" x14ac:dyDescent="0.3">
      <c r="A68" s="34"/>
      <c r="B68" s="27" t="str">
        <f>Licitación!B62</f>
        <v>EKPBND048</v>
      </c>
      <c r="C68" s="30" t="str">
        <f>Licitación!C62</f>
        <v>Suministro e instalación de bandejas de fibra enracables de 19" 12 conectores LC 24 fo (Anillo c. .principales sin repartidor)</v>
      </c>
      <c r="D68" s="29" t="str">
        <f>Licitación!D62</f>
        <v>u</v>
      </c>
      <c r="E68" s="128">
        <f>Licitación!E62</f>
        <v>38</v>
      </c>
      <c r="F68" s="32">
        <f>Licitación!I62</f>
        <v>67.760000000000005</v>
      </c>
      <c r="G68" s="24">
        <f t="shared" si="0"/>
        <v>2574.88</v>
      </c>
      <c r="H68" s="5">
        <f>Licitación!F62</f>
        <v>0</v>
      </c>
      <c r="I68" s="25">
        <f t="shared" si="4"/>
        <v>0</v>
      </c>
      <c r="J68" s="23"/>
    </row>
    <row r="69" spans="1:10" x14ac:dyDescent="0.3">
      <c r="A69" s="34"/>
      <c r="B69" s="27" t="str">
        <f>Licitación!B63</f>
        <v>EKPCST024</v>
      </c>
      <c r="C69" s="30" t="str">
        <f>Licitación!C63</f>
        <v>Suministro e instalación de bandejas de fibra 12 conectores LC, 24 fo (Subestaciones y elementos túnel instalados en estación)</v>
      </c>
      <c r="D69" s="29" t="str">
        <f>Licitación!D63</f>
        <v>u</v>
      </c>
      <c r="E69" s="128">
        <f>Licitación!E63</f>
        <v>120</v>
      </c>
      <c r="F69" s="32">
        <f>Licitación!I63</f>
        <v>80.27</v>
      </c>
      <c r="G69" s="24">
        <f t="shared" si="0"/>
        <v>9632.4</v>
      </c>
      <c r="H69" s="5">
        <f>Licitación!F63</f>
        <v>0</v>
      </c>
      <c r="I69" s="25">
        <f t="shared" si="4"/>
        <v>0</v>
      </c>
      <c r="J69" s="23"/>
    </row>
    <row r="70" spans="1:10" x14ac:dyDescent="0.3">
      <c r="A70" s="34"/>
      <c r="B70" s="27" t="str">
        <f>Licitación!B64</f>
        <v>EKPBND024</v>
      </c>
      <c r="C70" s="30" t="str">
        <f>Licitación!C64</f>
        <v>Suministro e instalación de bandejas de fibra enracables de 19" 12 conectores LC, 24 fo (Subestaciónes, instaladas en destino)</v>
      </c>
      <c r="D70" s="29" t="str">
        <f>Licitación!D64</f>
        <v>u</v>
      </c>
      <c r="E70" s="128">
        <f>Licitación!E64</f>
        <v>24</v>
      </c>
      <c r="F70" s="32">
        <f>Licitación!I64</f>
        <v>67.760000000000005</v>
      </c>
      <c r="G70" s="24">
        <f t="shared" si="0"/>
        <v>1626.24</v>
      </c>
      <c r="H70" s="5">
        <f>Licitación!F64</f>
        <v>0</v>
      </c>
      <c r="I70" s="25">
        <f t="shared" si="4"/>
        <v>0</v>
      </c>
      <c r="J70" s="23"/>
    </row>
    <row r="71" spans="1:10" x14ac:dyDescent="0.3">
      <c r="A71" s="34"/>
      <c r="B71" s="27" t="str">
        <f>Licitación!B65</f>
        <v>EKPCST012</v>
      </c>
      <c r="C71" s="30" t="str">
        <f>Licitación!C65</f>
        <v>Suministro e instalación de bandejas de fibra 12 conectores LC, 24 fo (estrella desde cuarto técnico)</v>
      </c>
      <c r="D71" s="29" t="str">
        <f>Licitación!D65</f>
        <v>u</v>
      </c>
      <c r="E71" s="128">
        <f>Licitación!E65</f>
        <v>277</v>
      </c>
      <c r="F71" s="32">
        <f>Licitación!I65</f>
        <v>80.27</v>
      </c>
      <c r="G71" s="24">
        <f t="shared" si="0"/>
        <v>22234.79</v>
      </c>
      <c r="H71" s="5">
        <f>Licitación!F65</f>
        <v>0</v>
      </c>
      <c r="I71" s="25">
        <f t="shared" si="4"/>
        <v>0</v>
      </c>
      <c r="J71" s="23"/>
    </row>
    <row r="72" spans="1:10" x14ac:dyDescent="0.3">
      <c r="A72" s="34"/>
      <c r="B72" s="27" t="str">
        <f>Licitación!B66</f>
        <v>EKPBND012</v>
      </c>
      <c r="C72" s="30" t="str">
        <f>Licitación!C66</f>
        <v>Suministro e instalación de bandejas de fibra enracables de 19" 6 conectores LC, 12 fo (estrella cuartos destino)</v>
      </c>
      <c r="D72" s="29" t="str">
        <f>Licitación!D66</f>
        <v>u</v>
      </c>
      <c r="E72" s="128">
        <f>Licitación!E66</f>
        <v>277</v>
      </c>
      <c r="F72" s="32">
        <f>Licitación!I66</f>
        <v>67.760000000000005</v>
      </c>
      <c r="G72" s="24">
        <f t="shared" si="0"/>
        <v>18769.52</v>
      </c>
      <c r="H72" s="5">
        <f>Licitación!F66</f>
        <v>0</v>
      </c>
      <c r="I72" s="25">
        <f t="shared" si="4"/>
        <v>0</v>
      </c>
      <c r="J72" s="23"/>
    </row>
    <row r="73" spans="1:10" x14ac:dyDescent="0.3">
      <c r="A73" s="34"/>
      <c r="B73" s="27" t="str">
        <f>Licitación!B67</f>
        <v>EPKCMP048</v>
      </c>
      <c r="C73" s="30" t="str">
        <f>Licitación!C67</f>
        <v>Suministro e instalación de caja de montaje en pared de fibra óptica 24 LC, 48 fo (conexiones elementos de túnel)</v>
      </c>
      <c r="D73" s="29" t="str">
        <f>Licitación!D67</f>
        <v>u</v>
      </c>
      <c r="E73" s="128">
        <f>Licitación!E67</f>
        <v>37</v>
      </c>
      <c r="F73" s="32">
        <f>Licitación!I67</f>
        <v>96</v>
      </c>
      <c r="G73" s="24">
        <f t="shared" si="0"/>
        <v>3552</v>
      </c>
      <c r="H73" s="5">
        <f>Licitación!F67</f>
        <v>0</v>
      </c>
      <c r="I73" s="25">
        <f t="shared" si="4"/>
        <v>0</v>
      </c>
      <c r="J73" s="23"/>
    </row>
    <row r="74" spans="1:10" x14ac:dyDescent="0.3">
      <c r="A74" s="34"/>
      <c r="B74" s="27" t="str">
        <f>Licitación!B68</f>
        <v>EPKCMP024CI</v>
      </c>
      <c r="C74" s="30" t="str">
        <f>Licitación!C68</f>
        <v>Suministro e instalación de caja distribución IP68 1p oval, 6p segregación (cable 24 fo ignífugo túnel)</v>
      </c>
      <c r="D74" s="29" t="str">
        <f>Licitación!D68</f>
        <v>u</v>
      </c>
      <c r="E74" s="128">
        <f>Licitación!E68</f>
        <v>56</v>
      </c>
      <c r="F74" s="32">
        <f>Licitación!I68</f>
        <v>129</v>
      </c>
      <c r="G74" s="24">
        <f t="shared" si="0"/>
        <v>7224</v>
      </c>
      <c r="H74" s="5">
        <f>Licitación!F68</f>
        <v>0</v>
      </c>
      <c r="I74" s="25">
        <f t="shared" si="4"/>
        <v>0</v>
      </c>
      <c r="J74" s="23"/>
    </row>
    <row r="75" spans="1:10" x14ac:dyDescent="0.3">
      <c r="A75" s="34" t="str">
        <f>Licitación!A69</f>
        <v>1.8</v>
      </c>
      <c r="B75" s="26" t="str">
        <f>Licitación!B69</f>
        <v>RUTAS FO</v>
      </c>
      <c r="C75" s="30" t="str">
        <f>Licitación!C69</f>
        <v>Realización de rutas de fibra óptica</v>
      </c>
      <c r="D75" s="29"/>
      <c r="E75" s="128">
        <f>Licitación!E69</f>
        <v>1</v>
      </c>
      <c r="F75" s="31">
        <f>Licitación!I69</f>
        <v>31403.84</v>
      </c>
      <c r="G75" s="24"/>
      <c r="H75" s="5"/>
      <c r="I75" s="25"/>
      <c r="J75" s="23"/>
    </row>
    <row r="76" spans="1:10" x14ac:dyDescent="0.3">
      <c r="A76" s="34"/>
      <c r="B76" s="27" t="str">
        <f>Licitación!B70</f>
        <v>EPKRFO001</v>
      </c>
      <c r="C76" s="30" t="str">
        <f>Licitación!C70</f>
        <v>Rutas de fibra en cable actual 168 FO</v>
      </c>
      <c r="D76" s="29" t="str">
        <f>Licitación!D70</f>
        <v>u</v>
      </c>
      <c r="E76" s="128">
        <f>Licitación!E70</f>
        <v>37</v>
      </c>
      <c r="F76" s="32">
        <f>Licitación!I70</f>
        <v>603.91999999999996</v>
      </c>
      <c r="G76" s="24">
        <f t="shared" si="0"/>
        <v>22345.040000000001</v>
      </c>
      <c r="H76" s="5">
        <f>Licitación!F70</f>
        <v>0</v>
      </c>
      <c r="I76" s="25">
        <f t="shared" si="4"/>
        <v>0</v>
      </c>
      <c r="J76" s="23"/>
    </row>
    <row r="77" spans="1:10" x14ac:dyDescent="0.3">
      <c r="A77" s="34"/>
      <c r="B77" s="27" t="str">
        <f>Licitación!B71</f>
        <v>EPKRFO002</v>
      </c>
      <c r="C77" s="30" t="str">
        <f>Licitación!C71</f>
        <v>Rutas de fibra SB Edificios Singulares</v>
      </c>
      <c r="D77" s="29" t="str">
        <f>Licitación!D71</f>
        <v>u</v>
      </c>
      <c r="E77" s="128">
        <f>Licitación!E71</f>
        <v>8</v>
      </c>
      <c r="F77" s="32">
        <f>Licitación!I71</f>
        <v>603.91999999999996</v>
      </c>
      <c r="G77" s="24">
        <f t="shared" si="0"/>
        <v>4831.3599999999997</v>
      </c>
      <c r="H77" s="5">
        <f>Licitación!F71</f>
        <v>0</v>
      </c>
      <c r="I77" s="25">
        <f t="shared" si="4"/>
        <v>0</v>
      </c>
      <c r="J77" s="23"/>
    </row>
    <row r="78" spans="1:10" x14ac:dyDescent="0.3">
      <c r="A78" s="34"/>
      <c r="B78" s="27" t="str">
        <f>Licitación!B72</f>
        <v>EPKRFO003</v>
      </c>
      <c r="C78" s="30" t="str">
        <f>Licitación!C72</f>
        <v>Rutas de fibra Firewalls - CPD</v>
      </c>
      <c r="D78" s="29" t="str">
        <f>Licitación!D72</f>
        <v>u</v>
      </c>
      <c r="E78" s="128">
        <f>Licitación!E72</f>
        <v>4</v>
      </c>
      <c r="F78" s="32">
        <f>Licitación!I72</f>
        <v>603.91999999999996</v>
      </c>
      <c r="G78" s="24">
        <f t="shared" ref="G78:G92" si="5">ROUND(E78*F78,2)</f>
        <v>2415.6799999999998</v>
      </c>
      <c r="H78" s="5">
        <f>Licitación!F72</f>
        <v>0</v>
      </c>
      <c r="I78" s="25">
        <f t="shared" si="4"/>
        <v>0</v>
      </c>
      <c r="J78" s="23"/>
    </row>
    <row r="79" spans="1:10" x14ac:dyDescent="0.3">
      <c r="A79" s="34"/>
      <c r="B79" s="27" t="str">
        <f>Licitación!B73</f>
        <v>EPKRF004</v>
      </c>
      <c r="C79" s="30" t="str">
        <f>Licitación!C73</f>
        <v>Rutas TTBA</v>
      </c>
      <c r="D79" s="29" t="str">
        <f>Licitación!D73</f>
        <v>u</v>
      </c>
      <c r="E79" s="128">
        <f>Licitación!E73</f>
        <v>3</v>
      </c>
      <c r="F79" s="32">
        <f>Licitación!I73</f>
        <v>603.91999999999996</v>
      </c>
      <c r="G79" s="24">
        <f t="shared" si="5"/>
        <v>1811.76</v>
      </c>
      <c r="H79" s="5">
        <f>Licitación!F73</f>
        <v>0</v>
      </c>
      <c r="I79" s="25">
        <f t="shared" si="4"/>
        <v>0</v>
      </c>
      <c r="J79" s="23"/>
    </row>
    <row r="80" spans="1:10" x14ac:dyDescent="0.3">
      <c r="A80" s="34" t="str">
        <f>Licitación!A74</f>
        <v>1.9</v>
      </c>
      <c r="B80" s="26" t="str">
        <f>Licitación!B74</f>
        <v>RACKS</v>
      </c>
      <c r="C80" s="30" t="str">
        <f>Licitación!C74</f>
        <v>Suministro e instalación de armarios de comunicaciones</v>
      </c>
      <c r="D80" s="29"/>
      <c r="E80" s="128">
        <f>Licitación!E74</f>
        <v>1</v>
      </c>
      <c r="F80" s="31">
        <f>Licitación!I74</f>
        <v>110268.23</v>
      </c>
      <c r="G80" s="24"/>
      <c r="H80" s="5"/>
      <c r="I80" s="25">
        <f t="shared" si="4"/>
        <v>0</v>
      </c>
      <c r="J80" s="23"/>
    </row>
    <row r="81" spans="1:10" x14ac:dyDescent="0.3">
      <c r="A81" s="34"/>
      <c r="B81" s="27" t="str">
        <f>Licitación!B75</f>
        <v>DIKWXX042</v>
      </c>
      <c r="C81" s="30" t="str">
        <f>Licitación!C75</f>
        <v>Suministro e instalación de armario de 42 UA de 800x800 mm</v>
      </c>
      <c r="D81" s="29" t="str">
        <f>Licitación!D75</f>
        <v>u</v>
      </c>
      <c r="E81" s="128">
        <f>Licitación!E75</f>
        <v>29</v>
      </c>
      <c r="F81" s="128">
        <f>Licitación!I75</f>
        <v>1269.28</v>
      </c>
      <c r="G81" s="24">
        <f t="shared" si="5"/>
        <v>36809.120000000003</v>
      </c>
      <c r="H81" s="5">
        <f>Licitación!F75</f>
        <v>0</v>
      </c>
      <c r="I81" s="25">
        <f t="shared" si="4"/>
        <v>0</v>
      </c>
      <c r="J81" s="23"/>
    </row>
    <row r="82" spans="1:10" x14ac:dyDescent="0.3">
      <c r="A82" s="34"/>
      <c r="B82" s="27" t="str">
        <f>Licitación!B76</f>
        <v>DIKSEIBRACK</v>
      </c>
      <c r="C82" s="30" t="str">
        <f>Licitación!C76</f>
        <v>Suministro e instalación de bancada de acero para armario de 42 U y  800x800 mm</v>
      </c>
      <c r="D82" s="29" t="str">
        <f>Licitación!D76</f>
        <v>u</v>
      </c>
      <c r="E82" s="128">
        <f>Licitación!E76</f>
        <v>29</v>
      </c>
      <c r="F82" s="128">
        <f>Licitación!I76</f>
        <v>819.58</v>
      </c>
      <c r="G82" s="24">
        <f t="shared" si="5"/>
        <v>23767.82</v>
      </c>
      <c r="H82" s="5">
        <f>Licitación!F76</f>
        <v>0</v>
      </c>
      <c r="I82" s="25">
        <f t="shared" si="4"/>
        <v>0</v>
      </c>
      <c r="J82" s="23"/>
    </row>
    <row r="83" spans="1:10" x14ac:dyDescent="0.3">
      <c r="A83" s="34"/>
      <c r="B83" s="27" t="str">
        <f>Licitación!B77</f>
        <v>DIKODA019</v>
      </c>
      <c r="C83" s="30" t="str">
        <f>Licitación!C77</f>
        <v>Suministro e instalación de armario rack mural 19'' pivotante 9U</v>
      </c>
      <c r="D83" s="29" t="str">
        <f>Licitación!D77</f>
        <v>u</v>
      </c>
      <c r="E83" s="128">
        <f>Licitación!E77</f>
        <v>29</v>
      </c>
      <c r="F83" s="128">
        <f>Licitación!I77</f>
        <v>553.41999999999996</v>
      </c>
      <c r="G83" s="24">
        <f t="shared" si="5"/>
        <v>16049.18</v>
      </c>
      <c r="H83" s="5">
        <f>Licitación!F77</f>
        <v>0</v>
      </c>
      <c r="I83" s="25">
        <f t="shared" si="4"/>
        <v>0</v>
      </c>
      <c r="J83" s="23"/>
    </row>
    <row r="84" spans="1:10" x14ac:dyDescent="0.3">
      <c r="A84" s="34"/>
      <c r="B84" s="27" t="str">
        <f>Licitación!B78</f>
        <v>DIKPVCIP66</v>
      </c>
      <c r="C84" s="30" t="str">
        <f>Licitación!C78</f>
        <v>Suministro e instalación de Armario de poliéster IP66 700x500x300mm para pozos de bombeo</v>
      </c>
      <c r="D84" s="29" t="str">
        <f>Licitación!D78</f>
        <v>u</v>
      </c>
      <c r="E84" s="128">
        <f>Licitación!E78</f>
        <v>8</v>
      </c>
      <c r="F84" s="128">
        <f>Licitación!I78</f>
        <v>457.48</v>
      </c>
      <c r="G84" s="24">
        <f t="shared" si="5"/>
        <v>3659.84</v>
      </c>
      <c r="H84" s="5">
        <f>Licitación!F78</f>
        <v>0</v>
      </c>
      <c r="I84" s="25">
        <f t="shared" si="4"/>
        <v>0</v>
      </c>
      <c r="J84" s="23"/>
    </row>
    <row r="85" spans="1:10" x14ac:dyDescent="0.3">
      <c r="A85" s="34"/>
      <c r="B85" s="27" t="str">
        <f>Licitación!B79</f>
        <v>DIKARMPVC</v>
      </c>
      <c r="C85" s="30" t="str">
        <f>Licitación!C79</f>
        <v>Suministro e instalación de Armario de poliéster 400x300x160mm para nuevos switches de 8 puertos</v>
      </c>
      <c r="D85" s="29" t="str">
        <f>Licitación!D79</f>
        <v>u</v>
      </c>
      <c r="E85" s="128">
        <f>Licitación!E79</f>
        <v>20</v>
      </c>
      <c r="F85" s="128">
        <f>Licitación!I79</f>
        <v>179</v>
      </c>
      <c r="G85" s="24">
        <f t="shared" si="5"/>
        <v>3580</v>
      </c>
      <c r="H85" s="5">
        <f>Licitación!F79</f>
        <v>0</v>
      </c>
      <c r="I85" s="25">
        <f t="shared" si="4"/>
        <v>0</v>
      </c>
      <c r="J85" s="23"/>
    </row>
    <row r="86" spans="1:10" x14ac:dyDescent="0.3">
      <c r="A86" s="34"/>
      <c r="B86" s="27" t="str">
        <f>Licitación!B80</f>
        <v>DIKRER001</v>
      </c>
      <c r="C86" s="30" t="str">
        <f>Licitación!C80</f>
        <v>Regleta enracable 19" 8 Schukos</v>
      </c>
      <c r="D86" s="29" t="str">
        <f>Licitación!D80</f>
        <v>u</v>
      </c>
      <c r="E86" s="128">
        <f>Licitación!E80</f>
        <v>63</v>
      </c>
      <c r="F86" s="128">
        <f>Licitación!I80</f>
        <v>33.19</v>
      </c>
      <c r="G86" s="24">
        <f t="shared" si="5"/>
        <v>2090.9699999999998</v>
      </c>
      <c r="H86" s="5">
        <f>Licitación!F80</f>
        <v>0</v>
      </c>
      <c r="I86" s="25">
        <f t="shared" si="4"/>
        <v>0</v>
      </c>
      <c r="J86" s="23"/>
    </row>
    <row r="87" spans="1:10" x14ac:dyDescent="0.3">
      <c r="A87" s="34"/>
      <c r="B87" s="27" t="str">
        <f>Licitación!B81</f>
        <v>DIKBEF001</v>
      </c>
      <c r="C87" s="30" t="str">
        <f>Licitación!C81</f>
        <v>Suministro e instalación de bandejas enracables fijas para sujeción de nodos de comunicaciones</v>
      </c>
      <c r="D87" s="29" t="str">
        <f>Licitación!D81</f>
        <v>u</v>
      </c>
      <c r="E87" s="128">
        <f>Licitación!E81</f>
        <v>580</v>
      </c>
      <c r="F87" s="128">
        <f>Licitación!I81</f>
        <v>28.61</v>
      </c>
      <c r="G87" s="24">
        <f t="shared" si="5"/>
        <v>16593.8</v>
      </c>
      <c r="H87" s="5">
        <f>Licitación!F81</f>
        <v>0</v>
      </c>
      <c r="I87" s="25">
        <f t="shared" si="4"/>
        <v>0</v>
      </c>
      <c r="J87" s="23"/>
    </row>
    <row r="88" spans="1:10" x14ac:dyDescent="0.3">
      <c r="A88" s="34"/>
      <c r="B88" s="27" t="str">
        <f>Licitación!B82</f>
        <v>DIKCCU325</v>
      </c>
      <c r="C88" s="30" t="str">
        <f>Licitación!C82</f>
        <v>Suministro e instalación de acometida de alimentación desde armario de distribución de planta de energía</v>
      </c>
      <c r="D88" s="29" t="str">
        <f>Licitación!D82</f>
        <v>m</v>
      </c>
      <c r="E88" s="128">
        <f>Licitación!E82</f>
        <v>1750</v>
      </c>
      <c r="F88" s="128">
        <f>Licitación!I82</f>
        <v>4.41</v>
      </c>
      <c r="G88" s="24">
        <f t="shared" si="5"/>
        <v>7717.5</v>
      </c>
      <c r="H88" s="5">
        <f>Licitación!F82</f>
        <v>0</v>
      </c>
      <c r="I88" s="25">
        <f t="shared" si="4"/>
        <v>0</v>
      </c>
      <c r="J88" s="23"/>
    </row>
    <row r="89" spans="1:10" x14ac:dyDescent="0.3">
      <c r="A89" s="34" t="str">
        <f>Licitación!A83</f>
        <v>1.10</v>
      </c>
      <c r="B89" s="26" t="str">
        <f>Licitación!B83</f>
        <v>RETIRADA RESIDUOS</v>
      </c>
      <c r="C89" s="30" t="str">
        <f>Licitación!C83</f>
        <v>Retirada de cableado y gestión de residuos</v>
      </c>
      <c r="D89" s="29"/>
      <c r="E89" s="128">
        <f>Licitación!E83</f>
        <v>1</v>
      </c>
      <c r="F89" s="31">
        <f>Licitación!I83</f>
        <v>24880</v>
      </c>
      <c r="G89" s="24"/>
      <c r="H89" s="5"/>
      <c r="I89" s="25"/>
      <c r="J89" s="23"/>
    </row>
    <row r="90" spans="1:10" x14ac:dyDescent="0.3">
      <c r="A90" s="34"/>
      <c r="B90" s="27" t="str">
        <f>Licitación!B84</f>
        <v>RETYGESTRESIDUOS</v>
      </c>
      <c r="C90" s="30" t="str">
        <f>Licitación!C84</f>
        <v>Retirada de cable de elementos de túnel y gestión de residuos con certificado</v>
      </c>
      <c r="D90" s="29" t="str">
        <f>Licitación!D84</f>
        <v>u</v>
      </c>
      <c r="E90" s="128">
        <f>Licitación!E84</f>
        <v>15550</v>
      </c>
      <c r="F90" s="32">
        <f>Licitación!I84</f>
        <v>1.6</v>
      </c>
      <c r="G90" s="24">
        <f t="shared" si="5"/>
        <v>24880</v>
      </c>
      <c r="H90" s="5">
        <f>Licitación!F84</f>
        <v>0</v>
      </c>
      <c r="I90" s="25">
        <f t="shared" si="4"/>
        <v>0</v>
      </c>
      <c r="J90" s="23"/>
    </row>
    <row r="91" spans="1:10" x14ac:dyDescent="0.3">
      <c r="A91" s="34" t="str">
        <f>Licitación!A85</f>
        <v>1.11</v>
      </c>
      <c r="B91" s="26" t="str">
        <f>Licitación!B85</f>
        <v>ESS</v>
      </c>
      <c r="C91" s="30" t="str">
        <f>Licitación!C85</f>
        <v>Estudio de Seguridad y Salud</v>
      </c>
      <c r="D91" s="29"/>
      <c r="E91" s="128">
        <f>Licitación!E85</f>
        <v>1</v>
      </c>
      <c r="F91" s="31">
        <f>Licitación!I85</f>
        <v>30692.04</v>
      </c>
      <c r="G91" s="24"/>
      <c r="H91" s="5"/>
      <c r="I91" s="25"/>
      <c r="J91" s="23"/>
    </row>
    <row r="92" spans="1:10" x14ac:dyDescent="0.3">
      <c r="A92" s="34"/>
      <c r="B92" s="27" t="str">
        <f>Licitación!B86</f>
        <v>DIKESS002</v>
      </c>
      <c r="C92" s="30" t="str">
        <f>Licitación!C86</f>
        <v>Seguridad y Salud Laboral</v>
      </c>
      <c r="D92" s="29" t="str">
        <f>Licitación!D86</f>
        <v>u</v>
      </c>
      <c r="E92" s="128">
        <f>Licitación!E86</f>
        <v>1</v>
      </c>
      <c r="F92" s="32">
        <f>Licitación!I86</f>
        <v>30692.04</v>
      </c>
      <c r="G92" s="24">
        <f t="shared" si="5"/>
        <v>30692.04</v>
      </c>
      <c r="H92" s="5">
        <f>IF(Licitación!G102="ERROR: FALTAN DATOS",0,Licitación!F86)</f>
        <v>0</v>
      </c>
      <c r="I92" s="25">
        <f t="shared" ref="I92" si="6">ROUND(E92*H92,2)</f>
        <v>0</v>
      </c>
      <c r="J92" s="23"/>
    </row>
  </sheetData>
  <sheetProtection algorithmName="SHA-512" hashValue="0uOS67wa6r7878GGGpqkGFPtcney5C9VV8e+lRVMU41CN+GxAQorU3k9RQUqm09bXbHLbh19rdTJ1pDGAeFI4g==" saltValue="uIWItx151GFX5mVALR//BQ==" spinCount="100000" sheet="1" objects="1" scenarios="1" selectLockedCells="1" selectUnlockedCell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G16 G14:G15 G17:G19 G21:G28 G30:G37 G39:G45 G47:G52 G55 G57:G58 G60 G62:G63 G65:G74 G76:G79 G81:G88 G90 G92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B3DFD-A21E-40E5-AE1C-97984593FCF9}">
  <dimension ref="A1:J117"/>
  <sheetViews>
    <sheetView tabSelected="1" topLeftCell="B73" zoomScale="85" zoomScaleNormal="85" workbookViewId="0">
      <selection activeCell="F19" sqref="F19:F21"/>
    </sheetView>
  </sheetViews>
  <sheetFormatPr baseColWidth="10" defaultRowHeight="14.4" x14ac:dyDescent="0.3"/>
  <cols>
    <col min="1" max="1" width="5.109375" hidden="1" customWidth="1"/>
    <col min="2" max="2" width="20.109375" style="20" customWidth="1"/>
    <col min="3" max="3" width="111.33203125" customWidth="1"/>
    <col min="4" max="4" width="7.6640625" style="37" customWidth="1"/>
    <col min="5" max="5" width="10.33203125" customWidth="1"/>
    <col min="6" max="6" width="13.5546875" style="8" bestFit="1" customWidth="1"/>
    <col min="7" max="7" width="17.6640625" customWidth="1"/>
    <col min="8" max="8" width="8.88671875" style="86" customWidth="1"/>
    <col min="9" max="9" width="13.5546875" style="38" bestFit="1" customWidth="1"/>
    <col min="10" max="10" width="17.6640625" customWidth="1"/>
  </cols>
  <sheetData>
    <row r="1" spans="1:10" s="62" customFormat="1" x14ac:dyDescent="0.3">
      <c r="B1" s="105" t="s">
        <v>212</v>
      </c>
      <c r="C1" s="59"/>
      <c r="D1" s="60"/>
      <c r="E1" s="61"/>
      <c r="F1" s="61"/>
      <c r="G1" s="61"/>
      <c r="H1" s="85"/>
      <c r="I1" s="63"/>
      <c r="J1" s="63"/>
    </row>
    <row r="2" spans="1:10" s="62" customFormat="1" x14ac:dyDescent="0.3">
      <c r="B2" s="106" t="s">
        <v>211</v>
      </c>
      <c r="C2" s="59"/>
      <c r="D2" s="60"/>
      <c r="E2" s="61"/>
      <c r="F2" s="61"/>
      <c r="G2" s="61"/>
      <c r="H2" s="85"/>
    </row>
    <row r="3" spans="1:10" x14ac:dyDescent="0.3">
      <c r="F3" s="141" t="s">
        <v>229</v>
      </c>
      <c r="G3" s="142"/>
      <c r="I3" s="140" t="s">
        <v>230</v>
      </c>
      <c r="J3" s="140"/>
    </row>
    <row r="4" spans="1:10" ht="43.2" x14ac:dyDescent="0.3">
      <c r="A4" s="64" t="s">
        <v>205</v>
      </c>
      <c r="B4" s="64" t="s">
        <v>206</v>
      </c>
      <c r="C4" s="64" t="s">
        <v>21</v>
      </c>
      <c r="D4" s="64" t="s">
        <v>208</v>
      </c>
      <c r="E4" s="64" t="s">
        <v>207</v>
      </c>
      <c r="F4" s="64" t="s">
        <v>213</v>
      </c>
      <c r="G4" s="64" t="s">
        <v>214</v>
      </c>
      <c r="I4" s="109" t="s">
        <v>213</v>
      </c>
      <c r="J4" s="109" t="s">
        <v>214</v>
      </c>
    </row>
    <row r="5" spans="1:10" x14ac:dyDescent="0.3">
      <c r="A5" s="107"/>
      <c r="B5" s="35" t="s">
        <v>209</v>
      </c>
      <c r="C5" s="35" t="s">
        <v>210</v>
      </c>
      <c r="D5" s="49"/>
      <c r="E5" s="125">
        <v>1</v>
      </c>
      <c r="F5" s="47">
        <f>G5</f>
        <v>30692.04</v>
      </c>
      <c r="G5" s="50">
        <f>G6</f>
        <v>30692.04</v>
      </c>
      <c r="H5" s="87"/>
      <c r="I5" s="110">
        <v>2936132.89</v>
      </c>
      <c r="J5" s="110">
        <v>2936132.89</v>
      </c>
    </row>
    <row r="6" spans="1:10" x14ac:dyDescent="0.3">
      <c r="A6" s="107" t="s">
        <v>28</v>
      </c>
      <c r="B6" s="36" t="s">
        <v>35</v>
      </c>
      <c r="C6" s="36" t="s">
        <v>36</v>
      </c>
      <c r="D6" s="54"/>
      <c r="E6" s="126">
        <v>1</v>
      </c>
      <c r="F6" s="46">
        <f>G6</f>
        <v>30692.04</v>
      </c>
      <c r="G6" s="55">
        <f>ROUND(G7+G14+G23+G32+G40+G47+G58+G69+G74+G83+G85,2)</f>
        <v>30692.04</v>
      </c>
      <c r="H6" s="88"/>
      <c r="I6" s="111">
        <v>2936132.89</v>
      </c>
      <c r="J6" s="111">
        <v>2936132.89</v>
      </c>
    </row>
    <row r="7" spans="1:10" x14ac:dyDescent="0.3">
      <c r="A7" s="108" t="s">
        <v>29</v>
      </c>
      <c r="B7" s="26" t="s">
        <v>37</v>
      </c>
      <c r="C7" s="26" t="s">
        <v>38</v>
      </c>
      <c r="D7" s="51"/>
      <c r="E7" s="52">
        <v>1</v>
      </c>
      <c r="F7" s="45">
        <f>G7</f>
        <v>0</v>
      </c>
      <c r="G7" s="53">
        <f>ROUND(SUM(G8:G13),2)</f>
        <v>0</v>
      </c>
      <c r="H7" s="89"/>
      <c r="I7" s="112">
        <v>577550.21</v>
      </c>
      <c r="J7" s="112">
        <v>577550.21</v>
      </c>
    </row>
    <row r="8" spans="1:10" x14ac:dyDescent="0.3">
      <c r="A8" s="108" t="s">
        <v>30</v>
      </c>
      <c r="B8" s="27" t="s">
        <v>39</v>
      </c>
      <c r="C8" s="39" t="s">
        <v>38</v>
      </c>
      <c r="D8" s="41" t="s">
        <v>40</v>
      </c>
      <c r="E8" s="40">
        <v>29363</v>
      </c>
      <c r="F8" s="43"/>
      <c r="G8" s="8">
        <f>ROUND(F8*E8,2)</f>
        <v>0</v>
      </c>
      <c r="H8" s="90" t="str">
        <f>IF(G8&gt;J8,"!!!","")</f>
        <v/>
      </c>
      <c r="I8" s="113">
        <v>16.75</v>
      </c>
      <c r="J8" s="113">
        <v>491830.25</v>
      </c>
    </row>
    <row r="9" spans="1:10" x14ac:dyDescent="0.3">
      <c r="A9" s="108"/>
      <c r="B9" s="27" t="s">
        <v>41</v>
      </c>
      <c r="C9" s="39" t="s">
        <v>42</v>
      </c>
      <c r="D9" s="41" t="s">
        <v>43</v>
      </c>
      <c r="E9" s="40">
        <v>8550</v>
      </c>
      <c r="F9" s="43"/>
      <c r="G9" s="8">
        <f t="shared" ref="G9:G46" si="0">ROUND(F9*E9,2)</f>
        <v>0</v>
      </c>
      <c r="H9" s="90" t="str">
        <f t="shared" ref="H9:H46" si="1">IF(G9&gt;J9,"!!!","")</f>
        <v/>
      </c>
      <c r="I9" s="113">
        <v>8.7200000000000006</v>
      </c>
      <c r="J9" s="113">
        <v>74556</v>
      </c>
    </row>
    <row r="10" spans="1:10" x14ac:dyDescent="0.3">
      <c r="A10" s="108"/>
      <c r="B10" s="27" t="s">
        <v>44</v>
      </c>
      <c r="C10" s="39" t="s">
        <v>45</v>
      </c>
      <c r="D10" s="41" t="s">
        <v>43</v>
      </c>
      <c r="E10" s="40">
        <v>202</v>
      </c>
      <c r="F10" s="43"/>
      <c r="G10" s="8">
        <f t="shared" si="0"/>
        <v>0</v>
      </c>
      <c r="H10" s="90" t="str">
        <f t="shared" si="1"/>
        <v/>
      </c>
      <c r="I10" s="113">
        <v>1.76</v>
      </c>
      <c r="J10" s="113">
        <v>355.52</v>
      </c>
    </row>
    <row r="11" spans="1:10" x14ac:dyDescent="0.3">
      <c r="A11" s="108"/>
      <c r="B11" s="27" t="s">
        <v>46</v>
      </c>
      <c r="C11" s="39" t="s">
        <v>47</v>
      </c>
      <c r="D11" s="41" t="s">
        <v>43</v>
      </c>
      <c r="E11" s="40">
        <v>404</v>
      </c>
      <c r="F11" s="43"/>
      <c r="G11" s="8">
        <f t="shared" si="0"/>
        <v>0</v>
      </c>
      <c r="H11" s="90" t="str">
        <f t="shared" si="1"/>
        <v/>
      </c>
      <c r="I11" s="113">
        <v>4.03</v>
      </c>
      <c r="J11" s="113">
        <v>1628.12</v>
      </c>
    </row>
    <row r="12" spans="1:10" x14ac:dyDescent="0.3">
      <c r="A12" s="108" t="s">
        <v>48</v>
      </c>
      <c r="B12" s="27" t="s">
        <v>49</v>
      </c>
      <c r="C12" s="39" t="s">
        <v>50</v>
      </c>
      <c r="D12" s="41" t="s">
        <v>43</v>
      </c>
      <c r="E12" s="40">
        <v>490</v>
      </c>
      <c r="F12" s="43"/>
      <c r="G12" s="8">
        <f t="shared" si="0"/>
        <v>0</v>
      </c>
      <c r="H12" s="90" t="str">
        <f t="shared" si="1"/>
        <v/>
      </c>
      <c r="I12" s="113">
        <v>15.15</v>
      </c>
      <c r="J12" s="113">
        <v>7423.5</v>
      </c>
    </row>
    <row r="13" spans="1:10" x14ac:dyDescent="0.3">
      <c r="A13" s="108"/>
      <c r="B13" s="27" t="s">
        <v>51</v>
      </c>
      <c r="C13" s="39" t="s">
        <v>52</v>
      </c>
      <c r="D13" s="41" t="s">
        <v>43</v>
      </c>
      <c r="E13" s="40">
        <v>29</v>
      </c>
      <c r="F13" s="43"/>
      <c r="G13" s="8">
        <f t="shared" si="0"/>
        <v>0</v>
      </c>
      <c r="H13" s="90" t="str">
        <f t="shared" si="1"/>
        <v/>
      </c>
      <c r="I13" s="113">
        <v>60.58</v>
      </c>
      <c r="J13" s="113">
        <v>1756.82</v>
      </c>
    </row>
    <row r="14" spans="1:10" x14ac:dyDescent="0.3">
      <c r="A14" s="108" t="s">
        <v>31</v>
      </c>
      <c r="B14" s="26" t="s">
        <v>53</v>
      </c>
      <c r="C14" s="26" t="s">
        <v>54</v>
      </c>
      <c r="D14" s="51"/>
      <c r="E14" s="52">
        <v>1</v>
      </c>
      <c r="F14" s="45">
        <f>G14</f>
        <v>0</v>
      </c>
      <c r="G14" s="53">
        <f>ROUND(SUM(G15:G22),2)</f>
        <v>0</v>
      </c>
      <c r="H14" s="89"/>
      <c r="I14" s="112">
        <v>421759.12</v>
      </c>
      <c r="J14" s="112">
        <v>421759.12</v>
      </c>
    </row>
    <row r="15" spans="1:10" x14ac:dyDescent="0.3">
      <c r="A15" s="108" t="s">
        <v>55</v>
      </c>
      <c r="B15" s="27" t="s">
        <v>56</v>
      </c>
      <c r="C15" s="39" t="s">
        <v>57</v>
      </c>
      <c r="D15" s="41" t="s">
        <v>40</v>
      </c>
      <c r="E15" s="40">
        <v>25500</v>
      </c>
      <c r="F15" s="43"/>
      <c r="G15" s="8">
        <f t="shared" si="0"/>
        <v>0</v>
      </c>
      <c r="H15" s="90" t="str">
        <f t="shared" si="1"/>
        <v/>
      </c>
      <c r="I15" s="113">
        <v>12.11</v>
      </c>
      <c r="J15" s="113">
        <v>308805</v>
      </c>
    </row>
    <row r="16" spans="1:10" x14ac:dyDescent="0.3">
      <c r="A16" s="108"/>
      <c r="B16" s="27" t="s">
        <v>41</v>
      </c>
      <c r="C16" s="39" t="s">
        <v>42</v>
      </c>
      <c r="D16" s="41" t="s">
        <v>43</v>
      </c>
      <c r="E16" s="40">
        <v>9792</v>
      </c>
      <c r="F16" s="102">
        <f>$F$9</f>
        <v>0</v>
      </c>
      <c r="G16" s="8">
        <f t="shared" si="0"/>
        <v>0</v>
      </c>
      <c r="H16" s="90" t="str">
        <f t="shared" si="1"/>
        <v/>
      </c>
      <c r="I16" s="113">
        <v>8.7200000000000006</v>
      </c>
      <c r="J16" s="113">
        <v>85386.240000000005</v>
      </c>
    </row>
    <row r="17" spans="1:10" x14ac:dyDescent="0.3">
      <c r="A17" s="108"/>
      <c r="B17" s="27" t="s">
        <v>44</v>
      </c>
      <c r="C17" s="39" t="s">
        <v>45</v>
      </c>
      <c r="D17" s="41" t="s">
        <v>43</v>
      </c>
      <c r="E17" s="40">
        <v>1224</v>
      </c>
      <c r="F17" s="102">
        <f>F10</f>
        <v>0</v>
      </c>
      <c r="G17" s="8">
        <f t="shared" si="0"/>
        <v>0</v>
      </c>
      <c r="H17" s="90" t="str">
        <f t="shared" si="1"/>
        <v/>
      </c>
      <c r="I17" s="113">
        <v>1.76</v>
      </c>
      <c r="J17" s="113">
        <v>2154.2399999999998</v>
      </c>
    </row>
    <row r="18" spans="1:10" x14ac:dyDescent="0.3">
      <c r="A18" s="108"/>
      <c r="B18" s="27" t="s">
        <v>46</v>
      </c>
      <c r="C18" s="39" t="s">
        <v>47</v>
      </c>
      <c r="D18" s="41" t="s">
        <v>43</v>
      </c>
      <c r="E18" s="40">
        <v>2448</v>
      </c>
      <c r="F18" s="102">
        <f>F11</f>
        <v>0</v>
      </c>
      <c r="G18" s="8">
        <f t="shared" si="0"/>
        <v>0</v>
      </c>
      <c r="H18" s="90" t="str">
        <f t="shared" si="1"/>
        <v/>
      </c>
      <c r="I18" s="113">
        <v>4.03</v>
      </c>
      <c r="J18" s="113">
        <v>9865.44</v>
      </c>
    </row>
    <row r="19" spans="1:10" x14ac:dyDescent="0.3">
      <c r="A19" s="108"/>
      <c r="B19" s="27" t="s">
        <v>58</v>
      </c>
      <c r="C19" s="39" t="s">
        <v>59</v>
      </c>
      <c r="D19" s="41" t="s">
        <v>43</v>
      </c>
      <c r="E19" s="40">
        <v>1224</v>
      </c>
      <c r="F19" s="43"/>
      <c r="G19" s="8">
        <f t="shared" si="0"/>
        <v>0</v>
      </c>
      <c r="H19" s="90" t="str">
        <f t="shared" si="1"/>
        <v/>
      </c>
      <c r="I19" s="113">
        <v>1.76</v>
      </c>
      <c r="J19" s="113">
        <v>2154.2399999999998</v>
      </c>
    </row>
    <row r="20" spans="1:10" x14ac:dyDescent="0.3">
      <c r="A20" s="108"/>
      <c r="B20" s="27" t="s">
        <v>60</v>
      </c>
      <c r="C20" s="39" t="s">
        <v>61</v>
      </c>
      <c r="D20" s="41" t="s">
        <v>43</v>
      </c>
      <c r="E20" s="40">
        <v>2448</v>
      </c>
      <c r="F20" s="43"/>
      <c r="G20" s="8">
        <f t="shared" si="0"/>
        <v>0</v>
      </c>
      <c r="H20" s="90" t="str">
        <f t="shared" si="1"/>
        <v/>
      </c>
      <c r="I20" s="113">
        <v>1</v>
      </c>
      <c r="J20" s="113">
        <v>2448</v>
      </c>
    </row>
    <row r="21" spans="1:10" x14ac:dyDescent="0.3">
      <c r="A21" s="108"/>
      <c r="B21" s="27" t="s">
        <v>62</v>
      </c>
      <c r="C21" s="39" t="s">
        <v>63</v>
      </c>
      <c r="D21" s="41" t="s">
        <v>43</v>
      </c>
      <c r="E21" s="40">
        <v>2448</v>
      </c>
      <c r="F21" s="43"/>
      <c r="G21" s="8">
        <f t="shared" si="0"/>
        <v>0</v>
      </c>
      <c r="H21" s="90" t="str">
        <f t="shared" si="1"/>
        <v/>
      </c>
      <c r="I21" s="113">
        <v>3.63</v>
      </c>
      <c r="J21" s="113">
        <v>8886.24</v>
      </c>
    </row>
    <row r="22" spans="1:10" x14ac:dyDescent="0.3">
      <c r="A22" s="108"/>
      <c r="B22" s="27" t="s">
        <v>51</v>
      </c>
      <c r="C22" s="39" t="s">
        <v>52</v>
      </c>
      <c r="D22" s="41" t="s">
        <v>43</v>
      </c>
      <c r="E22" s="40">
        <v>34</v>
      </c>
      <c r="F22" s="44">
        <f>F13</f>
        <v>0</v>
      </c>
      <c r="G22" s="8">
        <f t="shared" si="0"/>
        <v>0</v>
      </c>
      <c r="H22" s="90" t="str">
        <f t="shared" si="1"/>
        <v/>
      </c>
      <c r="I22" s="113">
        <v>60.58</v>
      </c>
      <c r="J22" s="113">
        <v>2059.7199999999998</v>
      </c>
    </row>
    <row r="23" spans="1:10" x14ac:dyDescent="0.3">
      <c r="A23" s="108" t="s">
        <v>64</v>
      </c>
      <c r="B23" s="26" t="s">
        <v>65</v>
      </c>
      <c r="C23" s="26" t="s">
        <v>66</v>
      </c>
      <c r="D23" s="51"/>
      <c r="E23" s="52">
        <v>1</v>
      </c>
      <c r="F23" s="45">
        <f>G23</f>
        <v>0</v>
      </c>
      <c r="G23" s="53">
        <f>ROUND(SUM(G24:G31),2)</f>
        <v>0</v>
      </c>
      <c r="H23" s="89"/>
      <c r="I23" s="112">
        <v>122679.54</v>
      </c>
      <c r="J23" s="112">
        <v>122679.54</v>
      </c>
    </row>
    <row r="24" spans="1:10" x14ac:dyDescent="0.3">
      <c r="A24" s="108" t="s">
        <v>67</v>
      </c>
      <c r="B24" s="27" t="s">
        <v>68</v>
      </c>
      <c r="C24" s="39" t="s">
        <v>69</v>
      </c>
      <c r="D24" s="41" t="s">
        <v>40</v>
      </c>
      <c r="E24" s="40">
        <v>12000</v>
      </c>
      <c r="F24" s="43"/>
      <c r="G24" s="8">
        <f t="shared" si="0"/>
        <v>0</v>
      </c>
      <c r="H24" s="90" t="str">
        <f t="shared" si="1"/>
        <v/>
      </c>
      <c r="I24" s="113">
        <v>8.7799999999999994</v>
      </c>
      <c r="J24" s="113">
        <v>105360</v>
      </c>
    </row>
    <row r="25" spans="1:10" x14ac:dyDescent="0.3">
      <c r="A25" s="108"/>
      <c r="B25" s="27" t="s">
        <v>41</v>
      </c>
      <c r="C25" s="39" t="s">
        <v>42</v>
      </c>
      <c r="D25" s="41" t="s">
        <v>43</v>
      </c>
      <c r="E25" s="40">
        <v>1152</v>
      </c>
      <c r="F25" s="102">
        <f>$F$9</f>
        <v>0</v>
      </c>
      <c r="G25" s="8">
        <f t="shared" si="0"/>
        <v>0</v>
      </c>
      <c r="H25" s="90" t="str">
        <f t="shared" si="1"/>
        <v/>
      </c>
      <c r="I25" s="113">
        <v>8.7200000000000006</v>
      </c>
      <c r="J25" s="113">
        <v>10045.44</v>
      </c>
    </row>
    <row r="26" spans="1:10" x14ac:dyDescent="0.3">
      <c r="A26" s="108"/>
      <c r="B26" s="27" t="s">
        <v>44</v>
      </c>
      <c r="C26" s="39" t="s">
        <v>45</v>
      </c>
      <c r="D26" s="41" t="s">
        <v>43</v>
      </c>
      <c r="E26" s="40">
        <v>288</v>
      </c>
      <c r="F26" s="102">
        <f>$F$10</f>
        <v>0</v>
      </c>
      <c r="G26" s="8">
        <f t="shared" si="0"/>
        <v>0</v>
      </c>
      <c r="H26" s="90" t="str">
        <f t="shared" si="1"/>
        <v/>
      </c>
      <c r="I26" s="113">
        <v>1.76</v>
      </c>
      <c r="J26" s="113">
        <v>506.88</v>
      </c>
    </row>
    <row r="27" spans="1:10" x14ac:dyDescent="0.3">
      <c r="A27" s="108"/>
      <c r="B27" s="27" t="s">
        <v>46</v>
      </c>
      <c r="C27" s="39" t="s">
        <v>47</v>
      </c>
      <c r="D27" s="41" t="s">
        <v>43</v>
      </c>
      <c r="E27" s="40">
        <v>576</v>
      </c>
      <c r="F27" s="102">
        <f>$F$11</f>
        <v>0</v>
      </c>
      <c r="G27" s="8">
        <f t="shared" si="0"/>
        <v>0</v>
      </c>
      <c r="H27" s="90" t="str">
        <f t="shared" si="1"/>
        <v/>
      </c>
      <c r="I27" s="113">
        <v>4.03</v>
      </c>
      <c r="J27" s="113">
        <v>2321.2800000000002</v>
      </c>
    </row>
    <row r="28" spans="1:10" x14ac:dyDescent="0.3">
      <c r="A28" s="108"/>
      <c r="B28" s="27" t="s">
        <v>58</v>
      </c>
      <c r="C28" s="39" t="s">
        <v>59</v>
      </c>
      <c r="D28" s="41" t="s">
        <v>43</v>
      </c>
      <c r="E28" s="40">
        <v>288</v>
      </c>
      <c r="F28" s="102">
        <f>$F$19</f>
        <v>0</v>
      </c>
      <c r="G28" s="8">
        <f t="shared" si="0"/>
        <v>0</v>
      </c>
      <c r="H28" s="90" t="str">
        <f t="shared" si="1"/>
        <v/>
      </c>
      <c r="I28" s="113">
        <v>1.76</v>
      </c>
      <c r="J28" s="113">
        <v>506.88</v>
      </c>
    </row>
    <row r="29" spans="1:10" x14ac:dyDescent="0.3">
      <c r="A29" s="108"/>
      <c r="B29" s="27" t="s">
        <v>60</v>
      </c>
      <c r="C29" s="39" t="s">
        <v>61</v>
      </c>
      <c r="D29" s="41" t="s">
        <v>43</v>
      </c>
      <c r="E29" s="40">
        <v>576</v>
      </c>
      <c r="F29" s="102">
        <f>$F$20</f>
        <v>0</v>
      </c>
      <c r="G29" s="8">
        <f t="shared" si="0"/>
        <v>0</v>
      </c>
      <c r="H29" s="90" t="str">
        <f t="shared" si="1"/>
        <v/>
      </c>
      <c r="I29" s="113">
        <v>1</v>
      </c>
      <c r="J29" s="113">
        <v>576</v>
      </c>
    </row>
    <row r="30" spans="1:10" x14ac:dyDescent="0.3">
      <c r="A30" s="108"/>
      <c r="B30" s="27" t="s">
        <v>62</v>
      </c>
      <c r="C30" s="39" t="s">
        <v>63</v>
      </c>
      <c r="D30" s="41" t="s">
        <v>43</v>
      </c>
      <c r="E30" s="40">
        <v>576</v>
      </c>
      <c r="F30" s="102">
        <f>$F$21</f>
        <v>0</v>
      </c>
      <c r="G30" s="8">
        <f t="shared" si="0"/>
        <v>0</v>
      </c>
      <c r="H30" s="90" t="str">
        <f t="shared" si="1"/>
        <v/>
      </c>
      <c r="I30" s="113">
        <v>3.63</v>
      </c>
      <c r="J30" s="113">
        <v>2090.88</v>
      </c>
    </row>
    <row r="31" spans="1:10" x14ac:dyDescent="0.3">
      <c r="A31" s="108"/>
      <c r="B31" s="27" t="s">
        <v>51</v>
      </c>
      <c r="C31" s="39" t="s">
        <v>52</v>
      </c>
      <c r="D31" s="41" t="s">
        <v>43</v>
      </c>
      <c r="E31" s="40">
        <v>21</v>
      </c>
      <c r="F31" s="102">
        <f>$F$13</f>
        <v>0</v>
      </c>
      <c r="G31" s="8">
        <f t="shared" si="0"/>
        <v>0</v>
      </c>
      <c r="H31" s="90" t="str">
        <f t="shared" si="1"/>
        <v/>
      </c>
      <c r="I31" s="113">
        <v>60.58</v>
      </c>
      <c r="J31" s="113">
        <v>1272.18</v>
      </c>
    </row>
    <row r="32" spans="1:10" x14ac:dyDescent="0.3">
      <c r="A32" s="108" t="s">
        <v>70</v>
      </c>
      <c r="B32" s="26" t="s">
        <v>71</v>
      </c>
      <c r="C32" s="26" t="s">
        <v>72</v>
      </c>
      <c r="D32" s="51"/>
      <c r="E32" s="52">
        <v>1</v>
      </c>
      <c r="F32" s="45">
        <f>G32</f>
        <v>0</v>
      </c>
      <c r="G32" s="53">
        <f>ROUND(SUM(G33:G39),2)</f>
        <v>0</v>
      </c>
      <c r="H32" s="89"/>
      <c r="I32" s="112">
        <v>525794.56000000006</v>
      </c>
      <c r="J32" s="112">
        <v>525794.56000000006</v>
      </c>
    </row>
    <row r="33" spans="1:10" x14ac:dyDescent="0.3">
      <c r="A33" s="108" t="s">
        <v>73</v>
      </c>
      <c r="B33" s="27" t="s">
        <v>74</v>
      </c>
      <c r="C33" s="39" t="s">
        <v>75</v>
      </c>
      <c r="D33" s="41" t="s">
        <v>40</v>
      </c>
      <c r="E33" s="40">
        <v>59820</v>
      </c>
      <c r="F33" s="43"/>
      <c r="G33" s="8">
        <f t="shared" si="0"/>
        <v>0</v>
      </c>
      <c r="H33" s="90" t="str">
        <f t="shared" si="1"/>
        <v/>
      </c>
      <c r="I33" s="113">
        <v>7.1</v>
      </c>
      <c r="J33" s="113">
        <v>424722</v>
      </c>
    </row>
    <row r="34" spans="1:10" x14ac:dyDescent="0.3">
      <c r="A34" s="108" t="s">
        <v>76</v>
      </c>
      <c r="B34" s="27" t="s">
        <v>77</v>
      </c>
      <c r="C34" s="39" t="s">
        <v>78</v>
      </c>
      <c r="D34" s="41" t="s">
        <v>43</v>
      </c>
      <c r="E34" s="40">
        <v>28</v>
      </c>
      <c r="F34" s="43"/>
      <c r="G34" s="8">
        <f t="shared" si="0"/>
        <v>0</v>
      </c>
      <c r="H34" s="90" t="str">
        <f t="shared" si="1"/>
        <v/>
      </c>
      <c r="I34" s="113">
        <v>1128.9000000000001</v>
      </c>
      <c r="J34" s="113">
        <v>31609.200000000001</v>
      </c>
    </row>
    <row r="35" spans="1:10" x14ac:dyDescent="0.3">
      <c r="A35" s="108"/>
      <c r="B35" s="27" t="s">
        <v>41</v>
      </c>
      <c r="C35" s="39" t="s">
        <v>42</v>
      </c>
      <c r="D35" s="41" t="s">
        <v>43</v>
      </c>
      <c r="E35" s="40">
        <v>4994</v>
      </c>
      <c r="F35" s="102">
        <f>$F$9</f>
        <v>0</v>
      </c>
      <c r="G35" s="8">
        <f t="shared" si="0"/>
        <v>0</v>
      </c>
      <c r="H35" s="90" t="str">
        <f t="shared" si="1"/>
        <v/>
      </c>
      <c r="I35" s="113">
        <v>8.7200000000000006</v>
      </c>
      <c r="J35" s="113">
        <v>43547.68</v>
      </c>
    </row>
    <row r="36" spans="1:10" x14ac:dyDescent="0.3">
      <c r="A36" s="108"/>
      <c r="B36" s="27" t="s">
        <v>44</v>
      </c>
      <c r="C36" s="39" t="s">
        <v>45</v>
      </c>
      <c r="D36" s="41" t="s">
        <v>43</v>
      </c>
      <c r="E36" s="40">
        <v>1418</v>
      </c>
      <c r="F36" s="102">
        <f>$F$10</f>
        <v>0</v>
      </c>
      <c r="G36" s="8">
        <f t="shared" si="0"/>
        <v>0</v>
      </c>
      <c r="H36" s="90" t="str">
        <f t="shared" si="1"/>
        <v/>
      </c>
      <c r="I36" s="113">
        <v>1.76</v>
      </c>
      <c r="J36" s="113">
        <v>2495.6799999999998</v>
      </c>
    </row>
    <row r="37" spans="1:10" x14ac:dyDescent="0.3">
      <c r="A37" s="108"/>
      <c r="B37" s="27" t="s">
        <v>46</v>
      </c>
      <c r="C37" s="39" t="s">
        <v>47</v>
      </c>
      <c r="D37" s="41" t="s">
        <v>43</v>
      </c>
      <c r="E37" s="40">
        <v>2836</v>
      </c>
      <c r="F37" s="102">
        <f>$F$11</f>
        <v>0</v>
      </c>
      <c r="G37" s="8">
        <f t="shared" si="0"/>
        <v>0</v>
      </c>
      <c r="H37" s="90" t="str">
        <f t="shared" si="1"/>
        <v/>
      </c>
      <c r="I37" s="113">
        <v>4.03</v>
      </c>
      <c r="J37" s="113">
        <v>11429.08</v>
      </c>
    </row>
    <row r="38" spans="1:10" x14ac:dyDescent="0.3">
      <c r="A38" s="108"/>
      <c r="B38" s="27" t="s">
        <v>62</v>
      </c>
      <c r="C38" s="39" t="s">
        <v>63</v>
      </c>
      <c r="D38" s="41" t="s">
        <v>43</v>
      </c>
      <c r="E38" s="40">
        <v>2836</v>
      </c>
      <c r="F38" s="102">
        <f>$F$21</f>
        <v>0</v>
      </c>
      <c r="G38" s="8">
        <f t="shared" si="0"/>
        <v>0</v>
      </c>
      <c r="H38" s="90" t="str">
        <f t="shared" si="1"/>
        <v/>
      </c>
      <c r="I38" s="113">
        <v>3.63</v>
      </c>
      <c r="J38" s="113">
        <v>10294.68</v>
      </c>
    </row>
    <row r="39" spans="1:10" x14ac:dyDescent="0.3">
      <c r="A39" s="108"/>
      <c r="B39" s="27" t="s">
        <v>51</v>
      </c>
      <c r="C39" s="39" t="s">
        <v>52</v>
      </c>
      <c r="D39" s="41" t="s">
        <v>43</v>
      </c>
      <c r="E39" s="40">
        <v>28</v>
      </c>
      <c r="F39" s="102">
        <f>$F$13</f>
        <v>0</v>
      </c>
      <c r="G39" s="8">
        <f t="shared" si="0"/>
        <v>0</v>
      </c>
      <c r="H39" s="90" t="str">
        <f t="shared" si="1"/>
        <v/>
      </c>
      <c r="I39" s="113">
        <v>60.58</v>
      </c>
      <c r="J39" s="113">
        <v>1696.24</v>
      </c>
    </row>
    <row r="40" spans="1:10" x14ac:dyDescent="0.3">
      <c r="A40" s="108" t="s">
        <v>79</v>
      </c>
      <c r="B40" s="26" t="s">
        <v>80</v>
      </c>
      <c r="C40" s="26" t="s">
        <v>81</v>
      </c>
      <c r="D40" s="51"/>
      <c r="E40" s="52">
        <v>1</v>
      </c>
      <c r="F40" s="45">
        <f>G40</f>
        <v>0</v>
      </c>
      <c r="G40" s="53">
        <f>ROUND(SUM(G41:G46),2)</f>
        <v>0</v>
      </c>
      <c r="H40" s="89"/>
      <c r="I40" s="112">
        <v>516654.06</v>
      </c>
      <c r="J40" s="112">
        <v>516654.06</v>
      </c>
    </row>
    <row r="41" spans="1:10" x14ac:dyDescent="0.3">
      <c r="A41" s="108" t="s">
        <v>82</v>
      </c>
      <c r="B41" s="27" t="s">
        <v>83</v>
      </c>
      <c r="C41" s="39" t="s">
        <v>84</v>
      </c>
      <c r="D41" s="41" t="s">
        <v>40</v>
      </c>
      <c r="E41" s="40">
        <v>55400</v>
      </c>
      <c r="F41" s="43"/>
      <c r="G41" s="8">
        <f t="shared" si="0"/>
        <v>0</v>
      </c>
      <c r="H41" s="90" t="str">
        <f t="shared" si="1"/>
        <v/>
      </c>
      <c r="I41" s="113">
        <v>7.8</v>
      </c>
      <c r="J41" s="113">
        <v>432120</v>
      </c>
    </row>
    <row r="42" spans="1:10" x14ac:dyDescent="0.3">
      <c r="A42" s="108"/>
      <c r="B42" s="27" t="s">
        <v>41</v>
      </c>
      <c r="C42" s="39" t="s">
        <v>42</v>
      </c>
      <c r="D42" s="41" t="s">
        <v>43</v>
      </c>
      <c r="E42" s="40">
        <v>6648</v>
      </c>
      <c r="F42" s="102">
        <f>$F$9</f>
        <v>0</v>
      </c>
      <c r="G42" s="8">
        <f t="shared" si="0"/>
        <v>0</v>
      </c>
      <c r="H42" s="90" t="str">
        <f t="shared" si="1"/>
        <v/>
      </c>
      <c r="I42" s="113">
        <v>8.7200000000000006</v>
      </c>
      <c r="J42" s="113">
        <v>57970.559999999998</v>
      </c>
    </row>
    <row r="43" spans="1:10" x14ac:dyDescent="0.3">
      <c r="A43" s="108"/>
      <c r="B43" s="27" t="s">
        <v>58</v>
      </c>
      <c r="C43" s="39" t="s">
        <v>59</v>
      </c>
      <c r="D43" s="41" t="s">
        <v>43</v>
      </c>
      <c r="E43" s="40">
        <v>3324</v>
      </c>
      <c r="F43" s="102">
        <f>$F$19</f>
        <v>0</v>
      </c>
      <c r="G43" s="8">
        <f t="shared" si="0"/>
        <v>0</v>
      </c>
      <c r="H43" s="90" t="str">
        <f t="shared" si="1"/>
        <v/>
      </c>
      <c r="I43" s="113">
        <v>1.76</v>
      </c>
      <c r="J43" s="113">
        <v>5850.24</v>
      </c>
    </row>
    <row r="44" spans="1:10" x14ac:dyDescent="0.3">
      <c r="A44" s="108"/>
      <c r="B44" s="27" t="s">
        <v>60</v>
      </c>
      <c r="C44" s="39" t="s">
        <v>61</v>
      </c>
      <c r="D44" s="41" t="s">
        <v>43</v>
      </c>
      <c r="E44" s="40">
        <v>6648</v>
      </c>
      <c r="F44" s="102">
        <f>$F$20</f>
        <v>0</v>
      </c>
      <c r="G44" s="8">
        <f t="shared" si="0"/>
        <v>0</v>
      </c>
      <c r="H44" s="90" t="str">
        <f t="shared" si="1"/>
        <v/>
      </c>
      <c r="I44" s="113">
        <v>1</v>
      </c>
      <c r="J44" s="113">
        <v>6648</v>
      </c>
    </row>
    <row r="45" spans="1:10" x14ac:dyDescent="0.3">
      <c r="A45" s="108"/>
      <c r="B45" s="27" t="s">
        <v>62</v>
      </c>
      <c r="C45" s="39" t="s">
        <v>63</v>
      </c>
      <c r="D45" s="41" t="s">
        <v>43</v>
      </c>
      <c r="E45" s="40">
        <v>3324</v>
      </c>
      <c r="F45" s="102">
        <f>$F$21</f>
        <v>0</v>
      </c>
      <c r="G45" s="8">
        <f t="shared" si="0"/>
        <v>0</v>
      </c>
      <c r="H45" s="90" t="str">
        <f t="shared" si="1"/>
        <v/>
      </c>
      <c r="I45" s="113">
        <v>3.63</v>
      </c>
      <c r="J45" s="113">
        <v>12066.12</v>
      </c>
    </row>
    <row r="46" spans="1:10" x14ac:dyDescent="0.3">
      <c r="A46" s="108"/>
      <c r="B46" s="27" t="s">
        <v>51</v>
      </c>
      <c r="C46" s="39" t="s">
        <v>52</v>
      </c>
      <c r="D46" s="41" t="s">
        <v>43</v>
      </c>
      <c r="E46" s="40">
        <v>33</v>
      </c>
      <c r="F46" s="102">
        <f>$F$13</f>
        <v>0</v>
      </c>
      <c r="G46" s="8">
        <f t="shared" si="0"/>
        <v>0</v>
      </c>
      <c r="H46" s="90" t="str">
        <f t="shared" si="1"/>
        <v/>
      </c>
      <c r="I46" s="113">
        <v>60.58</v>
      </c>
      <c r="J46" s="113">
        <v>1999.14</v>
      </c>
    </row>
    <row r="47" spans="1:10" x14ac:dyDescent="0.3">
      <c r="A47" s="108" t="s">
        <v>85</v>
      </c>
      <c r="B47" s="26" t="s">
        <v>86</v>
      </c>
      <c r="C47" s="26" t="s">
        <v>87</v>
      </c>
      <c r="D47" s="51"/>
      <c r="E47" s="52">
        <v>1</v>
      </c>
      <c r="F47" s="45">
        <f>G47</f>
        <v>0</v>
      </c>
      <c r="G47" s="53">
        <f>ROUND(G48+G50+G53+G55,2)</f>
        <v>0</v>
      </c>
      <c r="H47" s="89"/>
      <c r="I47" s="112">
        <v>395451.16</v>
      </c>
      <c r="J47" s="112">
        <v>395451.16</v>
      </c>
    </row>
    <row r="48" spans="1:10" x14ac:dyDescent="0.3">
      <c r="A48" s="108" t="s">
        <v>88</v>
      </c>
      <c r="B48" s="28" t="s">
        <v>89</v>
      </c>
      <c r="C48" s="28" t="s">
        <v>90</v>
      </c>
      <c r="D48" s="56"/>
      <c r="E48" s="57">
        <v>1</v>
      </c>
      <c r="F48" s="48">
        <f>G48</f>
        <v>0</v>
      </c>
      <c r="G48" s="58">
        <f>G49</f>
        <v>0</v>
      </c>
      <c r="H48" s="91"/>
      <c r="I48" s="114">
        <v>41804.080000000002</v>
      </c>
      <c r="J48" s="114">
        <v>41804.080000000002</v>
      </c>
    </row>
    <row r="49" spans="1:10" x14ac:dyDescent="0.3">
      <c r="A49" s="108" t="s">
        <v>91</v>
      </c>
      <c r="B49" s="27" t="s">
        <v>92</v>
      </c>
      <c r="C49" s="39" t="s">
        <v>93</v>
      </c>
      <c r="D49" s="41" t="s">
        <v>43</v>
      </c>
      <c r="E49" s="40">
        <v>58</v>
      </c>
      <c r="F49" s="43"/>
      <c r="G49" s="8">
        <f t="shared" ref="G49" si="2">ROUND(F49*E49,2)</f>
        <v>0</v>
      </c>
      <c r="H49" s="90" t="str">
        <f t="shared" ref="H49:H86" si="3">IF(G49&gt;J49,"!!!","")</f>
        <v/>
      </c>
      <c r="I49" s="113">
        <v>720.76</v>
      </c>
      <c r="J49" s="113">
        <v>41804.080000000002</v>
      </c>
    </row>
    <row r="50" spans="1:10" x14ac:dyDescent="0.3">
      <c r="A50" s="108" t="s">
        <v>94</v>
      </c>
      <c r="B50" s="28" t="s">
        <v>95</v>
      </c>
      <c r="C50" s="28" t="s">
        <v>96</v>
      </c>
      <c r="D50" s="56"/>
      <c r="E50" s="57">
        <v>1</v>
      </c>
      <c r="F50" s="48">
        <f>G50</f>
        <v>0</v>
      </c>
      <c r="G50" s="58">
        <f>ROUND(SUM(G51:G52),2)</f>
        <v>0</v>
      </c>
      <c r="H50" s="91"/>
      <c r="I50" s="114">
        <v>321237.53999999998</v>
      </c>
      <c r="J50" s="114">
        <v>321237.53999999998</v>
      </c>
    </row>
    <row r="51" spans="1:10" x14ac:dyDescent="0.3">
      <c r="A51" s="108" t="s">
        <v>97</v>
      </c>
      <c r="B51" s="27" t="s">
        <v>98</v>
      </c>
      <c r="C51" s="39" t="s">
        <v>99</v>
      </c>
      <c r="D51" s="41" t="s">
        <v>40</v>
      </c>
      <c r="E51" s="40">
        <v>17648.8</v>
      </c>
      <c r="F51" s="43"/>
      <c r="G51" s="8">
        <f t="shared" ref="G51" si="4">F51*E51</f>
        <v>0</v>
      </c>
      <c r="H51" s="90" t="str">
        <f t="shared" si="3"/>
        <v/>
      </c>
      <c r="I51" s="113">
        <v>3.97</v>
      </c>
      <c r="J51" s="113">
        <v>70065.740000000005</v>
      </c>
    </row>
    <row r="52" spans="1:10" x14ac:dyDescent="0.3">
      <c r="A52" s="108" t="s">
        <v>100</v>
      </c>
      <c r="B52" s="27" t="s">
        <v>101</v>
      </c>
      <c r="C52" s="39" t="s">
        <v>102</v>
      </c>
      <c r="D52" s="41" t="s">
        <v>40</v>
      </c>
      <c r="E52" s="40">
        <v>45667.6</v>
      </c>
      <c r="F52" s="43"/>
      <c r="G52" s="8">
        <f t="shared" ref="G52" si="5">ROUND(F52*E52,2)</f>
        <v>0</v>
      </c>
      <c r="H52" s="90" t="str">
        <f t="shared" si="3"/>
        <v/>
      </c>
      <c r="I52" s="113">
        <v>5.5</v>
      </c>
      <c r="J52" s="113">
        <v>251171.8</v>
      </c>
    </row>
    <row r="53" spans="1:10" x14ac:dyDescent="0.3">
      <c r="A53" s="108" t="s">
        <v>103</v>
      </c>
      <c r="B53" s="28" t="s">
        <v>104</v>
      </c>
      <c r="C53" s="28" t="s">
        <v>105</v>
      </c>
      <c r="D53" s="56"/>
      <c r="E53" s="57">
        <v>1</v>
      </c>
      <c r="F53" s="48">
        <f>G53</f>
        <v>0</v>
      </c>
      <c r="G53" s="58">
        <f>G54</f>
        <v>0</v>
      </c>
      <c r="H53" s="91"/>
      <c r="I53" s="114">
        <v>1382.62</v>
      </c>
      <c r="J53" s="114">
        <v>1382.62</v>
      </c>
    </row>
    <row r="54" spans="1:10" x14ac:dyDescent="0.3">
      <c r="A54" s="108" t="s">
        <v>106</v>
      </c>
      <c r="B54" s="27" t="s">
        <v>107</v>
      </c>
      <c r="C54" s="39" t="s">
        <v>108</v>
      </c>
      <c r="D54" s="41" t="s">
        <v>43</v>
      </c>
      <c r="E54" s="40">
        <v>146</v>
      </c>
      <c r="F54" s="43"/>
      <c r="G54" s="8">
        <f t="shared" ref="G54" si="6">ROUND(F54*E54,2)</f>
        <v>0</v>
      </c>
      <c r="H54" s="90" t="str">
        <f t="shared" si="3"/>
        <v/>
      </c>
      <c r="I54" s="113">
        <v>9.4700000000000006</v>
      </c>
      <c r="J54" s="113">
        <v>1382.62</v>
      </c>
    </row>
    <row r="55" spans="1:10" x14ac:dyDescent="0.3">
      <c r="A55" s="108" t="s">
        <v>109</v>
      </c>
      <c r="B55" s="28" t="s">
        <v>110</v>
      </c>
      <c r="C55" s="26" t="s">
        <v>111</v>
      </c>
      <c r="D55" s="51"/>
      <c r="E55" s="52">
        <v>1</v>
      </c>
      <c r="F55" s="45">
        <f>G55</f>
        <v>0</v>
      </c>
      <c r="G55" s="53">
        <f>ROUND(SUM(G56:G57),2)</f>
        <v>0</v>
      </c>
      <c r="H55" s="89"/>
      <c r="I55" s="112">
        <v>31026.92</v>
      </c>
      <c r="J55" s="112">
        <v>31026.92</v>
      </c>
    </row>
    <row r="56" spans="1:10" x14ac:dyDescent="0.3">
      <c r="A56" s="108" t="s">
        <v>112</v>
      </c>
      <c r="B56" s="27" t="s">
        <v>113</v>
      </c>
      <c r="C56" s="39" t="s">
        <v>114</v>
      </c>
      <c r="D56" s="41" t="s">
        <v>43</v>
      </c>
      <c r="E56" s="40">
        <v>43</v>
      </c>
      <c r="F56" s="43"/>
      <c r="G56" s="8">
        <f t="shared" ref="G56:G57" si="7">ROUND(F56*E56,2)</f>
        <v>0</v>
      </c>
      <c r="H56" s="90" t="str">
        <f t="shared" si="3"/>
        <v/>
      </c>
      <c r="I56" s="113">
        <v>670.83</v>
      </c>
      <c r="J56" s="113">
        <v>28845.69</v>
      </c>
    </row>
    <row r="57" spans="1:10" x14ac:dyDescent="0.3">
      <c r="A57" s="108" t="s">
        <v>115</v>
      </c>
      <c r="B57" s="27" t="s">
        <v>116</v>
      </c>
      <c r="C57" s="39" t="s">
        <v>117</v>
      </c>
      <c r="D57" s="41" t="s">
        <v>43</v>
      </c>
      <c r="E57" s="40">
        <v>1</v>
      </c>
      <c r="F57" s="43"/>
      <c r="G57" s="8">
        <f t="shared" si="7"/>
        <v>0</v>
      </c>
      <c r="H57" s="90" t="str">
        <f t="shared" si="3"/>
        <v/>
      </c>
      <c r="I57" s="113">
        <v>2181.23</v>
      </c>
      <c r="J57" s="113">
        <v>2181.23</v>
      </c>
    </row>
    <row r="58" spans="1:10" x14ac:dyDescent="0.3">
      <c r="A58" s="108" t="s">
        <v>118</v>
      </c>
      <c r="B58" s="26" t="s">
        <v>119</v>
      </c>
      <c r="C58" s="26" t="s">
        <v>120</v>
      </c>
      <c r="D58" s="51"/>
      <c r="E58" s="52">
        <v>1</v>
      </c>
      <c r="F58" s="45">
        <f>G58</f>
        <v>0</v>
      </c>
      <c r="G58" s="53">
        <f>ROUND(SUM(G59:G68),2)</f>
        <v>0</v>
      </c>
      <c r="H58" s="89"/>
      <c r="I58" s="112">
        <v>179000.13</v>
      </c>
      <c r="J58" s="112">
        <v>179000.13</v>
      </c>
    </row>
    <row r="59" spans="1:10" x14ac:dyDescent="0.3">
      <c r="A59" s="108" t="s">
        <v>121</v>
      </c>
      <c r="B59" s="27" t="s">
        <v>122</v>
      </c>
      <c r="C59" s="39" t="s">
        <v>123</v>
      </c>
      <c r="D59" s="41" t="s">
        <v>43</v>
      </c>
      <c r="E59" s="40">
        <v>29</v>
      </c>
      <c r="F59" s="43"/>
      <c r="G59" s="8">
        <f t="shared" ref="G59:G84" si="8">ROUND(F59*E59,2)</f>
        <v>0</v>
      </c>
      <c r="H59" s="90" t="str">
        <f t="shared" si="3"/>
        <v/>
      </c>
      <c r="I59" s="113">
        <v>2000</v>
      </c>
      <c r="J59" s="113">
        <v>58000</v>
      </c>
    </row>
    <row r="60" spans="1:10" x14ac:dyDescent="0.3">
      <c r="A60" s="108" t="s">
        <v>124</v>
      </c>
      <c r="B60" s="27" t="s">
        <v>125</v>
      </c>
      <c r="C60" s="39" t="s">
        <v>126</v>
      </c>
      <c r="D60" s="41" t="s">
        <v>43</v>
      </c>
      <c r="E60" s="40">
        <v>348</v>
      </c>
      <c r="F60" s="43"/>
      <c r="G60" s="8">
        <f t="shared" si="8"/>
        <v>0</v>
      </c>
      <c r="H60" s="90" t="str">
        <f t="shared" si="3"/>
        <v/>
      </c>
      <c r="I60" s="113">
        <v>80.27</v>
      </c>
      <c r="J60" s="113">
        <v>27933.96</v>
      </c>
    </row>
    <row r="61" spans="1:10" x14ac:dyDescent="0.3">
      <c r="A61" s="108" t="s">
        <v>127</v>
      </c>
      <c r="B61" s="27" t="s">
        <v>128</v>
      </c>
      <c r="C61" s="39" t="s">
        <v>129</v>
      </c>
      <c r="D61" s="41" t="s">
        <v>43</v>
      </c>
      <c r="E61" s="40">
        <v>342</v>
      </c>
      <c r="F61" s="43"/>
      <c r="G61" s="8">
        <f t="shared" si="8"/>
        <v>0</v>
      </c>
      <c r="H61" s="90" t="str">
        <f t="shared" si="3"/>
        <v/>
      </c>
      <c r="I61" s="113">
        <v>80.27</v>
      </c>
      <c r="J61" s="113">
        <v>27452.34</v>
      </c>
    </row>
    <row r="62" spans="1:10" x14ac:dyDescent="0.3">
      <c r="A62" s="108" t="s">
        <v>130</v>
      </c>
      <c r="B62" s="27" t="s">
        <v>131</v>
      </c>
      <c r="C62" s="39" t="s">
        <v>132</v>
      </c>
      <c r="D62" s="41" t="s">
        <v>43</v>
      </c>
      <c r="E62" s="40">
        <v>38</v>
      </c>
      <c r="F62" s="43"/>
      <c r="G62" s="8">
        <f t="shared" si="8"/>
        <v>0</v>
      </c>
      <c r="H62" s="90" t="str">
        <f t="shared" si="3"/>
        <v/>
      </c>
      <c r="I62" s="113">
        <v>67.760000000000005</v>
      </c>
      <c r="J62" s="113">
        <v>2574.88</v>
      </c>
    </row>
    <row r="63" spans="1:10" x14ac:dyDescent="0.3">
      <c r="A63" s="108" t="s">
        <v>133</v>
      </c>
      <c r="B63" s="27" t="s">
        <v>134</v>
      </c>
      <c r="C63" s="39" t="s">
        <v>135</v>
      </c>
      <c r="D63" s="41" t="s">
        <v>43</v>
      </c>
      <c r="E63" s="40">
        <v>120</v>
      </c>
      <c r="F63" s="43"/>
      <c r="G63" s="8">
        <f t="shared" si="8"/>
        <v>0</v>
      </c>
      <c r="H63" s="90" t="str">
        <f t="shared" si="3"/>
        <v/>
      </c>
      <c r="I63" s="113">
        <v>80.27</v>
      </c>
      <c r="J63" s="113">
        <v>9632.4</v>
      </c>
    </row>
    <row r="64" spans="1:10" x14ac:dyDescent="0.3">
      <c r="A64" s="108" t="s">
        <v>136</v>
      </c>
      <c r="B64" s="27" t="s">
        <v>137</v>
      </c>
      <c r="C64" s="39" t="s">
        <v>138</v>
      </c>
      <c r="D64" s="41" t="s">
        <v>43</v>
      </c>
      <c r="E64" s="40">
        <v>24</v>
      </c>
      <c r="F64" s="43"/>
      <c r="G64" s="8">
        <f t="shared" si="8"/>
        <v>0</v>
      </c>
      <c r="H64" s="90" t="str">
        <f t="shared" si="3"/>
        <v/>
      </c>
      <c r="I64" s="113">
        <v>67.760000000000005</v>
      </c>
      <c r="J64" s="113">
        <v>1626.24</v>
      </c>
    </row>
    <row r="65" spans="1:10" x14ac:dyDescent="0.3">
      <c r="A65" s="108" t="s">
        <v>139</v>
      </c>
      <c r="B65" s="27" t="s">
        <v>140</v>
      </c>
      <c r="C65" s="39" t="s">
        <v>141</v>
      </c>
      <c r="D65" s="41" t="s">
        <v>43</v>
      </c>
      <c r="E65" s="40">
        <v>277</v>
      </c>
      <c r="F65" s="43"/>
      <c r="G65" s="8">
        <f t="shared" si="8"/>
        <v>0</v>
      </c>
      <c r="H65" s="90" t="str">
        <f t="shared" si="3"/>
        <v/>
      </c>
      <c r="I65" s="113">
        <v>80.27</v>
      </c>
      <c r="J65" s="113">
        <v>22234.79</v>
      </c>
    </row>
    <row r="66" spans="1:10" x14ac:dyDescent="0.3">
      <c r="A66" s="108" t="s">
        <v>142</v>
      </c>
      <c r="B66" s="27" t="s">
        <v>143</v>
      </c>
      <c r="C66" s="39" t="s">
        <v>144</v>
      </c>
      <c r="D66" s="41" t="s">
        <v>43</v>
      </c>
      <c r="E66" s="40">
        <v>277</v>
      </c>
      <c r="F66" s="43"/>
      <c r="G66" s="8">
        <f t="shared" si="8"/>
        <v>0</v>
      </c>
      <c r="H66" s="90" t="str">
        <f t="shared" si="3"/>
        <v/>
      </c>
      <c r="I66" s="113">
        <v>67.760000000000005</v>
      </c>
      <c r="J66" s="113">
        <v>18769.52</v>
      </c>
    </row>
    <row r="67" spans="1:10" x14ac:dyDescent="0.3">
      <c r="A67" s="108" t="s">
        <v>145</v>
      </c>
      <c r="B67" s="27" t="s">
        <v>146</v>
      </c>
      <c r="C67" s="39" t="s">
        <v>147</v>
      </c>
      <c r="D67" s="41" t="s">
        <v>43</v>
      </c>
      <c r="E67" s="40">
        <v>37</v>
      </c>
      <c r="F67" s="43"/>
      <c r="G67" s="8">
        <f t="shared" si="8"/>
        <v>0</v>
      </c>
      <c r="H67" s="90" t="str">
        <f t="shared" si="3"/>
        <v/>
      </c>
      <c r="I67" s="113">
        <v>96</v>
      </c>
      <c r="J67" s="113">
        <v>3552</v>
      </c>
    </row>
    <row r="68" spans="1:10" x14ac:dyDescent="0.3">
      <c r="A68" s="108" t="s">
        <v>148</v>
      </c>
      <c r="B68" s="27" t="s">
        <v>149</v>
      </c>
      <c r="C68" s="39" t="s">
        <v>150</v>
      </c>
      <c r="D68" s="41" t="s">
        <v>43</v>
      </c>
      <c r="E68" s="40">
        <v>56</v>
      </c>
      <c r="F68" s="43"/>
      <c r="G68" s="8">
        <f t="shared" si="8"/>
        <v>0</v>
      </c>
      <c r="H68" s="90" t="str">
        <f t="shared" si="3"/>
        <v/>
      </c>
      <c r="I68" s="113">
        <v>129</v>
      </c>
      <c r="J68" s="113">
        <v>7224</v>
      </c>
    </row>
    <row r="69" spans="1:10" x14ac:dyDescent="0.3">
      <c r="A69" s="108" t="s">
        <v>151</v>
      </c>
      <c r="B69" s="26" t="s">
        <v>152</v>
      </c>
      <c r="C69" s="26" t="s">
        <v>153</v>
      </c>
      <c r="D69" s="51"/>
      <c r="E69" s="52">
        <v>1</v>
      </c>
      <c r="F69" s="45">
        <f>G69</f>
        <v>0</v>
      </c>
      <c r="G69" s="53">
        <f>ROUND(SUM(G70:G73),2)</f>
        <v>0</v>
      </c>
      <c r="H69" s="89"/>
      <c r="I69" s="112">
        <v>31403.84</v>
      </c>
      <c r="J69" s="112">
        <v>31403.84</v>
      </c>
    </row>
    <row r="70" spans="1:10" x14ac:dyDescent="0.3">
      <c r="A70" s="108" t="s">
        <v>154</v>
      </c>
      <c r="B70" s="27" t="s">
        <v>155</v>
      </c>
      <c r="C70" s="39" t="s">
        <v>156</v>
      </c>
      <c r="D70" s="41" t="s">
        <v>43</v>
      </c>
      <c r="E70" s="40">
        <v>37</v>
      </c>
      <c r="F70" s="43"/>
      <c r="G70" s="8">
        <f t="shared" si="8"/>
        <v>0</v>
      </c>
      <c r="H70" s="90" t="str">
        <f t="shared" si="3"/>
        <v/>
      </c>
      <c r="I70" s="113">
        <v>603.91999999999996</v>
      </c>
      <c r="J70" s="113">
        <v>22345.040000000001</v>
      </c>
    </row>
    <row r="71" spans="1:10" x14ac:dyDescent="0.3">
      <c r="A71" s="108" t="s">
        <v>157</v>
      </c>
      <c r="B71" s="27" t="s">
        <v>158</v>
      </c>
      <c r="C71" s="39" t="s">
        <v>159</v>
      </c>
      <c r="D71" s="41" t="s">
        <v>43</v>
      </c>
      <c r="E71" s="40">
        <v>8</v>
      </c>
      <c r="F71" s="43"/>
      <c r="G71" s="8">
        <f t="shared" si="8"/>
        <v>0</v>
      </c>
      <c r="H71" s="90" t="str">
        <f t="shared" si="3"/>
        <v/>
      </c>
      <c r="I71" s="113">
        <v>603.91999999999996</v>
      </c>
      <c r="J71" s="113">
        <v>4831.3599999999997</v>
      </c>
    </row>
    <row r="72" spans="1:10" x14ac:dyDescent="0.3">
      <c r="A72" s="108" t="s">
        <v>160</v>
      </c>
      <c r="B72" s="27" t="s">
        <v>161</v>
      </c>
      <c r="C72" s="39" t="s">
        <v>162</v>
      </c>
      <c r="D72" s="41" t="s">
        <v>43</v>
      </c>
      <c r="E72" s="40">
        <v>4</v>
      </c>
      <c r="F72" s="43"/>
      <c r="G72" s="8">
        <f t="shared" si="8"/>
        <v>0</v>
      </c>
      <c r="H72" s="90" t="str">
        <f t="shared" si="3"/>
        <v/>
      </c>
      <c r="I72" s="113">
        <v>603.91999999999996</v>
      </c>
      <c r="J72" s="113">
        <v>2415.6799999999998</v>
      </c>
    </row>
    <row r="73" spans="1:10" x14ac:dyDescent="0.3">
      <c r="A73" s="108" t="s">
        <v>163</v>
      </c>
      <c r="B73" s="27" t="s">
        <v>164</v>
      </c>
      <c r="C73" s="39" t="s">
        <v>165</v>
      </c>
      <c r="D73" s="41" t="s">
        <v>43</v>
      </c>
      <c r="E73" s="40">
        <v>3</v>
      </c>
      <c r="F73" s="43"/>
      <c r="G73" s="8">
        <f t="shared" si="8"/>
        <v>0</v>
      </c>
      <c r="H73" s="90" t="str">
        <f t="shared" si="3"/>
        <v/>
      </c>
      <c r="I73" s="113">
        <v>603.91999999999996</v>
      </c>
      <c r="J73" s="113">
        <v>1811.76</v>
      </c>
    </row>
    <row r="74" spans="1:10" x14ac:dyDescent="0.3">
      <c r="A74" s="108" t="s">
        <v>166</v>
      </c>
      <c r="B74" s="26" t="s">
        <v>167</v>
      </c>
      <c r="C74" s="26" t="s">
        <v>168</v>
      </c>
      <c r="D74" s="51"/>
      <c r="E74" s="52">
        <v>1</v>
      </c>
      <c r="F74" s="45">
        <f>G74</f>
        <v>0</v>
      </c>
      <c r="G74" s="53">
        <f>ROUND(SUM(G75:G82),2)</f>
        <v>0</v>
      </c>
      <c r="H74" s="89"/>
      <c r="I74" s="112">
        <v>110268.23</v>
      </c>
      <c r="J74" s="112">
        <v>110268.23</v>
      </c>
    </row>
    <row r="75" spans="1:10" x14ac:dyDescent="0.3">
      <c r="A75" s="108" t="s">
        <v>169</v>
      </c>
      <c r="B75" s="27" t="s">
        <v>170</v>
      </c>
      <c r="C75" s="39" t="s">
        <v>171</v>
      </c>
      <c r="D75" s="41" t="s">
        <v>43</v>
      </c>
      <c r="E75" s="40">
        <v>29</v>
      </c>
      <c r="F75" s="43"/>
      <c r="G75" s="8">
        <f t="shared" si="8"/>
        <v>0</v>
      </c>
      <c r="H75" s="90" t="str">
        <f t="shared" si="3"/>
        <v/>
      </c>
      <c r="I75" s="113">
        <v>1269.28</v>
      </c>
      <c r="J75" s="113">
        <v>36809.120000000003</v>
      </c>
    </row>
    <row r="76" spans="1:10" x14ac:dyDescent="0.3">
      <c r="A76" s="108" t="s">
        <v>172</v>
      </c>
      <c r="B76" s="27" t="s">
        <v>173</v>
      </c>
      <c r="C76" s="39" t="s">
        <v>174</v>
      </c>
      <c r="D76" s="41" t="s">
        <v>43</v>
      </c>
      <c r="E76" s="40">
        <v>29</v>
      </c>
      <c r="F76" s="43"/>
      <c r="G76" s="8">
        <f t="shared" si="8"/>
        <v>0</v>
      </c>
      <c r="H76" s="90" t="str">
        <f t="shared" si="3"/>
        <v/>
      </c>
      <c r="I76" s="113">
        <v>819.58</v>
      </c>
      <c r="J76" s="113">
        <v>23767.82</v>
      </c>
    </row>
    <row r="77" spans="1:10" x14ac:dyDescent="0.3">
      <c r="A77" s="108" t="s">
        <v>175</v>
      </c>
      <c r="B77" s="27" t="s">
        <v>176</v>
      </c>
      <c r="C77" s="39" t="s">
        <v>177</v>
      </c>
      <c r="D77" s="41" t="s">
        <v>43</v>
      </c>
      <c r="E77" s="40">
        <v>29</v>
      </c>
      <c r="F77" s="43"/>
      <c r="G77" s="8">
        <f t="shared" si="8"/>
        <v>0</v>
      </c>
      <c r="H77" s="90" t="str">
        <f t="shared" si="3"/>
        <v/>
      </c>
      <c r="I77" s="113">
        <v>553.41999999999996</v>
      </c>
      <c r="J77" s="113">
        <v>16049.18</v>
      </c>
    </row>
    <row r="78" spans="1:10" x14ac:dyDescent="0.3">
      <c r="A78" s="108" t="s">
        <v>178</v>
      </c>
      <c r="B78" s="27" t="s">
        <v>179</v>
      </c>
      <c r="C78" s="39" t="s">
        <v>180</v>
      </c>
      <c r="D78" s="41" t="s">
        <v>43</v>
      </c>
      <c r="E78" s="40">
        <v>8</v>
      </c>
      <c r="F78" s="43"/>
      <c r="G78" s="8">
        <f t="shared" si="8"/>
        <v>0</v>
      </c>
      <c r="H78" s="90" t="str">
        <f t="shared" si="3"/>
        <v/>
      </c>
      <c r="I78" s="113">
        <v>457.48</v>
      </c>
      <c r="J78" s="113">
        <v>3659.84</v>
      </c>
    </row>
    <row r="79" spans="1:10" x14ac:dyDescent="0.3">
      <c r="A79" s="108" t="s">
        <v>181</v>
      </c>
      <c r="B79" s="27" t="s">
        <v>182</v>
      </c>
      <c r="C79" s="39" t="s">
        <v>183</v>
      </c>
      <c r="D79" s="41" t="s">
        <v>43</v>
      </c>
      <c r="E79" s="40">
        <v>20</v>
      </c>
      <c r="F79" s="43"/>
      <c r="G79" s="8">
        <f t="shared" si="8"/>
        <v>0</v>
      </c>
      <c r="H79" s="90" t="str">
        <f t="shared" si="3"/>
        <v/>
      </c>
      <c r="I79" s="113">
        <v>179</v>
      </c>
      <c r="J79" s="113">
        <v>3580</v>
      </c>
    </row>
    <row r="80" spans="1:10" x14ac:dyDescent="0.3">
      <c r="A80" s="108" t="s">
        <v>184</v>
      </c>
      <c r="B80" s="27" t="s">
        <v>185</v>
      </c>
      <c r="C80" s="39" t="s">
        <v>186</v>
      </c>
      <c r="D80" s="41" t="s">
        <v>43</v>
      </c>
      <c r="E80" s="40">
        <v>63</v>
      </c>
      <c r="F80" s="43"/>
      <c r="G80" s="8">
        <f t="shared" si="8"/>
        <v>0</v>
      </c>
      <c r="H80" s="90" t="str">
        <f t="shared" si="3"/>
        <v/>
      </c>
      <c r="I80" s="113">
        <v>33.19</v>
      </c>
      <c r="J80" s="113">
        <v>2090.9699999999998</v>
      </c>
    </row>
    <row r="81" spans="1:10" x14ac:dyDescent="0.3">
      <c r="A81" s="108" t="s">
        <v>187</v>
      </c>
      <c r="B81" s="27" t="s">
        <v>188</v>
      </c>
      <c r="C81" s="39" t="s">
        <v>189</v>
      </c>
      <c r="D81" s="41" t="s">
        <v>43</v>
      </c>
      <c r="E81" s="40">
        <v>580</v>
      </c>
      <c r="F81" s="43"/>
      <c r="G81" s="8">
        <f t="shared" si="8"/>
        <v>0</v>
      </c>
      <c r="H81" s="90" t="str">
        <f t="shared" si="3"/>
        <v/>
      </c>
      <c r="I81" s="113">
        <v>28.61</v>
      </c>
      <c r="J81" s="113">
        <v>16593.8</v>
      </c>
    </row>
    <row r="82" spans="1:10" x14ac:dyDescent="0.3">
      <c r="A82" s="108" t="s">
        <v>190</v>
      </c>
      <c r="B82" s="27" t="s">
        <v>191</v>
      </c>
      <c r="C82" s="39" t="s">
        <v>192</v>
      </c>
      <c r="D82" s="41" t="s">
        <v>40</v>
      </c>
      <c r="E82" s="40">
        <v>1750</v>
      </c>
      <c r="F82" s="43"/>
      <c r="G82" s="8">
        <f t="shared" si="8"/>
        <v>0</v>
      </c>
      <c r="H82" s="90" t="str">
        <f t="shared" si="3"/>
        <v/>
      </c>
      <c r="I82" s="113">
        <v>4.41</v>
      </c>
      <c r="J82" s="113">
        <v>7717.5</v>
      </c>
    </row>
    <row r="83" spans="1:10" x14ac:dyDescent="0.3">
      <c r="A83" s="108" t="s">
        <v>193</v>
      </c>
      <c r="B83" s="26" t="s">
        <v>194</v>
      </c>
      <c r="C83" s="26" t="s">
        <v>195</v>
      </c>
      <c r="D83" s="51"/>
      <c r="E83" s="52">
        <v>1</v>
      </c>
      <c r="F83" s="45">
        <f>G83</f>
        <v>0</v>
      </c>
      <c r="G83" s="53">
        <f>G84</f>
        <v>0</v>
      </c>
      <c r="H83" s="89"/>
      <c r="I83" s="112">
        <v>24880</v>
      </c>
      <c r="J83" s="112">
        <v>24880</v>
      </c>
    </row>
    <row r="84" spans="1:10" x14ac:dyDescent="0.3">
      <c r="A84" s="108" t="s">
        <v>196</v>
      </c>
      <c r="B84" s="27" t="s">
        <v>197</v>
      </c>
      <c r="C84" s="39" t="s">
        <v>198</v>
      </c>
      <c r="D84" s="41" t="s">
        <v>43</v>
      </c>
      <c r="E84" s="40">
        <v>15550</v>
      </c>
      <c r="F84" s="43"/>
      <c r="G84" s="8">
        <f t="shared" si="8"/>
        <v>0</v>
      </c>
      <c r="H84" s="90" t="str">
        <f t="shared" si="3"/>
        <v/>
      </c>
      <c r="I84" s="113">
        <v>1.6</v>
      </c>
      <c r="J84" s="113">
        <v>24880</v>
      </c>
    </row>
    <row r="85" spans="1:10" x14ac:dyDescent="0.3">
      <c r="A85" s="108" t="s">
        <v>199</v>
      </c>
      <c r="B85" s="26" t="s">
        <v>200</v>
      </c>
      <c r="C85" s="26" t="s">
        <v>201</v>
      </c>
      <c r="D85" s="51"/>
      <c r="E85" s="52">
        <v>1</v>
      </c>
      <c r="F85" s="45">
        <f>G85</f>
        <v>30692.04</v>
      </c>
      <c r="G85" s="53">
        <f>G86</f>
        <v>30692.04</v>
      </c>
      <c r="H85" s="89"/>
      <c r="I85" s="112">
        <v>30692.04</v>
      </c>
      <c r="J85" s="112">
        <v>30692.04</v>
      </c>
    </row>
    <row r="86" spans="1:10" x14ac:dyDescent="0.3">
      <c r="A86" s="108" t="s">
        <v>202</v>
      </c>
      <c r="B86" s="27" t="s">
        <v>203</v>
      </c>
      <c r="C86" s="39" t="s">
        <v>204</v>
      </c>
      <c r="D86" s="41" t="s">
        <v>43</v>
      </c>
      <c r="E86" s="40">
        <v>1</v>
      </c>
      <c r="F86" s="42">
        <v>30692.04</v>
      </c>
      <c r="G86" s="8">
        <f>ROUND(F86*E86,2)</f>
        <v>30692.04</v>
      </c>
      <c r="H86" s="90" t="str">
        <f t="shared" si="3"/>
        <v/>
      </c>
      <c r="I86" s="113">
        <v>30692.04</v>
      </c>
      <c r="J86" s="113">
        <v>30692.04</v>
      </c>
    </row>
    <row r="87" spans="1:10" x14ac:dyDescent="0.3">
      <c r="I87" s="115"/>
      <c r="J87" s="115"/>
    </row>
    <row r="88" spans="1:10" x14ac:dyDescent="0.3">
      <c r="I88" s="115"/>
      <c r="J88" s="115"/>
    </row>
    <row r="89" spans="1:10" x14ac:dyDescent="0.3">
      <c r="E89" s="65" t="s">
        <v>215</v>
      </c>
      <c r="F89" s="66"/>
      <c r="G89" s="67">
        <f>G6</f>
        <v>30692.04</v>
      </c>
      <c r="H89" s="92"/>
      <c r="I89" s="116"/>
      <c r="J89" s="117">
        <v>2936132.8899999997</v>
      </c>
    </row>
    <row r="90" spans="1:10" x14ac:dyDescent="0.3">
      <c r="E90" s="68"/>
      <c r="F90" s="66"/>
      <c r="G90" s="69"/>
      <c r="H90" s="92"/>
      <c r="I90" s="118"/>
      <c r="J90" s="119"/>
    </row>
    <row r="91" spans="1:10" x14ac:dyDescent="0.3">
      <c r="E91" s="70" t="s">
        <v>216</v>
      </c>
      <c r="F91" s="71"/>
      <c r="G91" s="72">
        <f>ROUND($G$89*F91,2)</f>
        <v>0</v>
      </c>
      <c r="H91" s="92"/>
      <c r="I91" s="120">
        <v>0.13</v>
      </c>
      <c r="J91" s="121">
        <v>381697.28000000003</v>
      </c>
    </row>
    <row r="92" spans="1:10" x14ac:dyDescent="0.3">
      <c r="E92" s="70"/>
      <c r="F92" s="73"/>
      <c r="G92" s="74"/>
      <c r="H92" s="92"/>
      <c r="I92" s="115"/>
      <c r="J92" s="119"/>
    </row>
    <row r="93" spans="1:10" x14ac:dyDescent="0.3">
      <c r="E93" s="70" t="s">
        <v>217</v>
      </c>
      <c r="F93" s="71"/>
      <c r="G93" s="72">
        <f>ROUND($G$89*F93,2)</f>
        <v>0</v>
      </c>
      <c r="H93" s="92"/>
      <c r="I93" s="120">
        <v>0.06</v>
      </c>
      <c r="J93" s="121">
        <v>176167.97</v>
      </c>
    </row>
    <row r="94" spans="1:10" x14ac:dyDescent="0.3">
      <c r="E94" s="70"/>
      <c r="F94" s="73"/>
      <c r="G94" s="74"/>
      <c r="H94" s="92"/>
      <c r="I94" s="118"/>
      <c r="J94" s="119"/>
    </row>
    <row r="95" spans="1:10" ht="15.6" x14ac:dyDescent="0.3">
      <c r="E95" s="75" t="s">
        <v>227</v>
      </c>
      <c r="F95" s="76"/>
      <c r="G95" s="82">
        <f>G93+G91+G89</f>
        <v>30692.04</v>
      </c>
      <c r="H95" s="93"/>
      <c r="I95" s="122"/>
      <c r="J95" s="123">
        <v>3493998.1399999997</v>
      </c>
    </row>
    <row r="96" spans="1:10" x14ac:dyDescent="0.3">
      <c r="E96" s="70"/>
      <c r="F96" s="73"/>
      <c r="G96" s="74"/>
      <c r="H96" s="92"/>
      <c r="I96" s="118"/>
      <c r="J96" s="119"/>
    </row>
    <row r="97" spans="2:10" x14ac:dyDescent="0.3">
      <c r="E97" s="70" t="s">
        <v>218</v>
      </c>
      <c r="F97" s="77">
        <v>0.21</v>
      </c>
      <c r="G97" s="72">
        <f>ROUND(G95*F97,2)</f>
        <v>6445.33</v>
      </c>
      <c r="H97" s="92"/>
      <c r="I97" s="120">
        <v>0.21</v>
      </c>
      <c r="J97" s="121">
        <v>733739.61</v>
      </c>
    </row>
    <row r="98" spans="2:10" x14ac:dyDescent="0.3">
      <c r="E98" s="78"/>
      <c r="F98" s="78"/>
      <c r="G98" s="79"/>
      <c r="H98" s="94"/>
      <c r="I98" s="118"/>
      <c r="J98" s="119"/>
    </row>
    <row r="99" spans="2:10" ht="15.6" x14ac:dyDescent="0.3">
      <c r="E99" s="75" t="s">
        <v>228</v>
      </c>
      <c r="F99" s="80"/>
      <c r="G99" s="81">
        <f>G95+G97</f>
        <v>37137.370000000003</v>
      </c>
      <c r="H99" s="95"/>
      <c r="I99" s="122"/>
      <c r="J99" s="124">
        <v>4227737.75</v>
      </c>
    </row>
    <row r="101" spans="2:10" x14ac:dyDescent="0.3">
      <c r="G101" s="103" t="str">
        <f>IF(ISERROR(G89),"ERROR: DATOS INCORRECTOS",IF(G99&gt;J99,"ERROR: IMPORTE DE LA OFERTA CON IVA POR ENCIMA DEL PRESUPUESTO BASE DE LICITACIÓN",""))</f>
        <v/>
      </c>
    </row>
    <row r="102" spans="2:10" x14ac:dyDescent="0.3">
      <c r="G102" s="103" t="str">
        <f>IF(COUNT(F8:F86)&lt;&gt;79,"ERROR: FALTAN DATOS","")</f>
        <v>ERROR: FALTAN DATOS</v>
      </c>
    </row>
    <row r="103" spans="2:10" x14ac:dyDescent="0.3">
      <c r="B103" s="96" t="s">
        <v>219</v>
      </c>
      <c r="C103" s="37"/>
      <c r="F103" s="83"/>
    </row>
    <row r="104" spans="2:10" x14ac:dyDescent="0.3">
      <c r="B104" s="97"/>
      <c r="C104" s="98"/>
      <c r="D104" s="98"/>
      <c r="E104" s="97"/>
      <c r="F104" s="97"/>
      <c r="G104" s="97"/>
    </row>
    <row r="105" spans="2:10" x14ac:dyDescent="0.3">
      <c r="B105" s="99" t="s">
        <v>220</v>
      </c>
      <c r="C105" s="37"/>
      <c r="F105"/>
    </row>
    <row r="106" spans="2:10" x14ac:dyDescent="0.3">
      <c r="B106" s="97"/>
      <c r="C106" s="37"/>
      <c r="F106"/>
    </row>
    <row r="107" spans="2:10" x14ac:dyDescent="0.3">
      <c r="B107" s="99" t="s">
        <v>221</v>
      </c>
      <c r="C107" s="37"/>
      <c r="F107"/>
    </row>
    <row r="108" spans="2:10" x14ac:dyDescent="0.3">
      <c r="B108" s="97"/>
      <c r="C108" s="37"/>
      <c r="F108"/>
    </row>
    <row r="109" spans="2:10" x14ac:dyDescent="0.3">
      <c r="B109" s="99" t="s">
        <v>222</v>
      </c>
      <c r="C109" s="37"/>
      <c r="F109"/>
    </row>
    <row r="110" spans="2:10" x14ac:dyDescent="0.3">
      <c r="B110" s="97"/>
      <c r="C110" s="98"/>
      <c r="D110" s="98"/>
      <c r="E110" s="97"/>
      <c r="F110" s="97"/>
      <c r="G110" s="97"/>
    </row>
    <row r="111" spans="2:10" x14ac:dyDescent="0.3">
      <c r="B111" s="99" t="s">
        <v>223</v>
      </c>
      <c r="C111" s="98"/>
      <c r="D111" s="98"/>
      <c r="E111" s="97"/>
      <c r="F111" s="97"/>
      <c r="G111" s="97"/>
    </row>
    <row r="112" spans="2:10" x14ac:dyDescent="0.3">
      <c r="B112" s="97"/>
      <c r="C112" s="98"/>
      <c r="D112" s="98"/>
      <c r="E112" s="97"/>
      <c r="F112" s="97"/>
      <c r="G112" s="97"/>
    </row>
    <row r="113" spans="2:7" x14ac:dyDescent="0.3">
      <c r="B113" s="100" t="s">
        <v>224</v>
      </c>
      <c r="C113" s="98"/>
      <c r="D113" s="98"/>
      <c r="E113" s="97"/>
      <c r="F113" s="97"/>
      <c r="G113" s="97"/>
    </row>
    <row r="114" spans="2:7" x14ac:dyDescent="0.3">
      <c r="B114" s="100" t="s">
        <v>225</v>
      </c>
      <c r="C114" s="98"/>
      <c r="D114" s="98"/>
      <c r="E114" s="97"/>
      <c r="F114" s="97"/>
      <c r="G114" s="97"/>
    </row>
    <row r="115" spans="2:7" x14ac:dyDescent="0.3">
      <c r="B115" s="97"/>
      <c r="C115" s="98"/>
      <c r="D115" s="98"/>
      <c r="E115" s="97"/>
      <c r="F115" s="97"/>
      <c r="G115" s="97"/>
    </row>
    <row r="116" spans="2:7" x14ac:dyDescent="0.3">
      <c r="B116" s="100" t="s">
        <v>226</v>
      </c>
      <c r="C116" s="98"/>
      <c r="D116" s="98"/>
      <c r="E116" s="97"/>
      <c r="F116" s="97"/>
      <c r="G116" s="97"/>
    </row>
    <row r="117" spans="2:7" x14ac:dyDescent="0.3">
      <c r="B117" s="62"/>
      <c r="C117" s="84"/>
      <c r="D117" s="84"/>
      <c r="E117" s="62"/>
      <c r="F117" s="101"/>
      <c r="G117" s="101"/>
    </row>
  </sheetData>
  <sheetProtection algorithmName="SHA-512" hashValue="qKDnqZ/ye4HFSkQ7kj0EffclZUSQ0S2LPGJn3pj7p5hGQa5vQ7YF0l2AcEbDx6X7VZqLjZj/uzwNUMojVyuvxA==" saltValue="RywCNthsbNMWfI5ZeY0Jkg==" spinCount="100000" sheet="1" objects="1" scenarios="1"/>
  <mergeCells count="2">
    <mergeCell ref="I3:J3"/>
    <mergeCell ref="F3:G3"/>
  </mergeCells>
  <dataValidations count="1">
    <dataValidation type="decimal" operator="greaterThanOrEqual" allowBlank="1" showInputMessage="1" showErrorMessage="1" errorTitle="Datos Incorrectos" error="Introduzca un valor numérico mayor o igual a 0" sqref="F91 F93" xr:uid="{AFDA0BAE-F99F-4621-B356-F4356656D62B}">
      <formula1>0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/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32</v>
      </c>
    </row>
    <row r="2" spans="2:2" ht="15" thickBot="1" x14ac:dyDescent="0.35">
      <c r="B2" s="1" t="s">
        <v>33</v>
      </c>
    </row>
    <row r="3" spans="2:2" ht="15" thickBot="1" x14ac:dyDescent="0.35">
      <c r="B3" s="1" t="s">
        <v>34</v>
      </c>
    </row>
  </sheetData>
  <sheetProtection algorithmName="SHA-512" hashValue="FQPF1k6beMvWYwZnPJ7we7Umvg7kvHtcqVsVTFov/qox3FnpsLnQsB4SQm865fMM+eERQde3PryTPNDnHc3hwg==" saltValue="NWRbRrvI8qempaYRlHVAIA==" spinCount="100000" sheet="1" objects="1" scenarios="1" selectLockedCells="1" selectUn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CERTO</vt:lpstr>
      <vt:lpstr>Licitación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García Martín, Amaya</cp:lastModifiedBy>
  <cp:revision/>
  <dcterms:created xsi:type="dcterms:W3CDTF">2023-06-09T08:33:37Z</dcterms:created>
  <dcterms:modified xsi:type="dcterms:W3CDTF">2024-11-08T12:16:12Z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