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Ing. S. Explotacion\Funcional\3. Coord. Telecomunicaciones\7. PROYECTOS\Proyectos RIM\IO_24-027P - RIM L6\Proyecto\Versión 8.0 (LAR)\Editables\"/>
    </mc:Choice>
  </mc:AlternateContent>
  <xr:revisionPtr revIDLastSave="0" documentId="13_ncr:1_{1C59DF08-6567-4C47-8851-BFB059D382BB}" xr6:coauthVersionLast="47" xr6:coauthVersionMax="47" xr10:uidLastSave="{00000000-0000-0000-0000-000000000000}"/>
  <bookViews>
    <workbookView xWindow="22932" yWindow="-108" windowWidth="23256" windowHeight="12576" firstSheet="1" activeTab="1" xr2:uid="{F043CD35-4EC0-4E73-B105-4F3FF39130F0}"/>
  </bookViews>
  <sheets>
    <sheet name="CERTO" sheetId="1" state="hidden" r:id="rId1"/>
    <sheet name="Licitación" sheetId="3" r:id="rId2"/>
  </sheets>
  <definedNames>
    <definedName name="_xlnm._FilterDatabase" localSheetId="0" hidden="1">CERTO!$A$11:$I$59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13" i="1"/>
  <c r="F14" i="1"/>
  <c r="F15" i="1"/>
  <c r="F16" i="1"/>
  <c r="F17" i="1"/>
  <c r="F18" i="1"/>
  <c r="F19" i="1"/>
  <c r="F20" i="1"/>
  <c r="F21" i="1"/>
  <c r="F12" i="1"/>
  <c r="D15" i="1"/>
  <c r="D17" i="1"/>
  <c r="D18" i="1"/>
  <c r="D19" i="1"/>
  <c r="D20" i="1"/>
  <c r="D21" i="1"/>
  <c r="D22" i="1"/>
  <c r="D23" i="1"/>
  <c r="D24" i="1"/>
  <c r="D25" i="1"/>
  <c r="D27" i="1"/>
  <c r="D28" i="1"/>
  <c r="D29" i="1"/>
  <c r="D30" i="1"/>
  <c r="D31" i="1"/>
  <c r="D32" i="1"/>
  <c r="D33" i="1"/>
  <c r="D34" i="1"/>
  <c r="D35" i="1"/>
  <c r="D36" i="1"/>
  <c r="D38" i="1"/>
  <c r="D39" i="1"/>
  <c r="D40" i="1"/>
  <c r="D41" i="1"/>
  <c r="D42" i="1"/>
  <c r="D43" i="1"/>
  <c r="D44" i="1"/>
  <c r="D45" i="1"/>
  <c r="D47" i="1"/>
  <c r="D49" i="1"/>
  <c r="D51" i="1"/>
  <c r="D52" i="1"/>
  <c r="D53" i="1"/>
  <c r="D55" i="1"/>
  <c r="D57" i="1"/>
  <c r="D58" i="1"/>
  <c r="D60" i="1"/>
  <c r="D14" i="1"/>
  <c r="E28" i="1" l="1"/>
  <c r="E29" i="1"/>
  <c r="E30" i="1"/>
  <c r="E31" i="1"/>
  <c r="E32" i="1"/>
  <c r="E33" i="1"/>
  <c r="G33" i="1" s="1"/>
  <c r="E34" i="1"/>
  <c r="G34" i="1"/>
  <c r="E35" i="1"/>
  <c r="E36" i="1"/>
  <c r="G36" i="1" s="1"/>
  <c r="E37" i="1"/>
  <c r="E38" i="1"/>
  <c r="G38" i="1"/>
  <c r="E39" i="1"/>
  <c r="E40" i="1"/>
  <c r="G40" i="1" s="1"/>
  <c r="E41" i="1"/>
  <c r="E42" i="1"/>
  <c r="G42" i="1" s="1"/>
  <c r="E43" i="1"/>
  <c r="E44" i="1"/>
  <c r="E45" i="1"/>
  <c r="E46" i="1"/>
  <c r="E47" i="1"/>
  <c r="E48" i="1"/>
  <c r="E49" i="1"/>
  <c r="G49" i="1"/>
  <c r="E50" i="1"/>
  <c r="E51" i="1"/>
  <c r="E52" i="1"/>
  <c r="G52" i="1"/>
  <c r="E53" i="1"/>
  <c r="E54" i="1"/>
  <c r="E55" i="1"/>
  <c r="E56" i="1"/>
  <c r="E57" i="1"/>
  <c r="E58" i="1"/>
  <c r="G58" i="1" s="1"/>
  <c r="E59" i="1"/>
  <c r="E60" i="1"/>
  <c r="G60" i="1" s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H25" i="1"/>
  <c r="G28" i="1"/>
  <c r="H28" i="1"/>
  <c r="I28" i="1" s="1"/>
  <c r="G29" i="1"/>
  <c r="H29" i="1"/>
  <c r="I29" i="1" s="1"/>
  <c r="H31" i="1"/>
  <c r="H33" i="1"/>
  <c r="H34" i="1"/>
  <c r="I34" i="1" s="1"/>
  <c r="H35" i="1"/>
  <c r="H36" i="1"/>
  <c r="I36" i="1" s="1"/>
  <c r="H38" i="1"/>
  <c r="I38" i="1" s="1"/>
  <c r="H39" i="1"/>
  <c r="H40" i="1"/>
  <c r="G41" i="1"/>
  <c r="H41" i="1"/>
  <c r="I41" i="1" s="1"/>
  <c r="H42" i="1"/>
  <c r="I42" i="1" s="1"/>
  <c r="H43" i="1"/>
  <c r="G45" i="1"/>
  <c r="H45" i="1"/>
  <c r="I45" i="1" s="1"/>
  <c r="H47" i="1"/>
  <c r="H49" i="1"/>
  <c r="I49" i="1" s="1"/>
  <c r="H51" i="1"/>
  <c r="H52" i="1"/>
  <c r="I52" i="1" s="1"/>
  <c r="G53" i="1"/>
  <c r="H53" i="1"/>
  <c r="I53" i="1" s="1"/>
  <c r="H55" i="1"/>
  <c r="G57" i="1"/>
  <c r="H57" i="1"/>
  <c r="I57" i="1" s="1"/>
  <c r="H58" i="1"/>
  <c r="I58" i="1" s="1"/>
  <c r="E21" i="1"/>
  <c r="E22" i="1"/>
  <c r="E23" i="1"/>
  <c r="E24" i="1"/>
  <c r="E25" i="1"/>
  <c r="G25" i="1" s="1"/>
  <c r="E26" i="1"/>
  <c r="E27" i="1"/>
  <c r="E13" i="1"/>
  <c r="E14" i="1"/>
  <c r="E15" i="1"/>
  <c r="E16" i="1"/>
  <c r="E17" i="1"/>
  <c r="E18" i="1"/>
  <c r="G18" i="1" s="1"/>
  <c r="E19" i="1"/>
  <c r="G19" i="1"/>
  <c r="E20" i="1"/>
  <c r="B25" i="1"/>
  <c r="C25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15" i="1"/>
  <c r="E12" i="1"/>
  <c r="B13" i="1"/>
  <c r="I33" i="1" l="1"/>
  <c r="I43" i="1"/>
  <c r="I40" i="1"/>
  <c r="G24" i="1"/>
  <c r="G15" i="1"/>
  <c r="G47" i="1"/>
  <c r="G35" i="1"/>
  <c r="G14" i="1"/>
  <c r="G21" i="1"/>
  <c r="G31" i="1"/>
  <c r="I39" i="1"/>
  <c r="G51" i="1"/>
  <c r="G39" i="1"/>
  <c r="G55" i="1"/>
  <c r="G43" i="1"/>
  <c r="G20" i="1"/>
  <c r="G23" i="1"/>
  <c r="I25" i="1"/>
  <c r="I55" i="1"/>
  <c r="I35" i="1"/>
  <c r="I31" i="1"/>
  <c r="I51" i="1"/>
  <c r="I47" i="1"/>
  <c r="G17" i="1"/>
  <c r="G22" i="1"/>
  <c r="F26" i="3"/>
  <c r="F38" i="3"/>
  <c r="G46" i="3"/>
  <c r="G47" i="3"/>
  <c r="G54" i="3"/>
  <c r="G53" i="3" s="1"/>
  <c r="F53" i="3" s="1"/>
  <c r="G52" i="3"/>
  <c r="H52" i="3" s="1"/>
  <c r="G17" i="3"/>
  <c r="G18" i="3"/>
  <c r="G19" i="3"/>
  <c r="H19" i="3" s="1"/>
  <c r="G32" i="1" l="1"/>
  <c r="H32" i="1"/>
  <c r="I32" i="1" s="1"/>
  <c r="G44" i="1"/>
  <c r="H44" i="1"/>
  <c r="I44" i="1" s="1"/>
  <c r="H46" i="3"/>
  <c r="H15" i="1"/>
  <c r="H17" i="1"/>
  <c r="H18" i="1"/>
  <c r="H19" i="1"/>
  <c r="H20" i="1"/>
  <c r="H21" i="1"/>
  <c r="H22" i="1"/>
  <c r="H23" i="1"/>
  <c r="H24" i="1"/>
  <c r="B14" i="1"/>
  <c r="B16" i="1"/>
  <c r="B17" i="1"/>
  <c r="B26" i="1"/>
  <c r="B27" i="1"/>
  <c r="G38" i="3"/>
  <c r="G39" i="3"/>
  <c r="G37" i="3"/>
  <c r="G36" i="3"/>
  <c r="F5" i="1"/>
  <c r="F4" i="1"/>
  <c r="H14" i="1"/>
  <c r="F24" i="3"/>
  <c r="F21" i="3"/>
  <c r="H27" i="1" l="1"/>
  <c r="I27" i="1" s="1"/>
  <c r="G27" i="1"/>
  <c r="H30" i="1"/>
  <c r="I30" i="1" s="1"/>
  <c r="G30" i="1"/>
  <c r="I23" i="1"/>
  <c r="G35" i="3"/>
  <c r="H35" i="3" s="1"/>
  <c r="I20" i="1"/>
  <c r="I22" i="1"/>
  <c r="I21" i="1"/>
  <c r="I18" i="1"/>
  <c r="I19" i="1"/>
  <c r="I17" i="1"/>
  <c r="I24" i="1"/>
  <c r="I15" i="1"/>
  <c r="G45" i="3"/>
  <c r="G33" i="3"/>
  <c r="H33" i="3" s="1"/>
  <c r="G34" i="3"/>
  <c r="H34" i="3" s="1"/>
  <c r="H36" i="3"/>
  <c r="H37" i="3"/>
  <c r="H38" i="3"/>
  <c r="H39" i="3"/>
  <c r="G22" i="3"/>
  <c r="H22" i="3" s="1"/>
  <c r="G23" i="3"/>
  <c r="H23" i="3" s="1"/>
  <c r="G24" i="3"/>
  <c r="H24" i="3" s="1"/>
  <c r="G25" i="3"/>
  <c r="H25" i="3" s="1"/>
  <c r="G26" i="3"/>
  <c r="H26" i="3" s="1"/>
  <c r="G27" i="3"/>
  <c r="H27" i="3" s="1"/>
  <c r="G28" i="3"/>
  <c r="H28" i="3" s="1"/>
  <c r="G29" i="3"/>
  <c r="H29" i="3" s="1"/>
  <c r="G30" i="3"/>
  <c r="H30" i="3" s="1"/>
  <c r="G12" i="3"/>
  <c r="H12" i="3" s="1"/>
  <c r="G13" i="3"/>
  <c r="H13" i="3" s="1"/>
  <c r="G14" i="3"/>
  <c r="H14" i="3" s="1"/>
  <c r="G15" i="3"/>
  <c r="H15" i="3" s="1"/>
  <c r="G16" i="3"/>
  <c r="H16" i="3" s="1"/>
  <c r="H17" i="3"/>
  <c r="H18" i="3"/>
  <c r="G49" i="3"/>
  <c r="G48" i="3" s="1"/>
  <c r="F48" i="3" s="1"/>
  <c r="G43" i="3"/>
  <c r="G42" i="3" s="1"/>
  <c r="G41" i="3"/>
  <c r="G40" i="3" s="1"/>
  <c r="F40" i="3" s="1"/>
  <c r="G32" i="3"/>
  <c r="H32" i="3" s="1"/>
  <c r="G21" i="3"/>
  <c r="G11" i="3"/>
  <c r="G9" i="3"/>
  <c r="H9" i="3" s="1"/>
  <c r="G8" i="3"/>
  <c r="C13" i="1"/>
  <c r="C14" i="1"/>
  <c r="C15" i="1"/>
  <c r="C16" i="1"/>
  <c r="C17" i="1"/>
  <c r="C26" i="1"/>
  <c r="C27" i="1"/>
  <c r="C12" i="1"/>
  <c r="B12" i="1"/>
  <c r="F7" i="1"/>
  <c r="G10" i="3" l="1"/>
  <c r="H45" i="3"/>
  <c r="G44" i="3"/>
  <c r="I14" i="1"/>
  <c r="D3" i="1"/>
  <c r="H43" i="3"/>
  <c r="F42" i="3"/>
  <c r="H47" i="3"/>
  <c r="H49" i="3"/>
  <c r="H11" i="3"/>
  <c r="F10" i="3"/>
  <c r="H41" i="3"/>
  <c r="H8" i="3"/>
  <c r="G7" i="3"/>
  <c r="G31" i="3"/>
  <c r="F31" i="3" s="1"/>
  <c r="H21" i="3"/>
  <c r="G20" i="3"/>
  <c r="F44" i="3" l="1"/>
  <c r="H44" i="3"/>
  <c r="F7" i="3"/>
  <c r="F20" i="3"/>
  <c r="D4" i="1"/>
  <c r="D5" i="1" l="1"/>
  <c r="D6" i="1" s="1"/>
  <c r="D7" i="1" s="1"/>
  <c r="D8" i="1" s="1"/>
  <c r="G51" i="3" l="1"/>
  <c r="H51" i="3" s="1"/>
  <c r="G50" i="3" l="1"/>
  <c r="G6" i="3" s="1"/>
  <c r="F6" i="3" s="1"/>
  <c r="G5" i="3" l="1"/>
  <c r="F5" i="3" s="1"/>
  <c r="G57" i="3"/>
  <c r="G59" i="3" s="1"/>
  <c r="H50" i="3"/>
  <c r="F50" i="3"/>
  <c r="G61" i="3" l="1"/>
  <c r="G63" i="3" s="1"/>
  <c r="G70" i="3"/>
  <c r="H60" i="1" s="1"/>
  <c r="I60" i="1" s="1"/>
  <c r="H3" i="1" s="1"/>
  <c r="H5" i="1" s="1"/>
  <c r="H4" i="1" l="1"/>
  <c r="H6" i="1" s="1"/>
  <c r="H7" i="1" s="1"/>
  <c r="H8" i="1" s="1"/>
  <c r="G65" i="3"/>
  <c r="G67" i="3" s="1"/>
  <c r="G69" i="3" s="1"/>
</calcChain>
</file>

<file path=xl/sharedStrings.xml><?xml version="1.0" encoding="utf-8"?>
<sst xmlns="http://schemas.openxmlformats.org/spreadsheetml/2006/main" count="244" uniqueCount="183">
  <si>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</si>
  <si>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</si>
  <si>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</si>
  <si>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</si>
  <si>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</si>
  <si>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</si>
  <si>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</si>
  <si>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</si>
  <si>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</si>
  <si>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</si>
  <si>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</si>
  <si>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</si>
  <si>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</si>
  <si>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</si>
  <si>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</si>
  <si>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</si>
  <si>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</si>
  <si>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</si>
  <si>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</si>
  <si>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</si>
  <si>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</si>
  <si>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</si>
  <si>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</si>
  <si>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</si>
  <si>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</si>
  <si>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</si>
  <si>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</si>
  <si>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</si>
  <si>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</si>
  <si>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</si>
  <si>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1.1.1</t>
  </si>
  <si>
    <t>1.2</t>
  </si>
  <si>
    <t>EDT</t>
  </si>
  <si>
    <t>Código</t>
  </si>
  <si>
    <t>CanPres</t>
  </si>
  <si>
    <t>Ud</t>
  </si>
  <si>
    <t>IO_24-027P</t>
  </si>
  <si>
    <t>INSTALACIÓN DE SISTEMAS DE COMUNICACIONES PARA OPERACIÓN LAR EN LÍNEA 6</t>
  </si>
  <si>
    <t>LOTE Nº2</t>
  </si>
  <si>
    <t>RED MPLS</t>
  </si>
  <si>
    <t>RED DE CORE</t>
  </si>
  <si>
    <t>Suministro e instalación de tarjetas en la capa de core</t>
  </si>
  <si>
    <t>EPDK100G</t>
  </si>
  <si>
    <t>Suministro e instalación de tarjetas 100G</t>
  </si>
  <si>
    <t>u</t>
  </si>
  <si>
    <t>1.1.2</t>
  </si>
  <si>
    <t>DCSCONFCOR1</t>
  </si>
  <si>
    <t>Configuración equipo Core</t>
  </si>
  <si>
    <t>RED DE DISTRIBUCIÓN</t>
  </si>
  <si>
    <t>Suministro e instalación de enrutadores MPLS de la capa de distribución</t>
  </si>
  <si>
    <t>DSCPWIR01</t>
  </si>
  <si>
    <t>Planificación y documentos de replanteo</t>
  </si>
  <si>
    <t>1.2.2</t>
  </si>
  <si>
    <t>EPKDGX010</t>
  </si>
  <si>
    <t>Suministro e instalación de nodo de distribución de la red MPLS</t>
  </si>
  <si>
    <t>1.2.3</t>
  </si>
  <si>
    <t>DCSCONF111</t>
  </si>
  <si>
    <t>Configuración equipo de distribución</t>
  </si>
  <si>
    <t>I31CBG001</t>
  </si>
  <si>
    <t>Suministro e instalación de acometida de alimentación para elementos de comunicaciones.</t>
  </si>
  <si>
    <t>m</t>
  </si>
  <si>
    <t>TRS10G400M</t>
  </si>
  <si>
    <t>Suministro e instalación de transceptor de 10 Gbps multimodo (OM4) para hasta 400 metros de distancia (10GBASE-SR SFP)</t>
  </si>
  <si>
    <t>TRS10G40KM</t>
  </si>
  <si>
    <t>Suministro e instalación transceptor de 10 Gbps monomodo hasta 40 km de distancia (10GBASE-ER SFP)</t>
  </si>
  <si>
    <t>1.3</t>
  </si>
  <si>
    <t>RED DE ACCESO</t>
  </si>
  <si>
    <t>Suministro e instalación de enrutadores IP/MPLS de la capa de acceso</t>
  </si>
  <si>
    <t>1.3.2</t>
  </si>
  <si>
    <t>EPKDGXX01</t>
  </si>
  <si>
    <t>Suministro e instalación de nodo de acceso a la red IP/MPLS.</t>
  </si>
  <si>
    <t>1.3.3</t>
  </si>
  <si>
    <t>DSCCONF11</t>
  </si>
  <si>
    <t>Configuración de router IP/MPLS</t>
  </si>
  <si>
    <t>1.3.5</t>
  </si>
  <si>
    <t>TRS10G10KM</t>
  </si>
  <si>
    <t>Suministro e instalación de transceptor de 10 Gbps monomodo para hasta 10 km de distancia (10GBASE-LR SFP)</t>
  </si>
  <si>
    <t>1.3.8</t>
  </si>
  <si>
    <t>EPKTWI001</t>
  </si>
  <si>
    <t>Suministro e instalación de transceptor de 10 Gbps twinax intra-equipos para hasta 1 km de distancia (SFP-H10GB-CU3M)</t>
  </si>
  <si>
    <t>1.3.9</t>
  </si>
  <si>
    <t>TRM1G1KM</t>
  </si>
  <si>
    <t>Transceptor de 1 Gbps multimodo para hasta 1 km de distancia (1000BASE-SX SFP)</t>
  </si>
  <si>
    <t>1.3.10</t>
  </si>
  <si>
    <t>TRS1G10KM</t>
  </si>
  <si>
    <t>Transceptor de 1 Gbps monomodo para hasta 10 km de distancia (1000BASE-LX/LH SFP)</t>
  </si>
  <si>
    <t>1.4</t>
  </si>
  <si>
    <t>SEGURIDAD_PSL</t>
  </si>
  <si>
    <t>Equipamiento de Seguridad en Nodos PSL</t>
  </si>
  <si>
    <t>1.4.1</t>
  </si>
  <si>
    <t>SWCAT930024UX-E</t>
  </si>
  <si>
    <t>Suministro e instalación de Conmutador 24 SFP 1/10/25G+ Modulo ampliación 2 puertos 40/100G , 2 fuentes alimentacion</t>
  </si>
  <si>
    <t>1.4.2</t>
  </si>
  <si>
    <t>EPDKFWPSL</t>
  </si>
  <si>
    <t>Suministro e instalación Firewall PSL</t>
  </si>
  <si>
    <t>1.4.3</t>
  </si>
  <si>
    <t>CONFFW</t>
  </si>
  <si>
    <t>Configuración firewall y conmutadores</t>
  </si>
  <si>
    <t>1.4.7</t>
  </si>
  <si>
    <t>TRS25G10KM</t>
  </si>
  <si>
    <t>Suministro e instalación transceptor de 25 Gbps monomodo hasta 10 km de distancia (QSFP-25G-LR4)</t>
  </si>
  <si>
    <t>1.4.8</t>
  </si>
  <si>
    <t>TRS25G40KM</t>
  </si>
  <si>
    <t>1.4.9</t>
  </si>
  <si>
    <t>TRS25GSR</t>
  </si>
  <si>
    <t>Suministro e instalación transceptor de 25 Gbps multimodo (25GBASE-SR)</t>
  </si>
  <si>
    <t>1.4.10</t>
  </si>
  <si>
    <t>1.5</t>
  </si>
  <si>
    <t>CABLEADO FO</t>
  </si>
  <si>
    <t>Suministro e instalación de cable de fibra óptica</t>
  </si>
  <si>
    <t>1.5.1</t>
  </si>
  <si>
    <t>1.5.1.1</t>
  </si>
  <si>
    <t>DIKOAC035</t>
  </si>
  <si>
    <t>"Jumper" de 10 m de longitud monomodo LC-APC - LC-UPC uniboot.</t>
  </si>
  <si>
    <t>1.6</t>
  </si>
  <si>
    <t>DISEÑO Y MIGRACIÓN</t>
  </si>
  <si>
    <t>Diseño y migración de servicios</t>
  </si>
  <si>
    <t>1.6.1</t>
  </si>
  <si>
    <t>DISEÑO</t>
  </si>
  <si>
    <t>Diseño</t>
  </si>
  <si>
    <t>1.6.2</t>
  </si>
  <si>
    <t>MIGRACIÓN</t>
  </si>
  <si>
    <t>Migración de servicios</t>
  </si>
  <si>
    <t>1.6.3</t>
  </si>
  <si>
    <t>HOMOLOGACIÓN</t>
  </si>
  <si>
    <t>Homologación</t>
  </si>
  <si>
    <t>1.7</t>
  </si>
  <si>
    <t>DFO</t>
  </si>
  <si>
    <t>Documentación final de obra</t>
  </si>
  <si>
    <t>1.7.1</t>
  </si>
  <si>
    <t>DSCDCFO01</t>
  </si>
  <si>
    <t>1.8</t>
  </si>
  <si>
    <t>FORMACIÓN</t>
  </si>
  <si>
    <t>Cursos de Formación</t>
  </si>
  <si>
    <t>1.8.1</t>
  </si>
  <si>
    <t>FORMUSUARIO</t>
  </si>
  <si>
    <t>Curso de formación a Usuarios</t>
  </si>
  <si>
    <t>1.8.2</t>
  </si>
  <si>
    <t>FORMPTECNICO</t>
  </si>
  <si>
    <t>Curso de formación Personal Técnico</t>
  </si>
  <si>
    <t>1.9</t>
  </si>
  <si>
    <t>ESS</t>
  </si>
  <si>
    <t>Estudio de Seguridad y Salud</t>
  </si>
  <si>
    <t>1.9.1</t>
  </si>
  <si>
    <t>DIKESS002</t>
  </si>
  <si>
    <t>Seguridad y Salud Laboral</t>
  </si>
  <si>
    <t>INSTALACIÓN DE SISTEMAS DE COMUNICACIONES PARA OPERACIÓN LAR EN LÍNEA 6 DE METRO DE MADRID</t>
  </si>
  <si>
    <t>OFERTA ECONÓMICA</t>
  </si>
  <si>
    <t>LICITACIÓN</t>
  </si>
  <si>
    <t xml:space="preserve">Coste Unitario Ejecución 
Material (€) </t>
  </si>
  <si>
    <t xml:space="preserve">Coste Ejecución 
Material (€) </t>
  </si>
  <si>
    <t>GASTOS GENERALES</t>
  </si>
  <si>
    <t>BENEFICIO INDUSTRIAL</t>
  </si>
  <si>
    <t>IVA</t>
  </si>
  <si>
    <t>Nota: Se tendrán en cuenta las Notas del apartado “27.Evaluación de las ofertas” del cuadro resumen del Pliego de Condiciones Particulares”</t>
  </si>
  <si>
    <t>► Se deberán rellenar todas las celdas marcadas en color verde</t>
  </si>
  <si>
    <t>► Las celdas marcadas en fondo gris claro se rellenarán automáticamente por ser partidas repetidas en diferentes apartados del presupuesto.</t>
  </si>
  <si>
    <r>
      <t>► El precio unitario ofertado en cada una de las partidas podrá superar el precio unitario base de referencia indicado en el presupuesto de licitación, apareciendo un aviso (</t>
    </r>
    <r>
      <rPr>
        <b/>
        <sz val="11"/>
        <rFont val="Calibri"/>
        <family val="2"/>
        <scheme val="minor"/>
      </rPr>
      <t>!!!</t>
    </r>
    <r>
      <rPr>
        <sz val="11"/>
        <rFont val="Calibri"/>
        <family val="2"/>
        <scheme val="minor"/>
      </rPr>
      <t>) en cada partida superada, únicamente a efectos informativos.</t>
    </r>
  </si>
  <si>
    <t>► Los precios unitarios ofertados no incluirán los Gastos Generales ni el Beneficio Industrial.</t>
  </si>
  <si>
    <t xml:space="preserve">      es decir, se encuentren en blanco, se considerará que el % ofertado para dichas celdas es 0.</t>
  </si>
  <si>
    <t>PRESUPUESTO DE EJECUCIÓN MATERIAL LOTE Nº 2</t>
  </si>
  <si>
    <t>IMPORTE OFERTA SIN IVA LOTE Nº 2</t>
  </si>
  <si>
    <t>► El importe de la celda TOTAL OFERTA SIN IVA LOTE Nº 2 debe incluir el importe correspondiente de las celdas “Beneficio industrial” y “Gastos Generales”. En caso de que las celdas mencionadas anteriormente no estén debidamente cumplimentadas,</t>
  </si>
  <si>
    <t>► El sumatorio del total correspondiente a la celda TOTAL OFERTA CON IVA LOTE Nº 2 no puede superar el valor del Presupuesto Base de Licitación para este lote.</t>
  </si>
  <si>
    <t>PRESUPUESTO LOTE 2</t>
  </si>
  <si>
    <t>IMPORTE OFERTA CON IVA LOTE Nº 2</t>
  </si>
  <si>
    <t>TRS100G10KM</t>
  </si>
  <si>
    <t>Suministro e instalación transceptor de 100 Gbps monomodo hasta 10 km de distancia (QSFP-100G-LR-S)</t>
  </si>
  <si>
    <t>TRS100G25KM</t>
  </si>
  <si>
    <t>Suministro e instalación transceptor de 100 Gbps monomodo hasta 25 km de distancia (QSFP-100G-ERL-S)</t>
  </si>
  <si>
    <t>TRS100G80KM</t>
  </si>
  <si>
    <t>Suministro e instalación transceptor de 100 Gbps monomodo hasta 80 km de distancia (QSFP-100G-ZR4-S)</t>
  </si>
  <si>
    <t>TRS2x100G10KM</t>
  </si>
  <si>
    <t>Suministro e instalación trasnceptor 2x100 Gbps monomodo hasta 10 km (2X 100GBASE-LR4)</t>
  </si>
  <si>
    <t>Suministro e instalación transceptor de 25 Gbps monomodo hasta 40 km de distancia (25GBASE-ER4 SFP)</t>
  </si>
  <si>
    <t>TRS100GMM</t>
  </si>
  <si>
    <t>Suminsitro e instalación transceptor de 100 Gbps multimodo (QSFP-100G-SR4-S)</t>
  </si>
  <si>
    <t>TRABAJOS DE INGENIERIA</t>
  </si>
  <si>
    <t>Trabajos de Ingeniería</t>
  </si>
  <si>
    <t>SSPP</t>
  </si>
  <si>
    <t>Servicios Profesionales</t>
  </si>
  <si>
    <t>h</t>
  </si>
  <si>
    <t>1.10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</si>
</sst>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\ &quot;€&quot;"/>
  </numFmts>
  <fonts count="3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808080"/>
      <name val="Calibri"/>
      <family val="2"/>
      <scheme val="minor"/>
    </font>
    <font>
      <b/>
      <sz val="11"/>
      <color rgb="FF404040"/>
      <name val="Calibri"/>
      <family val="2"/>
      <scheme val="minor"/>
    </font>
    <font>
      <sz val="11"/>
      <color rgb="FF808080"/>
      <name val="Calibri"/>
      <family val="2"/>
      <scheme val="minor"/>
    </font>
    <font>
      <sz val="11"/>
      <color rgb="FF40404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</font>
    <font>
      <b/>
      <i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 tint="0.499984740745262"/>
      <name val="Calibri"/>
      <family val="2"/>
    </font>
    <font>
      <b/>
      <i/>
      <sz val="11"/>
      <color theme="1" tint="0.499984740745262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  <font>
      <b/>
      <sz val="11"/>
      <color theme="1" tint="0.499984740745262"/>
      <name val="Calibri"/>
      <family val="2"/>
    </font>
    <font>
      <i/>
      <sz val="12"/>
      <color theme="1" tint="0.499984740745262"/>
      <name val="Calibri"/>
      <family val="2"/>
      <scheme val="minor"/>
    </font>
    <font>
      <b/>
      <sz val="12"/>
      <color theme="1" tint="0.499984740745262"/>
      <name val="Calibri"/>
      <family val="2"/>
      <scheme val="minor"/>
    </font>
    <font>
      <b/>
      <sz val="11"/>
      <color rgb="FFFF40FF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E1"/>
        <bgColor indexed="64"/>
      </patternFill>
    </fill>
    <fill>
      <patternFill patternType="solid">
        <fgColor rgb="FFBDA2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7B098"/>
        <bgColor indexed="64"/>
      </patternFill>
    </fill>
    <fill>
      <patternFill patternType="solid">
        <fgColor rgb="FFD1BFA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EAF3FA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31">
    <xf numFmtId="0" fontId="0" fillId="0" borderId="0" xfId="0"/>
    <xf numFmtId="4" fontId="0" fillId="0" borderId="0" xfId="0" applyNumberFormat="1"/>
    <xf numFmtId="49" fontId="0" fillId="0" borderId="0" xfId="0" applyNumberFormat="1"/>
    <xf numFmtId="49" fontId="7" fillId="9" borderId="0" xfId="0" applyNumberFormat="1" applyFont="1" applyFill="1" applyAlignment="1">
      <alignment horizontal="left"/>
    </xf>
    <xf numFmtId="49" fontId="9" fillId="10" borderId="0" xfId="0" applyNumberFormat="1" applyFont="1" applyFill="1" applyAlignment="1">
      <alignment horizontal="left"/>
    </xf>
    <xf numFmtId="49" fontId="9" fillId="8" borderId="0" xfId="0" applyNumberFormat="1" applyFont="1" applyFill="1" applyAlignment="1">
      <alignment horizontal="left"/>
    </xf>
    <xf numFmtId="49" fontId="9" fillId="11" borderId="0" xfId="0" applyNumberFormat="1" applyFont="1" applyFill="1" applyAlignment="1">
      <alignment horizontal="left"/>
    </xf>
    <xf numFmtId="4" fontId="9" fillId="0" borderId="0" xfId="0" applyNumberFormat="1" applyFont="1" applyAlignment="1">
      <alignment horizontal="right"/>
    </xf>
    <xf numFmtId="4" fontId="14" fillId="0" borderId="0" xfId="0" applyNumberFormat="1" applyFont="1" applyAlignment="1">
      <alignment horizontal="right"/>
    </xf>
    <xf numFmtId="0" fontId="15" fillId="0" borderId="0" xfId="0" applyFont="1" applyAlignment="1">
      <alignment vertical="top"/>
    </xf>
    <xf numFmtId="0" fontId="12" fillId="0" borderId="0" xfId="0" applyFont="1" applyAlignment="1">
      <alignment horizontal="center" vertical="top"/>
    </xf>
    <xf numFmtId="0" fontId="12" fillId="0" borderId="0" xfId="0" applyFont="1"/>
    <xf numFmtId="0" fontId="13" fillId="0" borderId="0" xfId="0" applyFont="1" applyAlignment="1">
      <alignment vertical="top"/>
    </xf>
    <xf numFmtId="0" fontId="0" fillId="0" borderId="0" xfId="0" applyAlignment="1">
      <alignment horizontal="center"/>
    </xf>
    <xf numFmtId="165" fontId="17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left"/>
    </xf>
    <xf numFmtId="4" fontId="14" fillId="0" borderId="0" xfId="0" applyNumberFormat="1" applyFont="1" applyAlignment="1">
      <alignment horizontal="right" vertical="top" indent="1"/>
    </xf>
    <xf numFmtId="10" fontId="14" fillId="12" borderId="0" xfId="1" applyNumberFormat="1" applyFont="1" applyFill="1" applyAlignment="1" applyProtection="1">
      <alignment horizontal="right" vertical="top" indent="1"/>
      <protection locked="0"/>
    </xf>
    <xf numFmtId="4" fontId="14" fillId="0" borderId="0" xfId="0" applyNumberFormat="1" applyFont="1" applyAlignment="1">
      <alignment horizontal="right" indent="1"/>
    </xf>
    <xf numFmtId="4" fontId="21" fillId="0" borderId="0" xfId="0" applyNumberFormat="1" applyFont="1" applyAlignment="1">
      <alignment horizontal="right" indent="1"/>
    </xf>
    <xf numFmtId="10" fontId="14" fillId="0" borderId="0" xfId="1" applyNumberFormat="1" applyFont="1" applyAlignment="1" applyProtection="1">
      <alignment horizontal="right" vertical="top" indent="1"/>
    </xf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center"/>
    </xf>
    <xf numFmtId="0" fontId="14" fillId="0" borderId="0" xfId="0" applyFont="1" applyAlignment="1">
      <alignment vertical="center"/>
    </xf>
    <xf numFmtId="2" fontId="14" fillId="0" borderId="0" xfId="0" applyNumberFormat="1" applyFont="1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0" fillId="7" borderId="0" xfId="0" applyFill="1"/>
    <xf numFmtId="0" fontId="0" fillId="10" borderId="0" xfId="0" applyFill="1"/>
    <xf numFmtId="0" fontId="18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4" fontId="16" fillId="0" borderId="0" xfId="0" applyNumberFormat="1" applyFont="1" applyAlignment="1">
      <alignment vertical="top"/>
    </xf>
    <xf numFmtId="4" fontId="17" fillId="0" borderId="0" xfId="0" applyNumberFormat="1" applyFont="1" applyAlignment="1">
      <alignment horizontal="center" vertical="center" wrapText="1"/>
    </xf>
    <xf numFmtId="4" fontId="13" fillId="0" borderId="0" xfId="0" applyNumberFormat="1" applyFont="1" applyAlignment="1">
      <alignment horizontal="right" vertical="top" indent="1"/>
    </xf>
    <xf numFmtId="4" fontId="22" fillId="0" borderId="0" xfId="0" applyNumberFormat="1" applyFont="1" applyAlignment="1">
      <alignment horizontal="right" vertical="top" indent="1"/>
    </xf>
    <xf numFmtId="4" fontId="0" fillId="0" borderId="0" xfId="0" applyNumberFormat="1" applyAlignment="1">
      <alignment horizontal="right" indent="1"/>
    </xf>
    <xf numFmtId="4" fontId="24" fillId="0" borderId="0" xfId="0" applyNumberFormat="1" applyFont="1" applyAlignment="1">
      <alignment horizontal="right" indent="1"/>
    </xf>
    <xf numFmtId="4" fontId="22" fillId="0" borderId="9" xfId="0" applyNumberFormat="1" applyFont="1" applyBorder="1" applyAlignment="1">
      <alignment horizontal="right" vertical="top" indent="1"/>
    </xf>
    <xf numFmtId="4" fontId="11" fillId="0" borderId="0" xfId="0" applyNumberFormat="1" applyFont="1"/>
    <xf numFmtId="4" fontId="14" fillId="0" borderId="0" xfId="0" applyNumberFormat="1" applyFont="1"/>
    <xf numFmtId="4" fontId="19" fillId="0" borderId="0" xfId="0" applyNumberFormat="1" applyFont="1" applyAlignment="1">
      <alignment vertical="top"/>
    </xf>
    <xf numFmtId="4" fontId="16" fillId="0" borderId="0" xfId="0" applyNumberFormat="1" applyFont="1" applyAlignment="1">
      <alignment horizontal="right" vertical="top"/>
    </xf>
    <xf numFmtId="4" fontId="7" fillId="7" borderId="0" xfId="0" applyNumberFormat="1" applyFont="1" applyFill="1" applyAlignment="1">
      <alignment horizontal="right"/>
    </xf>
    <xf numFmtId="4" fontId="9" fillId="10" borderId="0" xfId="0" applyNumberFormat="1" applyFont="1" applyFill="1" applyAlignment="1">
      <alignment horizontal="right"/>
    </xf>
    <xf numFmtId="4" fontId="0" fillId="0" borderId="0" xfId="0" applyNumberFormat="1" applyAlignment="1">
      <alignment horizontal="right"/>
    </xf>
    <xf numFmtId="4" fontId="18" fillId="0" borderId="0" xfId="0" applyNumberFormat="1" applyFont="1" applyAlignment="1">
      <alignment horizontal="right"/>
    </xf>
    <xf numFmtId="4" fontId="7" fillId="9" borderId="0" xfId="0" applyNumberFormat="1" applyFont="1" applyFill="1" applyAlignment="1">
      <alignment horizontal="right"/>
    </xf>
    <xf numFmtId="0" fontId="0" fillId="9" borderId="0" xfId="0" applyFill="1"/>
    <xf numFmtId="4" fontId="14" fillId="12" borderId="0" xfId="0" applyNumberFormat="1" applyFont="1" applyFill="1" applyAlignment="1" applyProtection="1">
      <alignment horizontal="right"/>
      <protection locked="0"/>
    </xf>
    <xf numFmtId="0" fontId="11" fillId="0" borderId="0" xfId="0" applyFont="1" applyAlignment="1">
      <alignment horizontal="center" vertical="center"/>
    </xf>
    <xf numFmtId="4" fontId="25" fillId="0" borderId="0" xfId="0" applyNumberFormat="1" applyFont="1" applyAlignment="1">
      <alignment vertical="top"/>
    </xf>
    <xf numFmtId="4" fontId="25" fillId="0" borderId="0" xfId="0" applyNumberFormat="1" applyFont="1"/>
    <xf numFmtId="4" fontId="26" fillId="0" borderId="0" xfId="0" applyNumberFormat="1" applyFont="1" applyAlignment="1">
      <alignment horizontal="center" vertical="center" wrapText="1"/>
    </xf>
    <xf numFmtId="4" fontId="27" fillId="7" borderId="0" xfId="0" applyNumberFormat="1" applyFont="1" applyFill="1" applyAlignment="1">
      <alignment horizontal="right"/>
    </xf>
    <xf numFmtId="4" fontId="27" fillId="9" borderId="0" xfId="0" applyNumberFormat="1" applyFont="1" applyFill="1" applyAlignment="1">
      <alignment horizontal="right"/>
    </xf>
    <xf numFmtId="4" fontId="28" fillId="10" borderId="0" xfId="0" applyNumberFormat="1" applyFont="1" applyFill="1" applyAlignment="1">
      <alignment horizontal="right"/>
    </xf>
    <xf numFmtId="4" fontId="28" fillId="0" borderId="0" xfId="0" applyNumberFormat="1" applyFont="1" applyAlignment="1">
      <alignment horizontal="right"/>
    </xf>
    <xf numFmtId="4" fontId="29" fillId="0" borderId="0" xfId="0" applyNumberFormat="1" applyFont="1"/>
    <xf numFmtId="4" fontId="30" fillId="0" borderId="0" xfId="0" applyNumberFormat="1" applyFont="1" applyAlignment="1">
      <alignment vertical="top"/>
    </xf>
    <xf numFmtId="4" fontId="28" fillId="0" borderId="0" xfId="0" applyNumberFormat="1" applyFont="1"/>
    <xf numFmtId="10" fontId="29" fillId="0" borderId="0" xfId="0" applyNumberFormat="1" applyFont="1"/>
    <xf numFmtId="4" fontId="28" fillId="0" borderId="0" xfId="0" applyNumberFormat="1" applyFont="1" applyAlignment="1">
      <alignment vertical="top"/>
    </xf>
    <xf numFmtId="4" fontId="31" fillId="0" borderId="0" xfId="0" applyNumberFormat="1" applyFont="1"/>
    <xf numFmtId="4" fontId="32" fillId="0" borderId="0" xfId="0" applyNumberFormat="1" applyFont="1" applyAlignment="1">
      <alignment vertical="top"/>
    </xf>
    <xf numFmtId="4" fontId="32" fillId="0" borderId="0" xfId="0" applyNumberFormat="1" applyFont="1"/>
    <xf numFmtId="49" fontId="7" fillId="7" borderId="0" xfId="0" applyNumberFormat="1" applyFont="1" applyFill="1" applyAlignment="1">
      <alignment horizontal="left"/>
    </xf>
    <xf numFmtId="4" fontId="14" fillId="8" borderId="0" xfId="0" applyNumberFormat="1" applyFont="1" applyFill="1" applyAlignment="1">
      <alignment horizontal="right"/>
    </xf>
    <xf numFmtId="2" fontId="9" fillId="10" borderId="0" xfId="0" applyNumberFormat="1" applyFont="1" applyFill="1" applyAlignment="1">
      <alignment horizontal="right"/>
    </xf>
    <xf numFmtId="4" fontId="14" fillId="13" borderId="0" xfId="0" applyNumberFormat="1" applyFont="1" applyFill="1" applyAlignment="1">
      <alignment horizontal="right"/>
    </xf>
    <xf numFmtId="0" fontId="16" fillId="0" borderId="0" xfId="0" applyFont="1" applyAlignment="1">
      <alignment horizontal="right" vertical="top"/>
    </xf>
    <xf numFmtId="0" fontId="0" fillId="0" borderId="0" xfId="0" applyAlignment="1">
      <alignment horizontal="right"/>
    </xf>
    <xf numFmtId="0" fontId="17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5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4" fontId="13" fillId="7" borderId="0" xfId="0" applyNumberFormat="1" applyFont="1" applyFill="1" applyAlignment="1">
      <alignment horizontal="right"/>
    </xf>
    <xf numFmtId="4" fontId="13" fillId="9" borderId="0" xfId="0" applyNumberFormat="1" applyFont="1" applyFill="1" applyAlignment="1">
      <alignment horizontal="right"/>
    </xf>
    <xf numFmtId="4" fontId="14" fillId="10" borderId="0" xfId="0" applyNumberFormat="1" applyFont="1" applyFill="1" applyAlignment="1">
      <alignment horizontal="right"/>
    </xf>
    <xf numFmtId="4" fontId="0" fillId="4" borderId="0" xfId="0" applyNumberFormat="1" applyFill="1"/>
    <xf numFmtId="4" fontId="3" fillId="3" borderId="0" xfId="0" applyNumberFormat="1" applyFont="1" applyFill="1"/>
    <xf numFmtId="4" fontId="3" fillId="4" borderId="0" xfId="0" applyNumberFormat="1" applyFont="1" applyFill="1"/>
    <xf numFmtId="0" fontId="2" fillId="2" borderId="0" xfId="0" applyFont="1" applyFill="1" applyAlignment="1">
      <alignment horizontal="left" vertical="top"/>
    </xf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10" fontId="3" fillId="3" borderId="4" xfId="0" quotePrefix="1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0" fontId="2" fillId="2" borderId="0" xfId="0" applyFont="1" applyFill="1"/>
    <xf numFmtId="4" fontId="2" fillId="2" borderId="0" xfId="0" applyNumberFormat="1" applyFont="1" applyFill="1"/>
    <xf numFmtId="49" fontId="6" fillId="6" borderId="0" xfId="0" applyNumberFormat="1" applyFont="1" applyFill="1" applyAlignment="1">
      <alignment horizontal="left"/>
    </xf>
    <xf numFmtId="49" fontId="7" fillId="8" borderId="0" xfId="0" applyNumberFormat="1" applyFont="1" applyFill="1" applyAlignment="1">
      <alignment horizontal="left"/>
    </xf>
    <xf numFmtId="0" fontId="3" fillId="0" borderId="0" xfId="0" applyFont="1"/>
    <xf numFmtId="4" fontId="6" fillId="8" borderId="0" xfId="0" applyNumberFormat="1" applyFont="1" applyFill="1" applyAlignment="1">
      <alignment horizontal="right"/>
    </xf>
    <xf numFmtId="49" fontId="8" fillId="6" borderId="0" xfId="0" applyNumberFormat="1" applyFont="1" applyFill="1" applyAlignment="1">
      <alignment horizontal="left"/>
    </xf>
    <xf numFmtId="49" fontId="3" fillId="0" borderId="0" xfId="0" applyNumberFormat="1" applyFont="1"/>
    <xf numFmtId="49" fontId="7" fillId="7" borderId="0" xfId="0" applyNumberFormat="1" applyFont="1" applyFill="1" applyAlignment="1">
      <alignment horizontal="center"/>
    </xf>
    <xf numFmtId="49" fontId="7" fillId="9" borderId="0" xfId="0" applyNumberFormat="1" applyFont="1" applyFill="1" applyAlignment="1">
      <alignment horizontal="center"/>
    </xf>
    <xf numFmtId="49" fontId="9" fillId="10" borderId="0" xfId="0" applyNumberFormat="1" applyFont="1" applyFill="1" applyAlignment="1">
      <alignment horizontal="center"/>
    </xf>
    <xf numFmtId="49" fontId="9" fillId="8" borderId="0" xfId="0" applyNumberFormat="1" applyFont="1" applyFill="1" applyAlignment="1">
      <alignment horizontal="center"/>
    </xf>
    <xf numFmtId="2" fontId="7" fillId="7" borderId="0" xfId="0" applyNumberFormat="1" applyFont="1" applyFill="1" applyAlignment="1">
      <alignment horizontal="right"/>
    </xf>
    <xf numFmtId="2" fontId="7" fillId="9" borderId="0" xfId="0" applyNumberFormat="1" applyFont="1" applyFill="1" applyAlignment="1">
      <alignment horizontal="right"/>
    </xf>
    <xf numFmtId="4" fontId="33" fillId="8" borderId="0" xfId="0" applyNumberFormat="1" applyFont="1" applyFill="1" applyAlignment="1">
      <alignment horizontal="right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4" fontId="13" fillId="0" borderId="0" xfId="0" applyNumberFormat="1" applyFont="1" applyAlignment="1">
      <alignment horizontal="center"/>
    </xf>
    <xf numFmtId="4" fontId="17" fillId="0" borderId="0" xfId="0" applyNumberFormat="1" applyFont="1" applyAlignment="1">
      <alignment horizontal="center"/>
    </xf>
    <xf numFmtId="4" fontId="26" fillId="0" borderId="0" xfId="0" applyNumberFormat="1" applyFont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FF40FF"/>
      <color rgb="FFEAF3FA"/>
      <color rgb="FF99FFCC"/>
      <color rgb="FFC7B098"/>
      <color rgb="FFD1BFAC"/>
      <color rgb="FFDBCEBF"/>
      <color rgb="FFBDA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1243012</xdr:colOff>
      <xdr:row>72</xdr:row>
      <xdr:rowOff>0</xdr:rowOff>
    </xdr:from>
    <xdr:to>
      <xdr:col>4</xdr:col>
      <xdr:colOff>2185987</xdr:colOff>
      <xdr:row>73</xdr:row>
      <xdr:rowOff>9525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5C0599B7-02C9-4D38-AA39-924C6BAE4D57}"/>
            </a:ext>
          </a:extLst>
        </xdr:cNvPr>
        <xdr:cNvSpPr/>
      </xdr:nvSpPr>
      <xdr:spPr>
        <a:xfrm>
          <a:off x="10051732" y="19415760"/>
          <a:ext cx="0" cy="192405"/>
        </a:xfrm>
        <a:prstGeom prst="rect">
          <a:avLst/>
        </a:prstGeom>
        <a:solidFill>
          <a:srgbClr val="99FFCC"/>
        </a:solidFill>
        <a:ln w="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4</xdr:col>
      <xdr:colOff>5856396</xdr:colOff>
      <xdr:row>73</xdr:row>
      <xdr:rowOff>185738</xdr:rowOff>
    </xdr:from>
    <xdr:to>
      <xdr:col>4</xdr:col>
      <xdr:colOff>6799371</xdr:colOff>
      <xdr:row>74</xdr:row>
      <xdr:rowOff>185738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7DEA77AE-EF3C-48A2-85CC-CAFD1F84D22E}"/>
            </a:ext>
          </a:extLst>
        </xdr:cNvPr>
        <xdr:cNvSpPr/>
      </xdr:nvSpPr>
      <xdr:spPr>
        <a:xfrm>
          <a:off x="10047396" y="19784378"/>
          <a:ext cx="5715" cy="182880"/>
        </a:xfrm>
        <a:prstGeom prst="rect">
          <a:avLst/>
        </a:prstGeom>
        <a:solidFill>
          <a:srgbClr val="EDEDED"/>
        </a:solidFill>
        <a:ln w="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2</xdr:col>
      <xdr:colOff>3124200</xdr:colOff>
      <xdr:row>71</xdr:row>
      <xdr:rowOff>186690</xdr:rowOff>
    </xdr:from>
    <xdr:to>
      <xdr:col>2</xdr:col>
      <xdr:colOff>4067175</xdr:colOff>
      <xdr:row>73</xdr:row>
      <xdr:rowOff>5715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6DBCC7F9-B195-497C-B2B3-02A34F6DAE4D}"/>
            </a:ext>
          </a:extLst>
        </xdr:cNvPr>
        <xdr:cNvSpPr/>
      </xdr:nvSpPr>
      <xdr:spPr>
        <a:xfrm>
          <a:off x="4305300" y="14302740"/>
          <a:ext cx="942975" cy="200025"/>
        </a:xfrm>
        <a:prstGeom prst="rect">
          <a:avLst/>
        </a:prstGeom>
        <a:solidFill>
          <a:srgbClr val="99FFCC"/>
        </a:solidFill>
        <a:ln w="6350"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4</xdr:col>
      <xdr:colOff>544830</xdr:colOff>
      <xdr:row>74</xdr:row>
      <xdr:rowOff>5715</xdr:rowOff>
    </xdr:from>
    <xdr:to>
      <xdr:col>6</xdr:col>
      <xdr:colOff>30705</xdr:colOff>
      <xdr:row>75</xdr:row>
      <xdr:rowOff>16815</xdr:rowOff>
    </xdr:to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id="{152E75E6-5B8C-445C-87F1-0246416756DC}"/>
            </a:ext>
          </a:extLst>
        </xdr:cNvPr>
        <xdr:cNvSpPr/>
      </xdr:nvSpPr>
      <xdr:spPr>
        <a:xfrm>
          <a:off x="8822055" y="14693265"/>
          <a:ext cx="943200" cy="201600"/>
        </a:xfrm>
        <a:prstGeom prst="rect">
          <a:avLst/>
        </a:prstGeom>
        <a:solidFill>
          <a:srgbClr val="EAF3FA"/>
        </a:solidFill>
        <a:ln w="6350"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19"/>
  <sheetViews>
    <sheetView topLeftCell="A36" workbookViewId="0">
      <selection activeCell="A60" sqref="A60"/>
    </sheetView>
  </sheetViews>
  <sheetFormatPr baseColWidth="10" defaultColWidth="11.44140625" defaultRowHeight="14.4" x14ac:dyDescent="0.3"/>
  <cols>
    <col min="1" max="1" width="28.33203125" customWidth="1"/>
    <col min="2" max="2" width="16.33203125" customWidth="1"/>
    <col min="3" max="3" width="53.88671875" customWidth="1"/>
    <col min="4" max="4" width="16" customWidth="1"/>
    <col min="5" max="5" width="27.6640625" style="1" customWidth="1"/>
    <col min="6" max="6" width="18" style="1" customWidth="1"/>
    <col min="7" max="7" width="22.5546875" style="87" customWidth="1"/>
    <col min="8" max="8" width="19.6640625" bestFit="1" customWidth="1"/>
    <col min="9" max="9" width="18.6640625" style="1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86" t="s">
        <v>0</v>
      </c>
      <c r="H1" s="86" t="s">
        <v>1</v>
      </c>
    </row>
    <row r="2" spans="1:9" ht="15" thickBot="1" x14ac:dyDescent="0.35">
      <c r="A2" s="88" t="s">
        <v>2</v>
      </c>
      <c r="B2" s="89">
        <v>2</v>
      </c>
    </row>
    <row r="3" spans="1:9" ht="15" customHeight="1" thickBot="1" x14ac:dyDescent="0.35">
      <c r="A3" s="119" t="s">
        <v>3</v>
      </c>
      <c r="B3" s="120"/>
      <c r="C3" s="121"/>
      <c r="D3" s="90">
        <f>SUM(G:G)</f>
        <v>1918285.89</v>
      </c>
      <c r="E3" s="119" t="s">
        <v>4</v>
      </c>
      <c r="F3" s="120"/>
      <c r="G3" s="121"/>
      <c r="H3" s="90">
        <f>SUM(I:I)</f>
        <v>0</v>
      </c>
    </row>
    <row r="4" spans="1:9" ht="15" customHeight="1" thickBot="1" x14ac:dyDescent="0.35">
      <c r="A4" s="91" t="s">
        <v>5</v>
      </c>
      <c r="B4" s="92">
        <v>0.06</v>
      </c>
      <c r="C4" s="93" t="s">
        <v>6</v>
      </c>
      <c r="D4" s="94">
        <f>ROUND($D$3*B4,2)</f>
        <v>115097.15</v>
      </c>
      <c r="E4" s="95" t="s">
        <v>7</v>
      </c>
      <c r="F4" s="96">
        <f>Licitación!F61</f>
        <v>0</v>
      </c>
      <c r="G4" s="93" t="s">
        <v>6</v>
      </c>
      <c r="H4" s="94">
        <f>ROUND($H$3*F4,2)</f>
        <v>0</v>
      </c>
    </row>
    <row r="5" spans="1:9" ht="15" thickBot="1" x14ac:dyDescent="0.35">
      <c r="A5" s="91" t="s">
        <v>8</v>
      </c>
      <c r="B5" s="92">
        <v>0.13</v>
      </c>
      <c r="C5" s="93" t="s">
        <v>9</v>
      </c>
      <c r="D5" s="94">
        <f>ROUND($D$3*B5,2)</f>
        <v>249377.17</v>
      </c>
      <c r="E5" s="95" t="s">
        <v>10</v>
      </c>
      <c r="F5" s="96">
        <f>Licitación!F59</f>
        <v>0</v>
      </c>
      <c r="G5" s="93" t="s">
        <v>9</v>
      </c>
      <c r="H5" s="94">
        <f>ROUND($H$3*F5,2)</f>
        <v>0</v>
      </c>
    </row>
    <row r="6" spans="1:9" ht="15" thickBot="1" x14ac:dyDescent="0.35">
      <c r="A6" s="122" t="s">
        <v>11</v>
      </c>
      <c r="B6" s="123"/>
      <c r="C6" s="124"/>
      <c r="D6" s="94">
        <f>SUM(D3,D4,D5)</f>
        <v>2282760.21</v>
      </c>
      <c r="E6" s="122" t="s">
        <v>12</v>
      </c>
      <c r="F6" s="123"/>
      <c r="G6" s="124"/>
      <c r="H6" s="94">
        <f>SUM(H3,H4,H5)</f>
        <v>0</v>
      </c>
    </row>
    <row r="7" spans="1:9" ht="15" thickBot="1" x14ac:dyDescent="0.35">
      <c r="A7" s="97" t="s">
        <v>13</v>
      </c>
      <c r="B7" s="98">
        <v>0.21</v>
      </c>
      <c r="C7" s="93" t="s">
        <v>14</v>
      </c>
      <c r="D7" s="94">
        <f>ROUND($D$6*B7,2)</f>
        <v>479379.64</v>
      </c>
      <c r="E7" s="99" t="s">
        <v>13</v>
      </c>
      <c r="F7" s="100">
        <f>B7</f>
        <v>0.21</v>
      </c>
      <c r="G7" s="93" t="s">
        <v>14</v>
      </c>
      <c r="H7" s="94">
        <f>ROUND($H$6*F7,2)</f>
        <v>0</v>
      </c>
    </row>
    <row r="8" spans="1:9" ht="15" thickBot="1" x14ac:dyDescent="0.35">
      <c r="A8" s="125" t="s">
        <v>15</v>
      </c>
      <c r="B8" s="126"/>
      <c r="C8" s="127"/>
      <c r="D8" s="101">
        <f>SUM(D6:D7)</f>
        <v>2762139.85</v>
      </c>
      <c r="E8" s="125" t="s">
        <v>16</v>
      </c>
      <c r="F8" s="126"/>
      <c r="G8" s="127"/>
      <c r="H8" s="101">
        <f>SUM(H6:H7)</f>
        <v>0</v>
      </c>
    </row>
    <row r="9" spans="1:9" ht="15" thickBot="1" x14ac:dyDescent="0.35"/>
    <row r="10" spans="1:9" ht="15" thickBot="1" x14ac:dyDescent="0.35">
      <c r="A10" s="2"/>
      <c r="F10" s="117" t="s">
        <v>17</v>
      </c>
      <c r="G10" s="118"/>
      <c r="H10" s="117" t="s">
        <v>18</v>
      </c>
      <c r="I10" s="118"/>
    </row>
    <row r="11" spans="1:9" x14ac:dyDescent="0.3">
      <c r="A11" s="102" t="s">
        <v>19</v>
      </c>
      <c r="B11" s="102" t="s">
        <v>20</v>
      </c>
      <c r="C11" s="102" t="s">
        <v>21</v>
      </c>
      <c r="D11" s="102" t="s">
        <v>22</v>
      </c>
      <c r="E11" s="103" t="s">
        <v>23</v>
      </c>
      <c r="F11" s="103" t="s">
        <v>24</v>
      </c>
      <c r="G11" s="102" t="s">
        <v>25</v>
      </c>
      <c r="H11" s="102" t="s">
        <v>26</v>
      </c>
      <c r="I11" s="102" t="s">
        <v>27</v>
      </c>
    </row>
    <row r="12" spans="1:9" x14ac:dyDescent="0.3">
      <c r="A12" s="104" t="s">
        <v>28</v>
      </c>
      <c r="B12" s="3" t="str">
        <f>Licitación!B6</f>
        <v>LOTE Nº2</v>
      </c>
      <c r="C12" s="105" t="str">
        <f>Licitación!C6</f>
        <v>RED MPLS</v>
      </c>
      <c r="D12" s="106"/>
      <c r="E12" s="107">
        <f>Licitación!E6</f>
        <v>1</v>
      </c>
      <c r="F12" s="116">
        <f>Licitación!I6</f>
        <v>1918285.89</v>
      </c>
      <c r="G12" s="83"/>
      <c r="H12" s="84"/>
      <c r="I12" s="85"/>
    </row>
    <row r="13" spans="1:9" x14ac:dyDescent="0.3">
      <c r="A13" s="108" t="s">
        <v>29</v>
      </c>
      <c r="B13" s="3" t="str">
        <f>Licitación!B7</f>
        <v>RED DE CORE</v>
      </c>
      <c r="C13" s="5" t="str">
        <f>Licitación!C7</f>
        <v>Suministro e instalación de tarjetas en la capa de core</v>
      </c>
      <c r="D13" s="106"/>
      <c r="E13" s="107">
        <f>Licitación!E7</f>
        <v>1</v>
      </c>
      <c r="F13" s="116">
        <f>Licitación!I7</f>
        <v>218980.68</v>
      </c>
      <c r="G13" s="83"/>
      <c r="H13" s="84"/>
      <c r="I13" s="85"/>
    </row>
    <row r="14" spans="1:9" x14ac:dyDescent="0.3">
      <c r="A14" s="108"/>
      <c r="B14" s="6" t="str">
        <f>Licitación!B8</f>
        <v>EPDK100G</v>
      </c>
      <c r="C14" s="5" t="str">
        <f>Licitación!C8</f>
        <v>Suministro e instalación de tarjetas 100G</v>
      </c>
      <c r="D14" s="106" t="str">
        <f>Licitación!D8</f>
        <v>u</v>
      </c>
      <c r="E14" s="107">
        <f>Licitación!E8</f>
        <v>2</v>
      </c>
      <c r="F14" s="107">
        <f>Licitación!I8</f>
        <v>108292.44</v>
      </c>
      <c r="G14" s="83">
        <f t="shared" ref="G14:G24" si="0">ROUND(E14*F14,2)</f>
        <v>216584.88</v>
      </c>
      <c r="H14" s="84">
        <f>Licitación!F8</f>
        <v>0</v>
      </c>
      <c r="I14" s="85">
        <f t="shared" ref="I14:I24" si="1">ROUND(E14*H14,2)</f>
        <v>0</v>
      </c>
    </row>
    <row r="15" spans="1:9" x14ac:dyDescent="0.3">
      <c r="A15" s="108"/>
      <c r="B15" s="6" t="str">
        <f>Licitación!B9</f>
        <v>DCSCONFCOR1</v>
      </c>
      <c r="C15" s="5" t="str">
        <f>Licitación!C9</f>
        <v>Configuración equipo Core</v>
      </c>
      <c r="D15" s="106" t="str">
        <f>Licitación!D9</f>
        <v>u</v>
      </c>
      <c r="E15" s="107">
        <f>Licitación!E9</f>
        <v>2</v>
      </c>
      <c r="F15" s="107">
        <f>Licitación!I9</f>
        <v>1197.9000000000001</v>
      </c>
      <c r="G15" s="83">
        <f t="shared" si="0"/>
        <v>2395.8000000000002</v>
      </c>
      <c r="H15" s="84">
        <f>Licitación!F9</f>
        <v>0</v>
      </c>
      <c r="I15" s="85">
        <f t="shared" si="1"/>
        <v>0</v>
      </c>
    </row>
    <row r="16" spans="1:9" x14ac:dyDescent="0.3">
      <c r="A16" s="108" t="s">
        <v>31</v>
      </c>
      <c r="B16" s="4" t="str">
        <f>Licitación!B10</f>
        <v>RED DE DISTRIBUCIÓN</v>
      </c>
      <c r="C16" s="5" t="str">
        <f>Licitación!C10</f>
        <v>Suministro e instalación de enrutadores MPLS de la capa de distribución</v>
      </c>
      <c r="D16" s="106"/>
      <c r="E16" s="107">
        <f>Licitación!E10</f>
        <v>1</v>
      </c>
      <c r="F16" s="116">
        <f>Licitación!I10</f>
        <v>338660.24</v>
      </c>
      <c r="G16" s="83"/>
      <c r="H16" s="84"/>
      <c r="I16" s="85"/>
    </row>
    <row r="17" spans="1:9" x14ac:dyDescent="0.3">
      <c r="A17" s="108"/>
      <c r="B17" s="6" t="str">
        <f>Licitación!B11</f>
        <v>DSCPWIR01</v>
      </c>
      <c r="C17" s="5" t="str">
        <f>Licitación!C11</f>
        <v>Planificación y documentos de replanteo</v>
      </c>
      <c r="D17" s="106" t="str">
        <f>Licitación!D11</f>
        <v>u</v>
      </c>
      <c r="E17" s="107">
        <f>Licitación!E11</f>
        <v>5</v>
      </c>
      <c r="F17" s="107">
        <f>Licitación!I11</f>
        <v>183.72</v>
      </c>
      <c r="G17" s="83">
        <f t="shared" si="0"/>
        <v>918.6</v>
      </c>
      <c r="H17" s="84">
        <f>Licitación!F11</f>
        <v>0</v>
      </c>
      <c r="I17" s="85">
        <f t="shared" si="1"/>
        <v>0</v>
      </c>
    </row>
    <row r="18" spans="1:9" x14ac:dyDescent="0.3">
      <c r="A18" s="108"/>
      <c r="B18" s="6" t="str">
        <f>Licitación!B12</f>
        <v>EPKDGX010</v>
      </c>
      <c r="C18" s="5" t="str">
        <f>Licitación!C12</f>
        <v>Suministro e instalación de nodo de distribución de la red MPLS</v>
      </c>
      <c r="D18" s="106" t="str">
        <f>Licitación!D12</f>
        <v>u</v>
      </c>
      <c r="E18" s="107">
        <f>Licitación!E12</f>
        <v>6</v>
      </c>
      <c r="F18" s="107">
        <f>Licitación!I12</f>
        <v>44018.3</v>
      </c>
      <c r="G18" s="83">
        <f t="shared" si="0"/>
        <v>264109.8</v>
      </c>
      <c r="H18" s="84">
        <f>Licitación!F12</f>
        <v>0</v>
      </c>
      <c r="I18" s="85">
        <f t="shared" si="1"/>
        <v>0</v>
      </c>
    </row>
    <row r="19" spans="1:9" x14ac:dyDescent="0.3">
      <c r="A19" s="108"/>
      <c r="B19" s="6" t="str">
        <f>Licitación!B13</f>
        <v>DCSCONF111</v>
      </c>
      <c r="C19" s="5" t="str">
        <f>Licitación!C13</f>
        <v>Configuración equipo de distribución</v>
      </c>
      <c r="D19" s="106" t="str">
        <f>Licitación!D13</f>
        <v>u</v>
      </c>
      <c r="E19" s="107">
        <f>Licitación!E13</f>
        <v>6</v>
      </c>
      <c r="F19" s="107">
        <f>Licitación!I13</f>
        <v>1128.8</v>
      </c>
      <c r="G19" s="83">
        <f t="shared" si="0"/>
        <v>6772.8</v>
      </c>
      <c r="H19" s="84">
        <f>Licitación!F13</f>
        <v>0</v>
      </c>
      <c r="I19" s="85">
        <f t="shared" si="1"/>
        <v>0</v>
      </c>
    </row>
    <row r="20" spans="1:9" x14ac:dyDescent="0.3">
      <c r="A20" s="108"/>
      <c r="B20" s="6" t="str">
        <f>Licitación!B14</f>
        <v>I31CBG001</v>
      </c>
      <c r="C20" s="5" t="str">
        <f>Licitación!C14</f>
        <v>Suministro e instalación de acometida de alimentación para elementos de comunicaciones.</v>
      </c>
      <c r="D20" s="106" t="str">
        <f>Licitación!D14</f>
        <v>m</v>
      </c>
      <c r="E20" s="107">
        <f>Licitación!E14</f>
        <v>60</v>
      </c>
      <c r="F20" s="107">
        <f>Licitación!I14</f>
        <v>4.3</v>
      </c>
      <c r="G20" s="83">
        <f t="shared" si="0"/>
        <v>258</v>
      </c>
      <c r="H20" s="84">
        <f>Licitación!F14</f>
        <v>0</v>
      </c>
      <c r="I20" s="85">
        <f t="shared" si="1"/>
        <v>0</v>
      </c>
    </row>
    <row r="21" spans="1:9" x14ac:dyDescent="0.3">
      <c r="A21" s="108"/>
      <c r="B21" s="6" t="str">
        <f>Licitación!B15</f>
        <v>TRS10G40KM</v>
      </c>
      <c r="C21" s="5" t="str">
        <f>Licitación!C15</f>
        <v>Suministro e instalación transceptor de 10 Gbps monomodo hasta 40 km de distancia (10GBASE-ER SFP)</v>
      </c>
      <c r="D21" s="106" t="str">
        <f>Licitación!D15</f>
        <v>u</v>
      </c>
      <c r="E21" s="107">
        <f>Licitación!E15</f>
        <v>2</v>
      </c>
      <c r="F21" s="107">
        <f>Licitación!I15</f>
        <v>2109.48</v>
      </c>
      <c r="G21" s="83">
        <f t="shared" si="0"/>
        <v>4218.96</v>
      </c>
      <c r="H21" s="84">
        <f>Licitación!F15</f>
        <v>0</v>
      </c>
      <c r="I21" s="85">
        <f t="shared" si="1"/>
        <v>0</v>
      </c>
    </row>
    <row r="22" spans="1:9" x14ac:dyDescent="0.3">
      <c r="A22" s="108"/>
      <c r="B22" s="6" t="str">
        <f>Licitación!B16</f>
        <v>TRS100G10KM</v>
      </c>
      <c r="C22" s="5" t="str">
        <f>Licitación!C16</f>
        <v>Suministro e instalación transceptor de 100 Gbps monomodo hasta 10 km de distancia (QSFP-100G-LR-S)</v>
      </c>
      <c r="D22" s="106" t="str">
        <f>Licitación!D16</f>
        <v>u</v>
      </c>
      <c r="E22" s="107">
        <f>Licitación!E16</f>
        <v>4</v>
      </c>
      <c r="F22" s="107">
        <f>Licitación!I16</f>
        <v>1201.3800000000001</v>
      </c>
      <c r="G22" s="83">
        <f t="shared" si="0"/>
        <v>4805.5200000000004</v>
      </c>
      <c r="H22" s="84">
        <f>Licitación!F16</f>
        <v>0</v>
      </c>
      <c r="I22" s="85">
        <f t="shared" si="1"/>
        <v>0</v>
      </c>
    </row>
    <row r="23" spans="1:9" x14ac:dyDescent="0.3">
      <c r="A23" s="108"/>
      <c r="B23" s="6" t="str">
        <f>Licitación!B17</f>
        <v>TRS100G25KM</v>
      </c>
      <c r="C23" s="5" t="str">
        <f>Licitación!C17</f>
        <v>Suministro e instalación transceptor de 100 Gbps monomodo hasta 25 km de distancia (QSFP-100G-ERL-S)</v>
      </c>
      <c r="D23" s="106" t="str">
        <f>Licitación!D17</f>
        <v>u</v>
      </c>
      <c r="E23" s="107">
        <f>Licitación!E17</f>
        <v>8</v>
      </c>
      <c r="F23" s="107">
        <f>Licitación!I17</f>
        <v>1502.1</v>
      </c>
      <c r="G23" s="83">
        <f t="shared" si="0"/>
        <v>12016.8</v>
      </c>
      <c r="H23" s="84">
        <f>Licitación!F17</f>
        <v>0</v>
      </c>
      <c r="I23" s="85">
        <f t="shared" si="1"/>
        <v>0</v>
      </c>
    </row>
    <row r="24" spans="1:9" x14ac:dyDescent="0.3">
      <c r="A24" s="108"/>
      <c r="B24" s="6" t="str">
        <f>Licitación!B18</f>
        <v>TRS100G80KM</v>
      </c>
      <c r="C24" s="5" t="str">
        <f>Licitación!C18</f>
        <v>Suministro e instalación transceptor de 100 Gbps monomodo hasta 80 km de distancia (QSFP-100G-ZR4-S)</v>
      </c>
      <c r="D24" s="106" t="str">
        <f>Licitación!D18</f>
        <v>u</v>
      </c>
      <c r="E24" s="107">
        <f>Licitación!E18</f>
        <v>2</v>
      </c>
      <c r="F24" s="107">
        <f>Licitación!I18</f>
        <v>10335.200000000001</v>
      </c>
      <c r="G24" s="83">
        <f t="shared" si="0"/>
        <v>20670.400000000001</v>
      </c>
      <c r="H24" s="84">
        <f>Licitación!F18</f>
        <v>0</v>
      </c>
      <c r="I24" s="85">
        <f t="shared" si="1"/>
        <v>0</v>
      </c>
    </row>
    <row r="25" spans="1:9" x14ac:dyDescent="0.3">
      <c r="A25" s="108"/>
      <c r="B25" s="6" t="str">
        <f>Licitación!B19</f>
        <v>TRS2x100G10KM</v>
      </c>
      <c r="C25" s="5" t="str">
        <f>Licitación!C19</f>
        <v>Suministro e instalación trasnceptor 2x100 Gbps monomodo hasta 10 km (2X 100GBASE-LR4)</v>
      </c>
      <c r="D25" s="106" t="str">
        <f>Licitación!D19</f>
        <v>u</v>
      </c>
      <c r="E25" s="107">
        <f>Licitación!E19</f>
        <v>4</v>
      </c>
      <c r="F25" s="107">
        <f>Licitación!I19</f>
        <v>6222.34</v>
      </c>
      <c r="G25" s="83">
        <f t="shared" ref="G25:G60" si="2">ROUND(E25*F25,2)</f>
        <v>24889.360000000001</v>
      </c>
      <c r="H25" s="84">
        <f>Licitación!F19</f>
        <v>0</v>
      </c>
      <c r="I25" s="85">
        <f t="shared" ref="I25:I60" si="3">ROUND(E25*H25,2)</f>
        <v>0</v>
      </c>
    </row>
    <row r="26" spans="1:9" ht="13.95" customHeight="1" x14ac:dyDescent="0.3">
      <c r="A26" s="108" t="s">
        <v>65</v>
      </c>
      <c r="B26" s="4" t="str">
        <f>Licitación!B20</f>
        <v>RED DE ACCESO</v>
      </c>
      <c r="C26" s="5" t="str">
        <f>Licitación!C20</f>
        <v>Suministro e instalación de enrutadores IP/MPLS de la capa de acceso</v>
      </c>
      <c r="D26" s="106"/>
      <c r="E26" s="107">
        <f>Licitación!E20</f>
        <v>1</v>
      </c>
      <c r="F26" s="116">
        <f>Licitación!I20</f>
        <v>925424.66</v>
      </c>
      <c r="G26" s="83"/>
      <c r="H26" s="84"/>
      <c r="I26" s="85"/>
    </row>
    <row r="27" spans="1:9" x14ac:dyDescent="0.3">
      <c r="A27" s="108"/>
      <c r="B27" s="6" t="str">
        <f>Licitación!B21</f>
        <v>DSCPWIR01</v>
      </c>
      <c r="C27" s="5" t="str">
        <f>Licitación!C21</f>
        <v>Planificación y documentos de replanteo</v>
      </c>
      <c r="D27" s="106" t="str">
        <f>Licitación!D21</f>
        <v>u</v>
      </c>
      <c r="E27" s="107">
        <f>Licitación!E21</f>
        <v>35</v>
      </c>
      <c r="F27" s="107">
        <f>Licitación!I21</f>
        <v>183.72</v>
      </c>
      <c r="G27" s="83">
        <f t="shared" si="2"/>
        <v>6430.2</v>
      </c>
      <c r="H27" s="84">
        <f>Licitación!F21</f>
        <v>0</v>
      </c>
      <c r="I27" s="85">
        <f t="shared" si="3"/>
        <v>0</v>
      </c>
    </row>
    <row r="28" spans="1:9" x14ac:dyDescent="0.3">
      <c r="A28" s="108"/>
      <c r="B28" s="6" t="str">
        <f>Licitación!B22</f>
        <v>EPKDGXX01</v>
      </c>
      <c r="C28" s="5" t="str">
        <f>Licitación!C22</f>
        <v>Suministro e instalación de nodo de acceso a la red IP/MPLS.</v>
      </c>
      <c r="D28" s="106" t="str">
        <f>Licitación!D22</f>
        <v>u</v>
      </c>
      <c r="E28" s="107">
        <f>Licitación!E22</f>
        <v>80</v>
      </c>
      <c r="F28" s="107">
        <f>Licitación!I22</f>
        <v>6715.43</v>
      </c>
      <c r="G28" s="83">
        <f t="shared" si="2"/>
        <v>537234.4</v>
      </c>
      <c r="H28" s="84">
        <f>Licitación!F22</f>
        <v>0</v>
      </c>
      <c r="I28" s="85">
        <f t="shared" si="3"/>
        <v>0</v>
      </c>
    </row>
    <row r="29" spans="1:9" x14ac:dyDescent="0.3">
      <c r="A29" s="108"/>
      <c r="B29" s="6" t="str">
        <f>Licitación!B23</f>
        <v>DSCCONF11</v>
      </c>
      <c r="C29" s="5" t="str">
        <f>Licitación!C23</f>
        <v>Configuración de router IP/MPLS</v>
      </c>
      <c r="D29" s="106" t="str">
        <f>Licitación!D23</f>
        <v>u</v>
      </c>
      <c r="E29" s="107">
        <f>Licitación!E23</f>
        <v>80</v>
      </c>
      <c r="F29" s="107">
        <f>Licitación!I23</f>
        <v>319.44</v>
      </c>
      <c r="G29" s="83">
        <f t="shared" si="2"/>
        <v>25555.200000000001</v>
      </c>
      <c r="H29" s="84">
        <f>Licitación!F23</f>
        <v>0</v>
      </c>
      <c r="I29" s="85">
        <f t="shared" si="3"/>
        <v>0</v>
      </c>
    </row>
    <row r="30" spans="1:9" x14ac:dyDescent="0.3">
      <c r="A30" s="108"/>
      <c r="B30" s="6" t="str">
        <f>Licitación!B24</f>
        <v>I31CBG001</v>
      </c>
      <c r="C30" s="5" t="str">
        <f>Licitación!C24</f>
        <v>Suministro e instalación de acometida de alimentación para elementos de comunicaciones.</v>
      </c>
      <c r="D30" s="106" t="str">
        <f>Licitación!D24</f>
        <v>m</v>
      </c>
      <c r="E30" s="107">
        <f>Licitación!E24</f>
        <v>800</v>
      </c>
      <c r="F30" s="107">
        <f>Licitación!I24</f>
        <v>4.3</v>
      </c>
      <c r="G30" s="83">
        <f t="shared" si="2"/>
        <v>3440</v>
      </c>
      <c r="H30" s="84">
        <f>Licitación!F24</f>
        <v>0</v>
      </c>
      <c r="I30" s="85">
        <f t="shared" si="3"/>
        <v>0</v>
      </c>
    </row>
    <row r="31" spans="1:9" x14ac:dyDescent="0.3">
      <c r="A31" s="108"/>
      <c r="B31" s="6" t="str">
        <f>Licitación!B25</f>
        <v>TRS10G10KM</v>
      </c>
      <c r="C31" s="5" t="str">
        <f>Licitación!C25</f>
        <v>Suministro e instalación de transceptor de 10 Gbps monomodo para hasta 10 km de distancia (10GBASE-LR SFP)</v>
      </c>
      <c r="D31" s="106" t="str">
        <f>Licitación!D25</f>
        <v>u</v>
      </c>
      <c r="E31" s="107">
        <f>Licitación!E25</f>
        <v>142</v>
      </c>
      <c r="F31" s="107">
        <f>Licitación!I25</f>
        <v>560.41</v>
      </c>
      <c r="G31" s="83">
        <f t="shared" si="2"/>
        <v>79578.22</v>
      </c>
      <c r="H31" s="84">
        <f>Licitación!F25</f>
        <v>0</v>
      </c>
      <c r="I31" s="85">
        <f t="shared" si="3"/>
        <v>0</v>
      </c>
    </row>
    <row r="32" spans="1:9" x14ac:dyDescent="0.3">
      <c r="A32" s="108"/>
      <c r="B32" s="6" t="str">
        <f>Licitación!B26</f>
        <v>TRS10G40KM</v>
      </c>
      <c r="C32" s="5" t="str">
        <f>Licitación!C26</f>
        <v>Suministro e instalación transceptor de 10 Gbps monomodo hasta 40 km de distancia (10GBASE-ER SFP)</v>
      </c>
      <c r="D32" s="106" t="str">
        <f>Licitación!D26</f>
        <v>u</v>
      </c>
      <c r="E32" s="107">
        <f>Licitación!E26</f>
        <v>28</v>
      </c>
      <c r="F32" s="107">
        <f>Licitación!I26</f>
        <v>2109.48</v>
      </c>
      <c r="G32" s="83">
        <f t="shared" si="2"/>
        <v>59065.440000000002</v>
      </c>
      <c r="H32" s="84">
        <f>Licitación!F26</f>
        <v>0</v>
      </c>
      <c r="I32" s="85">
        <f t="shared" si="3"/>
        <v>0</v>
      </c>
    </row>
    <row r="33" spans="1:9" x14ac:dyDescent="0.3">
      <c r="A33" s="108"/>
      <c r="B33" s="6" t="str">
        <f>Licitación!B27</f>
        <v>TRS10G400M</v>
      </c>
      <c r="C33" s="5" t="str">
        <f>Licitación!C27</f>
        <v>Suministro e instalación de transceptor de 10 Gbps multimodo (OM4) para hasta 400 metros de distancia (10GBASE-SR SFP)</v>
      </c>
      <c r="D33" s="106" t="str">
        <f>Licitación!D27</f>
        <v>u</v>
      </c>
      <c r="E33" s="107">
        <f>Licitación!E27</f>
        <v>80</v>
      </c>
      <c r="F33" s="107">
        <f>Licitación!I27</f>
        <v>231.56</v>
      </c>
      <c r="G33" s="83">
        <f t="shared" si="2"/>
        <v>18524.8</v>
      </c>
      <c r="H33" s="84">
        <f>Licitación!F27</f>
        <v>0</v>
      </c>
      <c r="I33" s="85">
        <f t="shared" si="3"/>
        <v>0</v>
      </c>
    </row>
    <row r="34" spans="1:9" x14ac:dyDescent="0.3">
      <c r="A34" s="108"/>
      <c r="B34" s="6" t="str">
        <f>Licitación!B28</f>
        <v>EPKTWI001</v>
      </c>
      <c r="C34" s="5" t="str">
        <f>Licitación!C28</f>
        <v>Suministro e instalación de transceptor de 10 Gbps twinax intra-equipos para hasta 1 km de distancia (SFP-H10GB-CU3M)</v>
      </c>
      <c r="D34" s="106" t="str">
        <f>Licitación!D28</f>
        <v>u</v>
      </c>
      <c r="E34" s="107">
        <f>Licitación!E28</f>
        <v>80</v>
      </c>
      <c r="F34" s="107">
        <f>Licitación!I28</f>
        <v>35.840000000000003</v>
      </c>
      <c r="G34" s="83">
        <f t="shared" si="2"/>
        <v>2867.2</v>
      </c>
      <c r="H34" s="84">
        <f>Licitación!F28</f>
        <v>0</v>
      </c>
      <c r="I34" s="85">
        <f t="shared" si="3"/>
        <v>0</v>
      </c>
    </row>
    <row r="35" spans="1:9" x14ac:dyDescent="0.3">
      <c r="A35" s="108"/>
      <c r="B35" s="6" t="str">
        <f>Licitación!B29</f>
        <v>TRM1G1KM</v>
      </c>
      <c r="C35" s="5" t="str">
        <f>Licitación!C29</f>
        <v>Transceptor de 1 Gbps multimodo para hasta 1 km de distancia (1000BASE-SX SFP)</v>
      </c>
      <c r="D35" s="106" t="str">
        <f>Licitación!D29</f>
        <v>u</v>
      </c>
      <c r="E35" s="107">
        <f>Licitación!E29</f>
        <v>1072</v>
      </c>
      <c r="F35" s="107">
        <f>Licitación!I29</f>
        <v>147.47999999999999</v>
      </c>
      <c r="G35" s="83">
        <f t="shared" si="2"/>
        <v>158098.56</v>
      </c>
      <c r="H35" s="84">
        <f>Licitación!F29</f>
        <v>0</v>
      </c>
      <c r="I35" s="85">
        <f t="shared" si="3"/>
        <v>0</v>
      </c>
    </row>
    <row r="36" spans="1:9" x14ac:dyDescent="0.3">
      <c r="A36" s="108"/>
      <c r="B36" s="6" t="str">
        <f>Licitación!B30</f>
        <v>TRS1G10KM</v>
      </c>
      <c r="C36" s="5" t="str">
        <f>Licitación!C30</f>
        <v>Transceptor de 1 Gbps monomodo para hasta 10 km de distancia (1000BASE-LX/LH SFP)</v>
      </c>
      <c r="D36" s="106" t="str">
        <f>Licitación!D30</f>
        <v>u</v>
      </c>
      <c r="E36" s="107">
        <f>Licitación!E30</f>
        <v>118</v>
      </c>
      <c r="F36" s="107">
        <f>Licitación!I30</f>
        <v>293.48</v>
      </c>
      <c r="G36" s="83">
        <f t="shared" si="2"/>
        <v>34630.639999999999</v>
      </c>
      <c r="H36" s="84">
        <f>Licitación!F30</f>
        <v>0</v>
      </c>
      <c r="I36" s="85">
        <f t="shared" si="3"/>
        <v>0</v>
      </c>
    </row>
    <row r="37" spans="1:9" x14ac:dyDescent="0.3">
      <c r="A37" s="108" t="s">
        <v>86</v>
      </c>
      <c r="B37" s="4" t="str">
        <f>Licitación!B31</f>
        <v>SEGURIDAD_PSL</v>
      </c>
      <c r="C37" s="5" t="str">
        <f>Licitación!C31</f>
        <v>Equipamiento de Seguridad en Nodos PSL</v>
      </c>
      <c r="D37" s="106"/>
      <c r="E37" s="107">
        <f>Licitación!E31</f>
        <v>1</v>
      </c>
      <c r="F37" s="116">
        <f>Licitación!I31</f>
        <v>273361.21999999997</v>
      </c>
      <c r="G37" s="83"/>
      <c r="H37" s="84"/>
      <c r="I37" s="85"/>
    </row>
    <row r="38" spans="1:9" x14ac:dyDescent="0.3">
      <c r="A38" s="108"/>
      <c r="B38" s="6" t="str">
        <f>Licitación!B32</f>
        <v>SWCAT930024UX-E</v>
      </c>
      <c r="C38" s="5" t="str">
        <f>Licitación!C32</f>
        <v>Suministro e instalación de Conmutador 24 SFP 1/10/25G+ Modulo ampliación 2 puertos 40/100G , 2 fuentes alimentacion</v>
      </c>
      <c r="D38" s="106" t="str">
        <f>Licitación!D32</f>
        <v>u</v>
      </c>
      <c r="E38" s="107">
        <f>Licitación!E32</f>
        <v>4</v>
      </c>
      <c r="F38" s="107">
        <f>Licitación!I32</f>
        <v>16882.27</v>
      </c>
      <c r="G38" s="83">
        <f t="shared" si="2"/>
        <v>67529.08</v>
      </c>
      <c r="H38" s="84">
        <f>Licitación!F32</f>
        <v>0</v>
      </c>
      <c r="I38" s="85">
        <f t="shared" si="3"/>
        <v>0</v>
      </c>
    </row>
    <row r="39" spans="1:9" x14ac:dyDescent="0.3">
      <c r="A39" s="108"/>
      <c r="B39" s="6" t="str">
        <f>Licitación!B33</f>
        <v>EPDKFWPSL</v>
      </c>
      <c r="C39" s="5" t="str">
        <f>Licitación!C33</f>
        <v>Suministro e instalación Firewall PSL</v>
      </c>
      <c r="D39" s="106" t="str">
        <f>Licitación!D33</f>
        <v>u</v>
      </c>
      <c r="E39" s="107">
        <f>Licitación!E33</f>
        <v>2</v>
      </c>
      <c r="F39" s="107">
        <f>Licitación!I33</f>
        <v>55663.67</v>
      </c>
      <c r="G39" s="83">
        <f t="shared" si="2"/>
        <v>111327.34</v>
      </c>
      <c r="H39" s="84">
        <f>Licitación!F33</f>
        <v>0</v>
      </c>
      <c r="I39" s="85">
        <f t="shared" si="3"/>
        <v>0</v>
      </c>
    </row>
    <row r="40" spans="1:9" x14ac:dyDescent="0.3">
      <c r="A40" s="108"/>
      <c r="B40" s="6" t="str">
        <f>Licitación!B34</f>
        <v>CONFFW</v>
      </c>
      <c r="C40" s="5" t="str">
        <f>Licitación!C34</f>
        <v>Configuración firewall y conmutadores</v>
      </c>
      <c r="D40" s="106" t="str">
        <f>Licitación!D34</f>
        <v>u</v>
      </c>
      <c r="E40" s="107">
        <f>Licitación!E34</f>
        <v>4</v>
      </c>
      <c r="F40" s="107">
        <f>Licitación!I34</f>
        <v>3194.4</v>
      </c>
      <c r="G40" s="83">
        <f t="shared" si="2"/>
        <v>12777.6</v>
      </c>
      <c r="H40" s="84">
        <f>Licitación!F34</f>
        <v>0</v>
      </c>
      <c r="I40" s="85">
        <f t="shared" si="3"/>
        <v>0</v>
      </c>
    </row>
    <row r="41" spans="1:9" x14ac:dyDescent="0.3">
      <c r="A41" s="108"/>
      <c r="B41" s="6" t="str">
        <f>Licitación!B35</f>
        <v>TRS25G10KM</v>
      </c>
      <c r="C41" s="5" t="str">
        <f>Licitación!C35</f>
        <v>Suministro e instalación transceptor de 25 Gbps monomodo hasta 10 km de distancia (QSFP-25G-LR4)</v>
      </c>
      <c r="D41" s="106" t="str">
        <f>Licitación!D35</f>
        <v>u</v>
      </c>
      <c r="E41" s="107">
        <f>Licitación!E35</f>
        <v>4</v>
      </c>
      <c r="F41" s="107">
        <f>Licitación!I35</f>
        <v>766.7</v>
      </c>
      <c r="G41" s="83">
        <f t="shared" si="2"/>
        <v>3066.8</v>
      </c>
      <c r="H41" s="84">
        <f>Licitación!F35</f>
        <v>0</v>
      </c>
      <c r="I41" s="85">
        <f t="shared" si="3"/>
        <v>0</v>
      </c>
    </row>
    <row r="42" spans="1:9" x14ac:dyDescent="0.3">
      <c r="A42" s="108"/>
      <c r="B42" s="6" t="str">
        <f>Licitación!B36</f>
        <v>TRS25G40KM</v>
      </c>
      <c r="C42" s="5" t="str">
        <f>Licitación!C36</f>
        <v>Suministro e instalación transceptor de 25 Gbps monomodo hasta 40 km de distancia (25GBASE-ER4 SFP)</v>
      </c>
      <c r="D42" s="106" t="str">
        <f>Licitación!D36</f>
        <v>u</v>
      </c>
      <c r="E42" s="107">
        <f>Licitación!E36</f>
        <v>2</v>
      </c>
      <c r="F42" s="107">
        <f>Licitación!I36</f>
        <v>4098.6000000000004</v>
      </c>
      <c r="G42" s="83">
        <f t="shared" si="2"/>
        <v>8197.2000000000007</v>
      </c>
      <c r="H42" s="84">
        <f>Licitación!F36</f>
        <v>0</v>
      </c>
      <c r="I42" s="85">
        <f t="shared" si="3"/>
        <v>0</v>
      </c>
    </row>
    <row r="43" spans="1:9" x14ac:dyDescent="0.3">
      <c r="A43" s="108"/>
      <c r="B43" s="6" t="str">
        <f>Licitación!B37</f>
        <v>TRS25GSR</v>
      </c>
      <c r="C43" s="5" t="str">
        <f>Licitación!C37</f>
        <v>Suministro e instalación transceptor de 25 Gbps multimodo (25GBASE-SR)</v>
      </c>
      <c r="D43" s="106" t="str">
        <f>Licitación!D37</f>
        <v>u</v>
      </c>
      <c r="E43" s="107">
        <f>Licitación!E37</f>
        <v>12</v>
      </c>
      <c r="F43" s="107">
        <f>Licitación!I37</f>
        <v>422</v>
      </c>
      <c r="G43" s="83">
        <f t="shared" si="2"/>
        <v>5064</v>
      </c>
      <c r="H43" s="84">
        <f>Licitación!F37</f>
        <v>0</v>
      </c>
      <c r="I43" s="85">
        <f t="shared" si="3"/>
        <v>0</v>
      </c>
    </row>
    <row r="44" spans="1:9" x14ac:dyDescent="0.3">
      <c r="A44" s="108"/>
      <c r="B44" s="6" t="str">
        <f>Licitación!B38</f>
        <v>TRS100G80KM</v>
      </c>
      <c r="C44" s="5" t="str">
        <f>Licitación!C38</f>
        <v>Suministro e instalación transceptor de 100 Gbps monomodo hasta 80 km de distancia (QSFP-100G-ZR4-S)</v>
      </c>
      <c r="D44" s="106" t="str">
        <f>Licitación!D38</f>
        <v>u</v>
      </c>
      <c r="E44" s="107">
        <f>Licitación!E38</f>
        <v>6</v>
      </c>
      <c r="F44" s="107">
        <f>Licitación!I38</f>
        <v>10335.200000000001</v>
      </c>
      <c r="G44" s="83">
        <f t="shared" si="2"/>
        <v>62011.199999999997</v>
      </c>
      <c r="H44" s="84">
        <f>Licitación!F38</f>
        <v>0</v>
      </c>
      <c r="I44" s="85">
        <f t="shared" si="3"/>
        <v>0</v>
      </c>
    </row>
    <row r="45" spans="1:9" x14ac:dyDescent="0.3">
      <c r="A45" s="108"/>
      <c r="B45" s="6" t="str">
        <f>Licitación!B39</f>
        <v>TRS100GMM</v>
      </c>
      <c r="C45" s="5" t="str">
        <f>Licitación!C39</f>
        <v>Suminsitro e instalación transceptor de 100 Gbps multimodo (QSFP-100G-SR4-S)</v>
      </c>
      <c r="D45" s="106" t="str">
        <f>Licitación!D39</f>
        <v>u</v>
      </c>
      <c r="E45" s="107">
        <f>Licitación!E39</f>
        <v>4</v>
      </c>
      <c r="F45" s="107">
        <f>Licitación!I39</f>
        <v>847</v>
      </c>
      <c r="G45" s="83">
        <f t="shared" si="2"/>
        <v>3388</v>
      </c>
      <c r="H45" s="84">
        <f>Licitación!F39</f>
        <v>0</v>
      </c>
      <c r="I45" s="85">
        <f t="shared" si="3"/>
        <v>0</v>
      </c>
    </row>
    <row r="46" spans="1:9" x14ac:dyDescent="0.3">
      <c r="A46" s="108" t="s">
        <v>107</v>
      </c>
      <c r="B46" s="4" t="str">
        <f>Licitación!B40</f>
        <v>CABLEADO FO</v>
      </c>
      <c r="C46" s="5" t="str">
        <f>Licitación!C40</f>
        <v>Suministro e instalación de cable de fibra óptica</v>
      </c>
      <c r="D46" s="106"/>
      <c r="E46" s="107">
        <f>Licitación!E40</f>
        <v>1</v>
      </c>
      <c r="F46" s="116">
        <f>Licitación!I40</f>
        <v>6834</v>
      </c>
      <c r="G46" s="83"/>
      <c r="H46" s="84"/>
      <c r="I46" s="85"/>
    </row>
    <row r="47" spans="1:9" x14ac:dyDescent="0.3">
      <c r="A47" s="108"/>
      <c r="B47" s="6" t="str">
        <f>Licitación!B41</f>
        <v>DIKOAC035</v>
      </c>
      <c r="C47" s="5" t="str">
        <f>Licitación!C41</f>
        <v>"Jumper" de 10 m de longitud monomodo LC-APC - LC-UPC uniboot.</v>
      </c>
      <c r="D47" s="106" t="str">
        <f>Licitación!D41</f>
        <v>u</v>
      </c>
      <c r="E47" s="107">
        <f>Licitación!E41</f>
        <v>268</v>
      </c>
      <c r="F47" s="107">
        <f>Licitación!I41</f>
        <v>25.5</v>
      </c>
      <c r="G47" s="83">
        <f t="shared" si="2"/>
        <v>6834</v>
      </c>
      <c r="H47" s="84">
        <f>Licitación!F41</f>
        <v>0</v>
      </c>
      <c r="I47" s="85">
        <f t="shared" si="3"/>
        <v>0</v>
      </c>
    </row>
    <row r="48" spans="1:9" x14ac:dyDescent="0.3">
      <c r="A48" s="108" t="s">
        <v>114</v>
      </c>
      <c r="B48" s="4" t="str">
        <f>Licitación!B42</f>
        <v>TRABAJOS DE INGENIERIA</v>
      </c>
      <c r="C48" s="5" t="str">
        <f>Licitación!C42</f>
        <v>Trabajos de Ingeniería</v>
      </c>
      <c r="D48" s="106"/>
      <c r="E48" s="107">
        <f>Licitación!E42</f>
        <v>1</v>
      </c>
      <c r="F48" s="116">
        <f>Licitación!I42</f>
        <v>9600</v>
      </c>
      <c r="G48" s="83"/>
      <c r="H48" s="84"/>
      <c r="I48" s="85"/>
    </row>
    <row r="49" spans="1:9" x14ac:dyDescent="0.3">
      <c r="A49" s="108"/>
      <c r="B49" s="6" t="str">
        <f>Licitación!B43</f>
        <v>SSPP</v>
      </c>
      <c r="C49" s="5" t="str">
        <f>Licitación!C43</f>
        <v>Servicios Profesionales</v>
      </c>
      <c r="D49" s="106" t="str">
        <f>Licitación!D43</f>
        <v>h</v>
      </c>
      <c r="E49" s="107">
        <f>Licitación!E43</f>
        <v>120</v>
      </c>
      <c r="F49" s="107">
        <f>Licitación!I43</f>
        <v>80</v>
      </c>
      <c r="G49" s="83">
        <f t="shared" si="2"/>
        <v>9600</v>
      </c>
      <c r="H49" s="84">
        <f>Licitación!F43</f>
        <v>0</v>
      </c>
      <c r="I49" s="85">
        <f t="shared" si="3"/>
        <v>0</v>
      </c>
    </row>
    <row r="50" spans="1:9" x14ac:dyDescent="0.3">
      <c r="A50" s="108" t="s">
        <v>126</v>
      </c>
      <c r="B50" s="4" t="str">
        <f>Licitación!B44</f>
        <v>DISEÑO Y MIGRACIÓN</v>
      </c>
      <c r="C50" s="5" t="str">
        <f>Licitación!C44</f>
        <v>Diseño y migración de servicios</v>
      </c>
      <c r="D50" s="106"/>
      <c r="E50" s="107">
        <f>Licitación!E44</f>
        <v>1</v>
      </c>
      <c r="F50" s="116">
        <f>Licitación!I44</f>
        <v>110301.11</v>
      </c>
      <c r="G50" s="83"/>
      <c r="H50" s="84"/>
      <c r="I50" s="85"/>
    </row>
    <row r="51" spans="1:9" x14ac:dyDescent="0.3">
      <c r="A51" s="108"/>
      <c r="B51" s="6" t="str">
        <f>Licitación!B45</f>
        <v>DISEÑO</v>
      </c>
      <c r="C51" s="5" t="str">
        <f>Licitación!C45</f>
        <v>Diseño</v>
      </c>
      <c r="D51" s="106" t="str">
        <f>Licitación!D45</f>
        <v>u</v>
      </c>
      <c r="E51" s="107">
        <f>Licitación!E45</f>
        <v>43</v>
      </c>
      <c r="F51" s="107">
        <f>Licitación!I45</f>
        <v>958.32</v>
      </c>
      <c r="G51" s="83">
        <f t="shared" si="2"/>
        <v>41207.760000000002</v>
      </c>
      <c r="H51" s="84">
        <f>Licitación!F45</f>
        <v>0</v>
      </c>
      <c r="I51" s="85">
        <f t="shared" si="3"/>
        <v>0</v>
      </c>
    </row>
    <row r="52" spans="1:9" x14ac:dyDescent="0.3">
      <c r="A52" s="108"/>
      <c r="B52" s="6" t="str">
        <f>Licitación!B46</f>
        <v>MIGRACIÓN</v>
      </c>
      <c r="C52" s="5" t="str">
        <f>Licitación!C46</f>
        <v>Migración de servicios</v>
      </c>
      <c r="D52" s="106" t="str">
        <f>Licitación!D46</f>
        <v>u</v>
      </c>
      <c r="E52" s="107">
        <f>Licitación!E46</f>
        <v>78</v>
      </c>
      <c r="F52" s="107">
        <f>Licitación!I46</f>
        <v>564.4</v>
      </c>
      <c r="G52" s="83">
        <f t="shared" si="2"/>
        <v>44023.199999999997</v>
      </c>
      <c r="H52" s="84">
        <f>Licitación!F46</f>
        <v>0</v>
      </c>
      <c r="I52" s="85">
        <f t="shared" si="3"/>
        <v>0</v>
      </c>
    </row>
    <row r="53" spans="1:9" x14ac:dyDescent="0.3">
      <c r="A53" s="108"/>
      <c r="B53" s="6" t="str">
        <f>Licitación!B47</f>
        <v>HOMOLOGACIÓN</v>
      </c>
      <c r="C53" s="5" t="str">
        <f>Licitación!C47</f>
        <v>Homologación</v>
      </c>
      <c r="D53" s="106" t="str">
        <f>Licitación!D47</f>
        <v>u</v>
      </c>
      <c r="E53" s="107">
        <f>Licitación!E47</f>
        <v>1</v>
      </c>
      <c r="F53" s="107">
        <f>Licitación!I47</f>
        <v>25070.15</v>
      </c>
      <c r="G53" s="83">
        <f t="shared" si="2"/>
        <v>25070.15</v>
      </c>
      <c r="H53" s="84">
        <f>Licitación!F47</f>
        <v>0</v>
      </c>
      <c r="I53" s="85">
        <f t="shared" si="3"/>
        <v>0</v>
      </c>
    </row>
    <row r="54" spans="1:9" x14ac:dyDescent="0.3">
      <c r="A54" s="108" t="s">
        <v>131</v>
      </c>
      <c r="B54" s="4" t="str">
        <f>Licitación!B48</f>
        <v>DFO</v>
      </c>
      <c r="C54" s="5" t="str">
        <f>Licitación!C48</f>
        <v>Documentación final de obra</v>
      </c>
      <c r="D54" s="106"/>
      <c r="E54" s="107">
        <f>Licitación!E48</f>
        <v>1</v>
      </c>
      <c r="F54" s="116">
        <f>Licitación!I48</f>
        <v>19596.8</v>
      </c>
      <c r="G54" s="83"/>
      <c r="H54" s="84"/>
      <c r="I54" s="85"/>
    </row>
    <row r="55" spans="1:9" x14ac:dyDescent="0.3">
      <c r="A55" s="108"/>
      <c r="B55" s="6" t="str">
        <f>Licitación!B49</f>
        <v>DSCDCFO01</v>
      </c>
      <c r="C55" s="5" t="str">
        <f>Licitación!C49</f>
        <v>Documentación final de obra</v>
      </c>
      <c r="D55" s="106" t="str">
        <f>Licitación!D49</f>
        <v>u</v>
      </c>
      <c r="E55" s="107">
        <f>Licitación!E49</f>
        <v>40</v>
      </c>
      <c r="F55" s="107">
        <f>Licitación!I49</f>
        <v>489.92</v>
      </c>
      <c r="G55" s="83">
        <f t="shared" si="2"/>
        <v>19596.8</v>
      </c>
      <c r="H55" s="84">
        <f>Licitación!F49</f>
        <v>0</v>
      </c>
      <c r="I55" s="85">
        <f t="shared" si="3"/>
        <v>0</v>
      </c>
    </row>
    <row r="56" spans="1:9" x14ac:dyDescent="0.3">
      <c r="A56" s="108" t="s">
        <v>140</v>
      </c>
      <c r="B56" s="4" t="str">
        <f>Licitación!B50</f>
        <v>FORMACIÓN</v>
      </c>
      <c r="C56" s="5" t="str">
        <f>Licitación!C50</f>
        <v>Cursos de Formación</v>
      </c>
      <c r="D56" s="106"/>
      <c r="E56" s="107">
        <f>Licitación!E50</f>
        <v>1</v>
      </c>
      <c r="F56" s="116">
        <f>Licitación!I50</f>
        <v>5788.96</v>
      </c>
      <c r="G56" s="83"/>
      <c r="H56" s="84"/>
      <c r="I56" s="85"/>
    </row>
    <row r="57" spans="1:9" ht="14.25" customHeight="1" x14ac:dyDescent="0.3">
      <c r="A57" s="108"/>
      <c r="B57" s="6" t="str">
        <f>Licitación!B51</f>
        <v>FORMUSUARIO</v>
      </c>
      <c r="C57" s="5" t="str">
        <f>Licitación!C51</f>
        <v>Curso de formación a Usuarios</v>
      </c>
      <c r="D57" s="106" t="str">
        <f>Licitación!D51</f>
        <v>u</v>
      </c>
      <c r="E57" s="107">
        <f>Licitación!E51</f>
        <v>1</v>
      </c>
      <c r="F57" s="107">
        <f>Licitación!I51</f>
        <v>2894.48</v>
      </c>
      <c r="G57" s="83">
        <f t="shared" si="2"/>
        <v>2894.48</v>
      </c>
      <c r="H57" s="84">
        <f>Licitación!F51</f>
        <v>0</v>
      </c>
      <c r="I57" s="85">
        <f t="shared" si="3"/>
        <v>0</v>
      </c>
    </row>
    <row r="58" spans="1:9" x14ac:dyDescent="0.3">
      <c r="A58" s="108"/>
      <c r="B58" s="6" t="str">
        <f>Licitación!B52</f>
        <v>FORMPTECNICO</v>
      </c>
      <c r="C58" s="5" t="str">
        <f>Licitación!C52</f>
        <v>Curso de formación Personal Técnico</v>
      </c>
      <c r="D58" s="106" t="str">
        <f>Licitación!D52</f>
        <v>u</v>
      </c>
      <c r="E58" s="107">
        <f>Licitación!E52</f>
        <v>1</v>
      </c>
      <c r="F58" s="107">
        <f>Licitación!I52</f>
        <v>2894.48</v>
      </c>
      <c r="G58" s="83">
        <f t="shared" si="2"/>
        <v>2894.48</v>
      </c>
      <c r="H58" s="84">
        <f>Licitación!F52</f>
        <v>0</v>
      </c>
      <c r="I58" s="85">
        <f t="shared" si="3"/>
        <v>0</v>
      </c>
    </row>
    <row r="59" spans="1:9" x14ac:dyDescent="0.3">
      <c r="A59" s="108" t="s">
        <v>182</v>
      </c>
      <c r="B59" s="4" t="str">
        <f>Licitación!B53</f>
        <v>ESS</v>
      </c>
      <c r="C59" s="5" t="str">
        <f>Licitación!C53</f>
        <v>Estudio de Seguridad y Salud</v>
      </c>
      <c r="D59" s="106"/>
      <c r="E59" s="107">
        <f>Licitación!E53</f>
        <v>1</v>
      </c>
      <c r="F59" s="116">
        <f>Licitación!I53</f>
        <v>9738.2199999999993</v>
      </c>
      <c r="G59" s="83"/>
      <c r="H59" s="84"/>
      <c r="I59" s="85"/>
    </row>
    <row r="60" spans="1:9" x14ac:dyDescent="0.3">
      <c r="A60" s="108"/>
      <c r="B60" s="6" t="str">
        <f>Licitación!B54</f>
        <v>DIKESS002</v>
      </c>
      <c r="C60" s="5" t="str">
        <f>Licitación!C54</f>
        <v>Seguridad y Salud Laboral</v>
      </c>
      <c r="D60" s="106" t="str">
        <f>Licitación!D54</f>
        <v>u</v>
      </c>
      <c r="E60" s="107">
        <f>Licitación!E54</f>
        <v>1</v>
      </c>
      <c r="F60" s="107">
        <f>Licitación!I54</f>
        <v>9738.2199999999993</v>
      </c>
      <c r="G60" s="83">
        <f t="shared" si="2"/>
        <v>9738.2199999999993</v>
      </c>
      <c r="H60" s="84">
        <f>IF(Licitación!G70="ERROR: FALTAN DATOS",0,Licitación!F54)</f>
        <v>0</v>
      </c>
      <c r="I60" s="85">
        <f t="shared" si="3"/>
        <v>0</v>
      </c>
    </row>
    <row r="61" spans="1:9" x14ac:dyDescent="0.3">
      <c r="A61" s="109"/>
      <c r="D61" s="106"/>
    </row>
    <row r="62" spans="1:9" x14ac:dyDescent="0.3">
      <c r="A62" s="109"/>
    </row>
    <row r="63" spans="1:9" x14ac:dyDescent="0.3">
      <c r="A63" s="109"/>
    </row>
    <row r="64" spans="1:9" x14ac:dyDescent="0.3">
      <c r="A64" s="109"/>
    </row>
    <row r="65" spans="1:1" x14ac:dyDescent="0.3">
      <c r="A65" s="109"/>
    </row>
    <row r="66" spans="1:1" x14ac:dyDescent="0.3">
      <c r="A66" s="109"/>
    </row>
    <row r="67" spans="1:1" x14ac:dyDescent="0.3">
      <c r="A67" s="109"/>
    </row>
    <row r="68" spans="1:1" x14ac:dyDescent="0.3">
      <c r="A68" s="109"/>
    </row>
    <row r="69" spans="1:1" x14ac:dyDescent="0.3">
      <c r="A69" s="109"/>
    </row>
    <row r="70" spans="1:1" x14ac:dyDescent="0.3">
      <c r="A70" s="109"/>
    </row>
    <row r="71" spans="1:1" x14ac:dyDescent="0.3">
      <c r="A71" s="109"/>
    </row>
    <row r="72" spans="1:1" x14ac:dyDescent="0.3">
      <c r="A72" s="109"/>
    </row>
    <row r="73" spans="1:1" x14ac:dyDescent="0.3">
      <c r="A73" s="109"/>
    </row>
    <row r="74" spans="1:1" x14ac:dyDescent="0.3">
      <c r="A74" s="109"/>
    </row>
    <row r="75" spans="1:1" x14ac:dyDescent="0.3">
      <c r="A75" s="109"/>
    </row>
    <row r="76" spans="1:1" x14ac:dyDescent="0.3">
      <c r="A76" s="109"/>
    </row>
    <row r="77" spans="1:1" x14ac:dyDescent="0.3">
      <c r="A77" s="109"/>
    </row>
    <row r="78" spans="1:1" x14ac:dyDescent="0.3">
      <c r="A78" s="109"/>
    </row>
    <row r="79" spans="1:1" x14ac:dyDescent="0.3">
      <c r="A79" s="109"/>
    </row>
    <row r="80" spans="1:1" x14ac:dyDescent="0.3">
      <c r="A80" s="109"/>
    </row>
    <row r="81" spans="1:1" x14ac:dyDescent="0.3">
      <c r="A81" s="109"/>
    </row>
    <row r="82" spans="1:1" x14ac:dyDescent="0.3">
      <c r="A82" s="109"/>
    </row>
    <row r="83" spans="1:1" x14ac:dyDescent="0.3">
      <c r="A83" s="109"/>
    </row>
    <row r="84" spans="1:1" x14ac:dyDescent="0.3">
      <c r="A84" s="109"/>
    </row>
    <row r="85" spans="1:1" x14ac:dyDescent="0.3">
      <c r="A85" s="109"/>
    </row>
    <row r="86" spans="1:1" x14ac:dyDescent="0.3">
      <c r="A86" s="109"/>
    </row>
    <row r="87" spans="1:1" x14ac:dyDescent="0.3">
      <c r="A87" s="109"/>
    </row>
    <row r="88" spans="1:1" x14ac:dyDescent="0.3">
      <c r="A88" s="109"/>
    </row>
    <row r="89" spans="1:1" x14ac:dyDescent="0.3">
      <c r="A89" s="109"/>
    </row>
    <row r="90" spans="1:1" x14ac:dyDescent="0.3">
      <c r="A90" s="109"/>
    </row>
    <row r="91" spans="1:1" x14ac:dyDescent="0.3">
      <c r="A91" s="109"/>
    </row>
    <row r="92" spans="1:1" x14ac:dyDescent="0.3">
      <c r="A92" s="109"/>
    </row>
    <row r="93" spans="1:1" x14ac:dyDescent="0.3">
      <c r="A93" s="109"/>
    </row>
    <row r="94" spans="1:1" x14ac:dyDescent="0.3">
      <c r="A94" s="109"/>
    </row>
    <row r="95" spans="1:1" x14ac:dyDescent="0.3">
      <c r="A95" s="109"/>
    </row>
    <row r="96" spans="1:1" x14ac:dyDescent="0.3">
      <c r="A96" s="109"/>
    </row>
    <row r="97" spans="1:1" x14ac:dyDescent="0.3">
      <c r="A97" s="109"/>
    </row>
    <row r="98" spans="1:1" x14ac:dyDescent="0.3">
      <c r="A98" s="109"/>
    </row>
    <row r="99" spans="1:1" x14ac:dyDescent="0.3">
      <c r="A99" s="109"/>
    </row>
    <row r="100" spans="1:1" x14ac:dyDescent="0.3">
      <c r="A100" s="109"/>
    </row>
    <row r="101" spans="1:1" x14ac:dyDescent="0.3">
      <c r="A101" s="109"/>
    </row>
    <row r="102" spans="1:1" x14ac:dyDescent="0.3">
      <c r="A102" s="109"/>
    </row>
    <row r="103" spans="1:1" x14ac:dyDescent="0.3">
      <c r="A103" s="109"/>
    </row>
    <row r="104" spans="1:1" x14ac:dyDescent="0.3">
      <c r="A104" s="109"/>
    </row>
    <row r="105" spans="1:1" x14ac:dyDescent="0.3">
      <c r="A105" s="109"/>
    </row>
    <row r="106" spans="1:1" x14ac:dyDescent="0.3">
      <c r="A106" s="109"/>
    </row>
    <row r="107" spans="1:1" x14ac:dyDescent="0.3">
      <c r="A107" s="109"/>
    </row>
    <row r="108" spans="1:1" x14ac:dyDescent="0.3">
      <c r="A108" s="109"/>
    </row>
    <row r="109" spans="1:1" x14ac:dyDescent="0.3">
      <c r="A109" s="109"/>
    </row>
    <row r="110" spans="1:1" x14ac:dyDescent="0.3">
      <c r="A110" s="109"/>
    </row>
    <row r="111" spans="1:1" x14ac:dyDescent="0.3">
      <c r="A111" s="109"/>
    </row>
    <row r="112" spans="1:1" x14ac:dyDescent="0.3">
      <c r="A112" s="109"/>
    </row>
    <row r="113" spans="1:1" x14ac:dyDescent="0.3">
      <c r="A113" s="109"/>
    </row>
    <row r="114" spans="1:1" x14ac:dyDescent="0.3">
      <c r="A114" s="109"/>
    </row>
    <row r="115" spans="1:1" x14ac:dyDescent="0.3">
      <c r="A115" s="109"/>
    </row>
    <row r="116" spans="1:1" x14ac:dyDescent="0.3">
      <c r="A116" s="109"/>
    </row>
    <row r="117" spans="1:1" x14ac:dyDescent="0.3">
      <c r="A117" s="109"/>
    </row>
    <row r="118" spans="1:1" x14ac:dyDescent="0.3">
      <c r="A118" s="109"/>
    </row>
    <row r="119" spans="1:1" x14ac:dyDescent="0.3">
      <c r="A119" s="109"/>
    </row>
  </sheetData>
  <sheetProtection algorithmName="SHA-512" hashValue="8vUdBHQYjDhw5S/VjgSS7ItIGfSfkGbNDI2x+5nyfXEFvURlG/AftBsTHGxdVuP0jaBNUP24blKrP49rY2gLRQ==" saltValue="Tq4rUuWCXh1k3smWvFrt0Q==" spinCount="100000" sheet="1" objects="1" scenarios="1" selectLockedCells="1" selectUnlockedCells="1"/>
  <autoFilter ref="A11:I59" xr:uid="{8E843515-2B54-4B4E-A8C2-5FF92E5D40AB}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G14:I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33C7C-5E55-451D-9145-1B4B589F9C08}">
  <dimension ref="A1:L84"/>
  <sheetViews>
    <sheetView tabSelected="1" topLeftCell="C32" zoomScale="120" zoomScaleNormal="120" workbookViewId="0">
      <selection activeCell="G56" sqref="G56"/>
    </sheetView>
  </sheetViews>
  <sheetFormatPr baseColWidth="10" defaultRowHeight="14.4" x14ac:dyDescent="0.3"/>
  <cols>
    <col min="1" max="1" width="6.6640625" hidden="1" customWidth="1"/>
    <col min="2" max="2" width="24.6640625" customWidth="1"/>
    <col min="3" max="3" width="102.33203125" customWidth="1"/>
    <col min="4" max="4" width="4.109375" style="24" customWidth="1"/>
    <col min="5" max="5" width="8.33203125" style="75" customWidth="1"/>
    <col min="6" max="6" width="13.5546875" style="1" customWidth="1"/>
    <col min="7" max="7" width="17.109375" style="47" customWidth="1"/>
    <col min="8" max="8" width="8.88671875" customWidth="1"/>
    <col min="9" max="9" width="13.5546875" style="62" customWidth="1"/>
    <col min="10" max="10" width="17.109375" style="62" customWidth="1"/>
  </cols>
  <sheetData>
    <row r="1" spans="1:10" s="11" customFormat="1" x14ac:dyDescent="0.3">
      <c r="B1" s="9" t="s">
        <v>146</v>
      </c>
      <c r="C1" s="10"/>
      <c r="D1" s="10"/>
      <c r="E1" s="72"/>
      <c r="F1" s="34"/>
      <c r="G1" s="44"/>
      <c r="H1" s="27"/>
      <c r="I1" s="53"/>
      <c r="J1" s="53"/>
    </row>
    <row r="2" spans="1:10" s="11" customFormat="1" x14ac:dyDescent="0.3">
      <c r="B2" s="12" t="s">
        <v>164</v>
      </c>
      <c r="C2" s="10"/>
      <c r="D2" s="10"/>
      <c r="E2" s="72"/>
      <c r="F2" s="34"/>
      <c r="G2" s="44"/>
      <c r="H2" s="27"/>
      <c r="I2" s="54"/>
      <c r="J2" s="54"/>
    </row>
    <row r="3" spans="1:10" x14ac:dyDescent="0.3">
      <c r="B3" s="2"/>
      <c r="D3" s="13"/>
      <c r="E3" s="73"/>
      <c r="F3" s="128" t="s">
        <v>147</v>
      </c>
      <c r="G3" s="129"/>
      <c r="H3" s="28"/>
      <c r="I3" s="130" t="s">
        <v>148</v>
      </c>
      <c r="J3" s="130"/>
    </row>
    <row r="4" spans="1:10" ht="43.2" x14ac:dyDescent="0.3">
      <c r="A4" s="14" t="s">
        <v>32</v>
      </c>
      <c r="B4" s="14" t="s">
        <v>33</v>
      </c>
      <c r="C4" s="14" t="s">
        <v>21</v>
      </c>
      <c r="D4" s="29" t="s">
        <v>35</v>
      </c>
      <c r="E4" s="74" t="s">
        <v>34</v>
      </c>
      <c r="F4" s="35" t="s">
        <v>149</v>
      </c>
      <c r="G4" s="35" t="s">
        <v>150</v>
      </c>
      <c r="H4" s="28"/>
      <c r="I4" s="55" t="s">
        <v>149</v>
      </c>
      <c r="J4" s="55" t="s">
        <v>150</v>
      </c>
    </row>
    <row r="5" spans="1:10" x14ac:dyDescent="0.3">
      <c r="A5" s="15"/>
      <c r="B5" s="68" t="s">
        <v>36</v>
      </c>
      <c r="C5" s="68" t="s">
        <v>37</v>
      </c>
      <c r="D5" s="110"/>
      <c r="E5" s="114">
        <v>1</v>
      </c>
      <c r="F5" s="80">
        <f>G5</f>
        <v>9738.2199999999993</v>
      </c>
      <c r="G5" s="45">
        <f>G6</f>
        <v>9738.2199999999993</v>
      </c>
      <c r="H5" s="30"/>
      <c r="I5" s="56">
        <v>1918285.89</v>
      </c>
      <c r="J5" s="56">
        <v>1918285.89</v>
      </c>
    </row>
    <row r="6" spans="1:10" x14ac:dyDescent="0.3">
      <c r="A6" s="15" t="s">
        <v>28</v>
      </c>
      <c r="B6" s="3" t="s">
        <v>38</v>
      </c>
      <c r="C6" s="3" t="s">
        <v>39</v>
      </c>
      <c r="D6" s="111"/>
      <c r="E6" s="115">
        <v>1</v>
      </c>
      <c r="F6" s="81">
        <f>G6</f>
        <v>9738.2199999999993</v>
      </c>
      <c r="G6" s="49">
        <f>ROUND(SUM(G7,G10,G20,G31,G40,G42,G44,G48,G50,G53),2)</f>
        <v>9738.2199999999993</v>
      </c>
      <c r="H6" s="50"/>
      <c r="I6" s="57">
        <v>1918285.89</v>
      </c>
      <c r="J6" s="57">
        <v>1918285.89</v>
      </c>
    </row>
    <row r="7" spans="1:10" x14ac:dyDescent="0.3">
      <c r="A7" s="16" t="s">
        <v>29</v>
      </c>
      <c r="B7" s="4" t="s">
        <v>40</v>
      </c>
      <c r="C7" s="4" t="s">
        <v>41</v>
      </c>
      <c r="D7" s="112"/>
      <c r="E7" s="70">
        <v>1</v>
      </c>
      <c r="F7" s="82">
        <f>G7</f>
        <v>0</v>
      </c>
      <c r="G7" s="46">
        <f>ROUND(SUM(G8:G9),2)</f>
        <v>0</v>
      </c>
      <c r="H7" s="31"/>
      <c r="I7" s="58">
        <v>218980.68</v>
      </c>
      <c r="J7" s="58">
        <v>218980.68</v>
      </c>
    </row>
    <row r="8" spans="1:10" x14ac:dyDescent="0.3">
      <c r="A8" s="16" t="s">
        <v>30</v>
      </c>
      <c r="B8" s="6" t="s">
        <v>42</v>
      </c>
      <c r="C8" s="5" t="s">
        <v>43</v>
      </c>
      <c r="D8" s="113" t="s">
        <v>44</v>
      </c>
      <c r="E8" s="69">
        <v>2</v>
      </c>
      <c r="F8" s="51"/>
      <c r="G8" s="7">
        <f>ROUND(F8*E8,2)</f>
        <v>0</v>
      </c>
      <c r="H8" s="52" t="str">
        <f>IF(G8&gt;J8,"!!!","")</f>
        <v/>
      </c>
      <c r="I8" s="59">
        <v>108292.44</v>
      </c>
      <c r="J8" s="59">
        <v>216584.88</v>
      </c>
    </row>
    <row r="9" spans="1:10" x14ac:dyDescent="0.3">
      <c r="A9" s="16" t="s">
        <v>45</v>
      </c>
      <c r="B9" s="6" t="s">
        <v>46</v>
      </c>
      <c r="C9" s="5" t="s">
        <v>47</v>
      </c>
      <c r="D9" s="113" t="s">
        <v>44</v>
      </c>
      <c r="E9" s="69">
        <v>2</v>
      </c>
      <c r="F9" s="51"/>
      <c r="G9" s="7">
        <f>ROUND(F9*E9,2)</f>
        <v>0</v>
      </c>
      <c r="H9" s="52" t="str">
        <f>IF(G9&gt;J9,"!!!","")</f>
        <v/>
      </c>
      <c r="I9" s="59">
        <v>1197.9000000000001</v>
      </c>
      <c r="J9" s="59">
        <v>2395.8000000000002</v>
      </c>
    </row>
    <row r="10" spans="1:10" x14ac:dyDescent="0.3">
      <c r="A10" s="16" t="s">
        <v>31</v>
      </c>
      <c r="B10" s="4" t="s">
        <v>48</v>
      </c>
      <c r="C10" s="4" t="s">
        <v>49</v>
      </c>
      <c r="D10" s="112"/>
      <c r="E10" s="70">
        <v>1</v>
      </c>
      <c r="F10" s="82">
        <f>G10</f>
        <v>0</v>
      </c>
      <c r="G10" s="46">
        <f>ROUND(SUM(G11:G19),2)</f>
        <v>0</v>
      </c>
      <c r="H10" s="31"/>
      <c r="I10" s="58">
        <v>338660.24</v>
      </c>
      <c r="J10" s="58">
        <v>338660.24</v>
      </c>
    </row>
    <row r="11" spans="1:10" x14ac:dyDescent="0.3">
      <c r="A11" s="16"/>
      <c r="B11" s="6" t="s">
        <v>50</v>
      </c>
      <c r="C11" s="5" t="s">
        <v>51</v>
      </c>
      <c r="D11" s="113" t="s">
        <v>44</v>
      </c>
      <c r="E11" s="69">
        <v>5</v>
      </c>
      <c r="F11" s="51"/>
      <c r="G11" s="7">
        <f>ROUND(F11*E11,2)</f>
        <v>0</v>
      </c>
      <c r="H11" s="52" t="str">
        <f t="shared" ref="H11:H19" si="0">IF(G11&gt;J11,"!!!","")</f>
        <v/>
      </c>
      <c r="I11" s="59">
        <v>183.72</v>
      </c>
      <c r="J11" s="59">
        <v>918.6</v>
      </c>
    </row>
    <row r="12" spans="1:10" x14ac:dyDescent="0.3">
      <c r="A12" s="16" t="s">
        <v>52</v>
      </c>
      <c r="B12" s="6" t="s">
        <v>53</v>
      </c>
      <c r="C12" s="5" t="s">
        <v>54</v>
      </c>
      <c r="D12" s="113" t="s">
        <v>44</v>
      </c>
      <c r="E12" s="69">
        <v>6</v>
      </c>
      <c r="F12" s="51"/>
      <c r="G12" s="7">
        <f t="shared" ref="G12:G19" si="1">ROUND(F12*E12,2)</f>
        <v>0</v>
      </c>
      <c r="H12" s="52" t="str">
        <f t="shared" si="0"/>
        <v/>
      </c>
      <c r="I12" s="59">
        <v>44018.3</v>
      </c>
      <c r="J12" s="59">
        <v>264109.8</v>
      </c>
    </row>
    <row r="13" spans="1:10" x14ac:dyDescent="0.3">
      <c r="A13" s="16" t="s">
        <v>55</v>
      </c>
      <c r="B13" s="6" t="s">
        <v>56</v>
      </c>
      <c r="C13" s="5" t="s">
        <v>57</v>
      </c>
      <c r="D13" s="113" t="s">
        <v>44</v>
      </c>
      <c r="E13" s="69">
        <v>6</v>
      </c>
      <c r="F13" s="51"/>
      <c r="G13" s="7">
        <f t="shared" si="1"/>
        <v>0</v>
      </c>
      <c r="H13" s="52" t="str">
        <f t="shared" si="0"/>
        <v/>
      </c>
      <c r="I13" s="59">
        <v>1128.8</v>
      </c>
      <c r="J13" s="59">
        <v>6772.8</v>
      </c>
    </row>
    <row r="14" spans="1:10" x14ac:dyDescent="0.3">
      <c r="A14" s="16"/>
      <c r="B14" s="6" t="s">
        <v>58</v>
      </c>
      <c r="C14" s="5" t="s">
        <v>59</v>
      </c>
      <c r="D14" s="113" t="s">
        <v>60</v>
      </c>
      <c r="E14" s="69">
        <v>60</v>
      </c>
      <c r="F14" s="51"/>
      <c r="G14" s="7">
        <f t="shared" si="1"/>
        <v>0</v>
      </c>
      <c r="H14" s="52" t="str">
        <f t="shared" si="0"/>
        <v/>
      </c>
      <c r="I14" s="59">
        <v>4.3</v>
      </c>
      <c r="J14" s="59">
        <v>258</v>
      </c>
    </row>
    <row r="15" spans="1:10" x14ac:dyDescent="0.3">
      <c r="A15" s="16"/>
      <c r="B15" s="6" t="s">
        <v>63</v>
      </c>
      <c r="C15" s="5" t="s">
        <v>64</v>
      </c>
      <c r="D15" s="113" t="s">
        <v>44</v>
      </c>
      <c r="E15" s="69">
        <v>2</v>
      </c>
      <c r="F15" s="51"/>
      <c r="G15" s="7">
        <f t="shared" si="1"/>
        <v>0</v>
      </c>
      <c r="H15" s="52" t="str">
        <f t="shared" si="0"/>
        <v/>
      </c>
      <c r="I15" s="59">
        <v>2109.48</v>
      </c>
      <c r="J15" s="59">
        <v>4218.96</v>
      </c>
    </row>
    <row r="16" spans="1:10" x14ac:dyDescent="0.3">
      <c r="A16" s="16"/>
      <c r="B16" s="6" t="s">
        <v>166</v>
      </c>
      <c r="C16" s="5" t="s">
        <v>167</v>
      </c>
      <c r="D16" s="113" t="s">
        <v>44</v>
      </c>
      <c r="E16" s="69">
        <v>4</v>
      </c>
      <c r="F16" s="51"/>
      <c r="G16" s="7">
        <f t="shared" si="1"/>
        <v>0</v>
      </c>
      <c r="H16" s="52" t="str">
        <f t="shared" si="0"/>
        <v/>
      </c>
      <c r="I16" s="59">
        <v>1201.3800000000001</v>
      </c>
      <c r="J16" s="59">
        <v>4805.5200000000004</v>
      </c>
    </row>
    <row r="17" spans="1:10" x14ac:dyDescent="0.3">
      <c r="A17" s="16"/>
      <c r="B17" s="6" t="s">
        <v>168</v>
      </c>
      <c r="C17" s="5" t="s">
        <v>169</v>
      </c>
      <c r="D17" s="113" t="s">
        <v>44</v>
      </c>
      <c r="E17" s="69">
        <v>8</v>
      </c>
      <c r="F17" s="51"/>
      <c r="G17" s="7">
        <f t="shared" si="1"/>
        <v>0</v>
      </c>
      <c r="H17" s="52" t="str">
        <f t="shared" si="0"/>
        <v/>
      </c>
      <c r="I17" s="59">
        <v>1502.1</v>
      </c>
      <c r="J17" s="59">
        <v>12016.8</v>
      </c>
    </row>
    <row r="18" spans="1:10" x14ac:dyDescent="0.3">
      <c r="A18" s="16"/>
      <c r="B18" s="6" t="s">
        <v>170</v>
      </c>
      <c r="C18" s="5" t="s">
        <v>171</v>
      </c>
      <c r="D18" s="113" t="s">
        <v>44</v>
      </c>
      <c r="E18" s="69">
        <v>2</v>
      </c>
      <c r="F18" s="51"/>
      <c r="G18" s="7">
        <f t="shared" si="1"/>
        <v>0</v>
      </c>
      <c r="H18" s="52" t="str">
        <f t="shared" si="0"/>
        <v/>
      </c>
      <c r="I18" s="59">
        <v>10335.200000000001</v>
      </c>
      <c r="J18" s="59">
        <v>20670.400000000001</v>
      </c>
    </row>
    <row r="19" spans="1:10" x14ac:dyDescent="0.3">
      <c r="A19" s="16"/>
      <c r="B19" s="6" t="s">
        <v>172</v>
      </c>
      <c r="C19" s="5" t="s">
        <v>173</v>
      </c>
      <c r="D19" s="113" t="s">
        <v>44</v>
      </c>
      <c r="E19" s="69">
        <v>4</v>
      </c>
      <c r="F19" s="51"/>
      <c r="G19" s="7">
        <f t="shared" si="1"/>
        <v>0</v>
      </c>
      <c r="H19" s="52" t="str">
        <f t="shared" si="0"/>
        <v/>
      </c>
      <c r="I19" s="59">
        <v>6222.34</v>
      </c>
      <c r="J19" s="59">
        <v>24889.360000000001</v>
      </c>
    </row>
    <row r="20" spans="1:10" x14ac:dyDescent="0.3">
      <c r="A20" s="16" t="s">
        <v>65</v>
      </c>
      <c r="B20" s="4" t="s">
        <v>66</v>
      </c>
      <c r="C20" s="4" t="s">
        <v>67</v>
      </c>
      <c r="D20" s="112"/>
      <c r="E20" s="70">
        <v>1</v>
      </c>
      <c r="F20" s="82">
        <f>G20</f>
        <v>0</v>
      </c>
      <c r="G20" s="46">
        <f>ROUND(SUM(G21:G30),2)</f>
        <v>0</v>
      </c>
      <c r="H20" s="31"/>
      <c r="I20" s="58">
        <v>925424.66</v>
      </c>
      <c r="J20" s="58">
        <v>925424.66</v>
      </c>
    </row>
    <row r="21" spans="1:10" x14ac:dyDescent="0.3">
      <c r="A21" s="16"/>
      <c r="B21" s="6" t="s">
        <v>50</v>
      </c>
      <c r="C21" s="5" t="s">
        <v>51</v>
      </c>
      <c r="D21" s="113" t="s">
        <v>44</v>
      </c>
      <c r="E21" s="69">
        <v>35</v>
      </c>
      <c r="F21" s="71">
        <f>$F$11</f>
        <v>0</v>
      </c>
      <c r="G21" s="7">
        <f>ROUND(F21*E21,2)</f>
        <v>0</v>
      </c>
      <c r="H21" s="52" t="str">
        <f t="shared" ref="H21:H30" si="2">IF(G21&gt;J21,"!!!","")</f>
        <v/>
      </c>
      <c r="I21" s="59">
        <v>183.72</v>
      </c>
      <c r="J21" s="59">
        <v>6430.2</v>
      </c>
    </row>
    <row r="22" spans="1:10" x14ac:dyDescent="0.3">
      <c r="A22" s="16" t="s">
        <v>68</v>
      </c>
      <c r="B22" s="6" t="s">
        <v>69</v>
      </c>
      <c r="C22" s="5" t="s">
        <v>70</v>
      </c>
      <c r="D22" s="113" t="s">
        <v>44</v>
      </c>
      <c r="E22" s="69">
        <v>80</v>
      </c>
      <c r="F22" s="51"/>
      <c r="G22" s="7">
        <f t="shared" ref="G22:G30" si="3">ROUND(F22*E22,2)</f>
        <v>0</v>
      </c>
      <c r="H22" s="52" t="str">
        <f t="shared" si="2"/>
        <v/>
      </c>
      <c r="I22" s="59">
        <v>6715.43</v>
      </c>
      <c r="J22" s="59">
        <v>537234.4</v>
      </c>
    </row>
    <row r="23" spans="1:10" x14ac:dyDescent="0.3">
      <c r="A23" s="16" t="s">
        <v>71</v>
      </c>
      <c r="B23" s="6" t="s">
        <v>72</v>
      </c>
      <c r="C23" s="5" t="s">
        <v>73</v>
      </c>
      <c r="D23" s="113" t="s">
        <v>44</v>
      </c>
      <c r="E23" s="69">
        <v>80</v>
      </c>
      <c r="F23" s="51"/>
      <c r="G23" s="7">
        <f t="shared" si="3"/>
        <v>0</v>
      </c>
      <c r="H23" s="52" t="str">
        <f t="shared" si="2"/>
        <v/>
      </c>
      <c r="I23" s="59">
        <v>319.44</v>
      </c>
      <c r="J23" s="59">
        <v>25555.200000000001</v>
      </c>
    </row>
    <row r="24" spans="1:10" x14ac:dyDescent="0.3">
      <c r="A24" s="16"/>
      <c r="B24" s="6" t="s">
        <v>58</v>
      </c>
      <c r="C24" s="5" t="s">
        <v>59</v>
      </c>
      <c r="D24" s="113" t="s">
        <v>60</v>
      </c>
      <c r="E24" s="69">
        <v>800</v>
      </c>
      <c r="F24" s="71">
        <f>$F$14</f>
        <v>0</v>
      </c>
      <c r="G24" s="7">
        <f t="shared" si="3"/>
        <v>0</v>
      </c>
      <c r="H24" s="52" t="str">
        <f t="shared" si="2"/>
        <v/>
      </c>
      <c r="I24" s="59">
        <v>4.3</v>
      </c>
      <c r="J24" s="59">
        <v>3440</v>
      </c>
    </row>
    <row r="25" spans="1:10" x14ac:dyDescent="0.3">
      <c r="A25" s="16" t="s">
        <v>74</v>
      </c>
      <c r="B25" s="6" t="s">
        <v>75</v>
      </c>
      <c r="C25" s="5" t="s">
        <v>76</v>
      </c>
      <c r="D25" s="113" t="s">
        <v>44</v>
      </c>
      <c r="E25" s="69">
        <v>142</v>
      </c>
      <c r="F25" s="51"/>
      <c r="G25" s="7">
        <f t="shared" si="3"/>
        <v>0</v>
      </c>
      <c r="H25" s="52" t="str">
        <f t="shared" si="2"/>
        <v/>
      </c>
      <c r="I25" s="59">
        <v>560.41</v>
      </c>
      <c r="J25" s="59">
        <v>79578.22</v>
      </c>
    </row>
    <row r="26" spans="1:10" x14ac:dyDescent="0.3">
      <c r="A26" s="16"/>
      <c r="B26" s="6" t="s">
        <v>63</v>
      </c>
      <c r="C26" s="5" t="s">
        <v>64</v>
      </c>
      <c r="D26" s="113" t="s">
        <v>44</v>
      </c>
      <c r="E26" s="69">
        <v>28</v>
      </c>
      <c r="F26" s="71">
        <f>$F$15</f>
        <v>0</v>
      </c>
      <c r="G26" s="7">
        <f t="shared" si="3"/>
        <v>0</v>
      </c>
      <c r="H26" s="52" t="str">
        <f t="shared" si="2"/>
        <v/>
      </c>
      <c r="I26" s="59">
        <v>2109.48</v>
      </c>
      <c r="J26" s="59">
        <v>59065.440000000002</v>
      </c>
    </row>
    <row r="27" spans="1:10" x14ac:dyDescent="0.3">
      <c r="A27" s="16"/>
      <c r="B27" s="6" t="s">
        <v>61</v>
      </c>
      <c r="C27" s="5" t="s">
        <v>62</v>
      </c>
      <c r="D27" s="113" t="s">
        <v>44</v>
      </c>
      <c r="E27" s="69">
        <v>80</v>
      </c>
      <c r="F27" s="51"/>
      <c r="G27" s="7">
        <f t="shared" si="3"/>
        <v>0</v>
      </c>
      <c r="H27" s="52" t="str">
        <f t="shared" si="2"/>
        <v/>
      </c>
      <c r="I27" s="59">
        <v>231.56</v>
      </c>
      <c r="J27" s="59">
        <v>18524.8</v>
      </c>
    </row>
    <row r="28" spans="1:10" x14ac:dyDescent="0.3">
      <c r="A28" s="16" t="s">
        <v>77</v>
      </c>
      <c r="B28" s="6" t="s">
        <v>78</v>
      </c>
      <c r="C28" s="5" t="s">
        <v>79</v>
      </c>
      <c r="D28" s="113" t="s">
        <v>44</v>
      </c>
      <c r="E28" s="69">
        <v>80</v>
      </c>
      <c r="F28" s="51"/>
      <c r="G28" s="7">
        <f t="shared" si="3"/>
        <v>0</v>
      </c>
      <c r="H28" s="52" t="str">
        <f t="shared" si="2"/>
        <v/>
      </c>
      <c r="I28" s="59">
        <v>35.840000000000003</v>
      </c>
      <c r="J28" s="59">
        <v>2867.2</v>
      </c>
    </row>
    <row r="29" spans="1:10" x14ac:dyDescent="0.3">
      <c r="A29" s="16" t="s">
        <v>80</v>
      </c>
      <c r="B29" s="6" t="s">
        <v>81</v>
      </c>
      <c r="C29" s="5" t="s">
        <v>82</v>
      </c>
      <c r="D29" s="113" t="s">
        <v>44</v>
      </c>
      <c r="E29" s="69">
        <v>1072</v>
      </c>
      <c r="F29" s="51"/>
      <c r="G29" s="7">
        <f t="shared" si="3"/>
        <v>0</v>
      </c>
      <c r="H29" s="52" t="str">
        <f t="shared" si="2"/>
        <v/>
      </c>
      <c r="I29" s="59">
        <v>147.47999999999999</v>
      </c>
      <c r="J29" s="59">
        <v>158098.56</v>
      </c>
    </row>
    <row r="30" spans="1:10" x14ac:dyDescent="0.3">
      <c r="A30" s="16" t="s">
        <v>83</v>
      </c>
      <c r="B30" s="6" t="s">
        <v>84</v>
      </c>
      <c r="C30" s="5" t="s">
        <v>85</v>
      </c>
      <c r="D30" s="113" t="s">
        <v>44</v>
      </c>
      <c r="E30" s="69">
        <v>118</v>
      </c>
      <c r="F30" s="51"/>
      <c r="G30" s="7">
        <f t="shared" si="3"/>
        <v>0</v>
      </c>
      <c r="H30" s="52" t="str">
        <f t="shared" si="2"/>
        <v/>
      </c>
      <c r="I30" s="59">
        <v>293.48</v>
      </c>
      <c r="J30" s="59">
        <v>34630.639999999999</v>
      </c>
    </row>
    <row r="31" spans="1:10" x14ac:dyDescent="0.3">
      <c r="A31" s="16" t="s">
        <v>86</v>
      </c>
      <c r="B31" s="4" t="s">
        <v>87</v>
      </c>
      <c r="C31" s="4" t="s">
        <v>88</v>
      </c>
      <c r="D31" s="112"/>
      <c r="E31" s="70">
        <v>1</v>
      </c>
      <c r="F31" s="82">
        <f>G31</f>
        <v>0</v>
      </c>
      <c r="G31" s="46">
        <f>ROUND(SUM(G32:G39),2)</f>
        <v>0</v>
      </c>
      <c r="H31" s="31"/>
      <c r="I31" s="58">
        <v>273361.21999999997</v>
      </c>
      <c r="J31" s="58">
        <v>273361.21999999997</v>
      </c>
    </row>
    <row r="32" spans="1:10" x14ac:dyDescent="0.3">
      <c r="A32" s="16" t="s">
        <v>89</v>
      </c>
      <c r="B32" s="6" t="s">
        <v>90</v>
      </c>
      <c r="C32" s="5" t="s">
        <v>91</v>
      </c>
      <c r="D32" s="113" t="s">
        <v>44</v>
      </c>
      <c r="E32" s="69">
        <v>4</v>
      </c>
      <c r="F32" s="51"/>
      <c r="G32" s="7">
        <f>ROUND(F32*E32,2)</f>
        <v>0</v>
      </c>
      <c r="H32" s="52" t="str">
        <f t="shared" ref="H32:H39" si="4">IF(G32&gt;J32,"!!!","")</f>
        <v/>
      </c>
      <c r="I32" s="59">
        <v>16882.27</v>
      </c>
      <c r="J32" s="59">
        <v>67529.08</v>
      </c>
    </row>
    <row r="33" spans="1:10" x14ac:dyDescent="0.3">
      <c r="A33" s="16" t="s">
        <v>92</v>
      </c>
      <c r="B33" s="6" t="s">
        <v>93</v>
      </c>
      <c r="C33" s="5" t="s">
        <v>94</v>
      </c>
      <c r="D33" s="113" t="s">
        <v>44</v>
      </c>
      <c r="E33" s="69">
        <v>2</v>
      </c>
      <c r="F33" s="51"/>
      <c r="G33" s="7">
        <f t="shared" ref="G33:G39" si="5">ROUND(F33*E33,2)</f>
        <v>0</v>
      </c>
      <c r="H33" s="52" t="str">
        <f t="shared" si="4"/>
        <v/>
      </c>
      <c r="I33" s="59">
        <v>55663.67</v>
      </c>
      <c r="J33" s="59">
        <v>111327.34</v>
      </c>
    </row>
    <row r="34" spans="1:10" x14ac:dyDescent="0.3">
      <c r="A34" s="16" t="s">
        <v>95</v>
      </c>
      <c r="B34" s="6" t="s">
        <v>96</v>
      </c>
      <c r="C34" s="5" t="s">
        <v>97</v>
      </c>
      <c r="D34" s="113" t="s">
        <v>44</v>
      </c>
      <c r="E34" s="69">
        <v>4</v>
      </c>
      <c r="F34" s="51"/>
      <c r="G34" s="7">
        <f t="shared" si="5"/>
        <v>0</v>
      </c>
      <c r="H34" s="52" t="str">
        <f t="shared" si="4"/>
        <v/>
      </c>
      <c r="I34" s="59">
        <v>3194.4</v>
      </c>
      <c r="J34" s="59">
        <v>12777.6</v>
      </c>
    </row>
    <row r="35" spans="1:10" x14ac:dyDescent="0.3">
      <c r="A35" s="16"/>
      <c r="B35" s="6" t="s">
        <v>99</v>
      </c>
      <c r="C35" s="5" t="s">
        <v>100</v>
      </c>
      <c r="D35" s="113" t="s">
        <v>44</v>
      </c>
      <c r="E35" s="69">
        <v>4</v>
      </c>
      <c r="F35" s="51"/>
      <c r="G35" s="7">
        <f t="shared" si="5"/>
        <v>0</v>
      </c>
      <c r="H35" s="52" t="str">
        <f t="shared" si="4"/>
        <v/>
      </c>
      <c r="I35" s="59">
        <v>766.7</v>
      </c>
      <c r="J35" s="59">
        <v>3066.8</v>
      </c>
    </row>
    <row r="36" spans="1:10" x14ac:dyDescent="0.3">
      <c r="A36" s="16" t="s">
        <v>98</v>
      </c>
      <c r="B36" s="6" t="s">
        <v>102</v>
      </c>
      <c r="C36" s="5" t="s">
        <v>174</v>
      </c>
      <c r="D36" s="113" t="s">
        <v>44</v>
      </c>
      <c r="E36" s="69">
        <v>2</v>
      </c>
      <c r="F36" s="51"/>
      <c r="G36" s="7">
        <f t="shared" si="5"/>
        <v>0</v>
      </c>
      <c r="H36" s="52" t="str">
        <f t="shared" si="4"/>
        <v/>
      </c>
      <c r="I36" s="59">
        <v>4098.6000000000004</v>
      </c>
      <c r="J36" s="59">
        <v>8197.2000000000007</v>
      </c>
    </row>
    <row r="37" spans="1:10" x14ac:dyDescent="0.3">
      <c r="A37" s="16" t="s">
        <v>101</v>
      </c>
      <c r="B37" s="6" t="s">
        <v>104</v>
      </c>
      <c r="C37" s="5" t="s">
        <v>105</v>
      </c>
      <c r="D37" s="113" t="s">
        <v>44</v>
      </c>
      <c r="E37" s="69">
        <v>12</v>
      </c>
      <c r="F37" s="51"/>
      <c r="G37" s="7">
        <f t="shared" si="5"/>
        <v>0</v>
      </c>
      <c r="H37" s="52" t="str">
        <f t="shared" si="4"/>
        <v/>
      </c>
      <c r="I37" s="59">
        <v>422</v>
      </c>
      <c r="J37" s="59">
        <v>5064</v>
      </c>
    </row>
    <row r="38" spans="1:10" x14ac:dyDescent="0.3">
      <c r="A38" s="16" t="s">
        <v>103</v>
      </c>
      <c r="B38" s="6" t="s">
        <v>170</v>
      </c>
      <c r="C38" s="5" t="s">
        <v>171</v>
      </c>
      <c r="D38" s="113" t="s">
        <v>44</v>
      </c>
      <c r="E38" s="69">
        <v>6</v>
      </c>
      <c r="F38" s="71">
        <f>$F$18</f>
        <v>0</v>
      </c>
      <c r="G38" s="7">
        <f t="shared" si="5"/>
        <v>0</v>
      </c>
      <c r="H38" s="52" t="str">
        <f t="shared" si="4"/>
        <v/>
      </c>
      <c r="I38" s="59">
        <v>10335.200000000001</v>
      </c>
      <c r="J38" s="59">
        <v>62011.199999999997</v>
      </c>
    </row>
    <row r="39" spans="1:10" x14ac:dyDescent="0.3">
      <c r="A39" s="16" t="s">
        <v>106</v>
      </c>
      <c r="B39" s="6" t="s">
        <v>175</v>
      </c>
      <c r="C39" s="5" t="s">
        <v>176</v>
      </c>
      <c r="D39" s="113" t="s">
        <v>44</v>
      </c>
      <c r="E39" s="69">
        <v>4</v>
      </c>
      <c r="F39" s="51"/>
      <c r="G39" s="7">
        <f t="shared" si="5"/>
        <v>0</v>
      </c>
      <c r="H39" s="52" t="str">
        <f t="shared" si="4"/>
        <v/>
      </c>
      <c r="I39" s="59">
        <v>847</v>
      </c>
      <c r="J39" s="59">
        <v>3388</v>
      </c>
    </row>
    <row r="40" spans="1:10" x14ac:dyDescent="0.3">
      <c r="A40" s="16" t="s">
        <v>107</v>
      </c>
      <c r="B40" s="4" t="s">
        <v>108</v>
      </c>
      <c r="C40" s="4" t="s">
        <v>109</v>
      </c>
      <c r="D40" s="112"/>
      <c r="E40" s="70">
        <v>1</v>
      </c>
      <c r="F40" s="82">
        <f>G40</f>
        <v>0</v>
      </c>
      <c r="G40" s="46">
        <f>ROUND(SUM(G41),2)</f>
        <v>0</v>
      </c>
      <c r="H40" s="31"/>
      <c r="I40" s="58">
        <v>6834</v>
      </c>
      <c r="J40" s="58">
        <v>6834</v>
      </c>
    </row>
    <row r="41" spans="1:10" x14ac:dyDescent="0.3">
      <c r="A41" s="16" t="s">
        <v>110</v>
      </c>
      <c r="B41" s="6" t="s">
        <v>112</v>
      </c>
      <c r="C41" s="5" t="s">
        <v>113</v>
      </c>
      <c r="D41" s="113" t="s">
        <v>44</v>
      </c>
      <c r="E41" s="69">
        <v>268</v>
      </c>
      <c r="F41" s="51"/>
      <c r="G41" s="7">
        <f>ROUND(F41*E41,2)</f>
        <v>0</v>
      </c>
      <c r="H41" s="52" t="str">
        <f>IF(G41&gt;J41,"!!!","")</f>
        <v/>
      </c>
      <c r="I41" s="59">
        <v>25.5</v>
      </c>
      <c r="J41" s="59">
        <v>6834</v>
      </c>
    </row>
    <row r="42" spans="1:10" x14ac:dyDescent="0.3">
      <c r="A42" s="16" t="s">
        <v>111</v>
      </c>
      <c r="B42" s="4" t="s">
        <v>177</v>
      </c>
      <c r="C42" s="4" t="s">
        <v>178</v>
      </c>
      <c r="D42" s="112"/>
      <c r="E42" s="70">
        <v>1</v>
      </c>
      <c r="F42" s="82">
        <f>G42</f>
        <v>0</v>
      </c>
      <c r="G42" s="46">
        <f>ROUND(SUM(G43),2)</f>
        <v>0</v>
      </c>
      <c r="H42" s="31"/>
      <c r="I42" s="58">
        <v>9600</v>
      </c>
      <c r="J42" s="58">
        <v>9600</v>
      </c>
    </row>
    <row r="43" spans="1:10" x14ac:dyDescent="0.3">
      <c r="A43" s="16" t="s">
        <v>114</v>
      </c>
      <c r="B43" s="6" t="s">
        <v>179</v>
      </c>
      <c r="C43" s="5" t="s">
        <v>180</v>
      </c>
      <c r="D43" s="113" t="s">
        <v>181</v>
      </c>
      <c r="E43" s="69">
        <v>120</v>
      </c>
      <c r="F43" s="51"/>
      <c r="G43" s="7">
        <f>ROUND(F43*E43,2)</f>
        <v>0</v>
      </c>
      <c r="H43" s="52" t="str">
        <f>IF(G43&gt;J43,"!!!","")</f>
        <v/>
      </c>
      <c r="I43" s="59">
        <v>80</v>
      </c>
      <c r="J43" s="59">
        <v>9600</v>
      </c>
    </row>
    <row r="44" spans="1:10" x14ac:dyDescent="0.3">
      <c r="A44" s="16" t="s">
        <v>117</v>
      </c>
      <c r="B44" s="4" t="s">
        <v>115</v>
      </c>
      <c r="C44" s="4" t="s">
        <v>116</v>
      </c>
      <c r="D44" s="112"/>
      <c r="E44" s="70">
        <v>1</v>
      </c>
      <c r="F44" s="82">
        <f>G44</f>
        <v>0</v>
      </c>
      <c r="G44" s="46">
        <f>ROUND(SUM(G45:G47),2)</f>
        <v>0</v>
      </c>
      <c r="H44" s="4" t="str">
        <f>IF(G44&gt;J44,"!!!","")</f>
        <v/>
      </c>
      <c r="I44" s="58">
        <v>110301.11</v>
      </c>
      <c r="J44" s="58">
        <v>110301.11</v>
      </c>
    </row>
    <row r="45" spans="1:10" x14ac:dyDescent="0.3">
      <c r="A45" s="16" t="s">
        <v>120</v>
      </c>
      <c r="B45" s="6" t="s">
        <v>118</v>
      </c>
      <c r="C45" s="5" t="s">
        <v>119</v>
      </c>
      <c r="D45" s="113" t="s">
        <v>44</v>
      </c>
      <c r="E45" s="69">
        <v>43</v>
      </c>
      <c r="F45" s="51"/>
      <c r="G45" s="7">
        <f>ROUND(F45*E45,2)</f>
        <v>0</v>
      </c>
      <c r="H45" s="52" t="str">
        <f>IF(G45&gt;J45,"!!!","")</f>
        <v/>
      </c>
      <c r="I45" s="59">
        <v>958.32</v>
      </c>
      <c r="J45" s="59">
        <v>41207.760000000002</v>
      </c>
    </row>
    <row r="46" spans="1:10" x14ac:dyDescent="0.3">
      <c r="A46" s="16" t="s">
        <v>123</v>
      </c>
      <c r="B46" s="6" t="s">
        <v>121</v>
      </c>
      <c r="C46" s="5" t="s">
        <v>122</v>
      </c>
      <c r="D46" s="113" t="s">
        <v>44</v>
      </c>
      <c r="E46" s="69">
        <v>78</v>
      </c>
      <c r="F46" s="51"/>
      <c r="G46" s="7">
        <f t="shared" ref="G46:G47" si="6">ROUND(F46*E46,2)</f>
        <v>0</v>
      </c>
      <c r="H46" s="52" t="str">
        <f>IF(G46&gt;J46,"!!!","")</f>
        <v/>
      </c>
      <c r="I46" s="59">
        <v>564.4</v>
      </c>
      <c r="J46" s="59">
        <v>44023.199999999997</v>
      </c>
    </row>
    <row r="47" spans="1:10" x14ac:dyDescent="0.3">
      <c r="A47" s="16" t="s">
        <v>126</v>
      </c>
      <c r="B47" s="6" t="s">
        <v>124</v>
      </c>
      <c r="C47" s="5" t="s">
        <v>125</v>
      </c>
      <c r="D47" s="113" t="s">
        <v>44</v>
      </c>
      <c r="E47" s="69">
        <v>1</v>
      </c>
      <c r="F47" s="51"/>
      <c r="G47" s="7">
        <f t="shared" si="6"/>
        <v>0</v>
      </c>
      <c r="H47" s="52" t="str">
        <f>IF(G47&gt;J47,"!!!","")</f>
        <v/>
      </c>
      <c r="I47" s="59">
        <v>25070.15</v>
      </c>
      <c r="J47" s="59">
        <v>25070.15</v>
      </c>
    </row>
    <row r="48" spans="1:10" x14ac:dyDescent="0.3">
      <c r="A48" s="16" t="s">
        <v>129</v>
      </c>
      <c r="B48" s="4" t="s">
        <v>127</v>
      </c>
      <c r="C48" s="4" t="s">
        <v>128</v>
      </c>
      <c r="D48" s="112"/>
      <c r="E48" s="70">
        <v>1</v>
      </c>
      <c r="F48" s="82">
        <f>G48</f>
        <v>0</v>
      </c>
      <c r="G48" s="46">
        <f>ROUND(SUM(G49),2)</f>
        <v>0</v>
      </c>
      <c r="H48" s="31"/>
      <c r="I48" s="58">
        <v>19596.8</v>
      </c>
      <c r="J48" s="58">
        <v>19596.8</v>
      </c>
    </row>
    <row r="49" spans="1:12" x14ac:dyDescent="0.3">
      <c r="A49" s="16" t="s">
        <v>131</v>
      </c>
      <c r="B49" s="6" t="s">
        <v>130</v>
      </c>
      <c r="C49" s="5" t="s">
        <v>128</v>
      </c>
      <c r="D49" s="113" t="s">
        <v>44</v>
      </c>
      <c r="E49" s="69">
        <v>40</v>
      </c>
      <c r="F49" s="51"/>
      <c r="G49" s="7">
        <f>ROUND(F49*E49,2)</f>
        <v>0</v>
      </c>
      <c r="H49" s="52" t="str">
        <f>IF(G49&gt;J49,"!!!","")</f>
        <v/>
      </c>
      <c r="I49" s="59">
        <v>489.92</v>
      </c>
      <c r="J49" s="59">
        <v>19596.8</v>
      </c>
    </row>
    <row r="50" spans="1:12" x14ac:dyDescent="0.3">
      <c r="A50" s="16" t="s">
        <v>134</v>
      </c>
      <c r="B50" s="4" t="s">
        <v>132</v>
      </c>
      <c r="C50" s="4" t="s">
        <v>133</v>
      </c>
      <c r="D50" s="112"/>
      <c r="E50" s="70">
        <v>1</v>
      </c>
      <c r="F50" s="82">
        <f>G50</f>
        <v>0</v>
      </c>
      <c r="G50" s="46">
        <f>ROUND(SUM(G51:G52),2)</f>
        <v>0</v>
      </c>
      <c r="H50" s="31" t="str">
        <f>IF(G50&gt;J50,"!!!","")</f>
        <v/>
      </c>
      <c r="I50" s="58">
        <v>5788.96</v>
      </c>
      <c r="J50" s="58">
        <v>5788.96</v>
      </c>
    </row>
    <row r="51" spans="1:12" x14ac:dyDescent="0.3">
      <c r="A51" s="16" t="s">
        <v>137</v>
      </c>
      <c r="B51" s="6" t="s">
        <v>135</v>
      </c>
      <c r="C51" s="5" t="s">
        <v>136</v>
      </c>
      <c r="D51" s="113" t="s">
        <v>44</v>
      </c>
      <c r="E51" s="69">
        <v>1</v>
      </c>
      <c r="F51" s="51"/>
      <c r="G51" s="7">
        <f>ROUND(F51*E51,2)</f>
        <v>0</v>
      </c>
      <c r="H51" s="52" t="str">
        <f>IF(G51&gt;J51,"!!!","")</f>
        <v/>
      </c>
      <c r="I51" s="59">
        <v>2894.48</v>
      </c>
      <c r="J51" s="59">
        <v>2894.48</v>
      </c>
    </row>
    <row r="52" spans="1:12" x14ac:dyDescent="0.3">
      <c r="A52" s="16" t="s">
        <v>140</v>
      </c>
      <c r="B52" s="6" t="s">
        <v>138</v>
      </c>
      <c r="C52" s="5" t="s">
        <v>139</v>
      </c>
      <c r="D52" s="113" t="s">
        <v>44</v>
      </c>
      <c r="E52" s="69">
        <v>1</v>
      </c>
      <c r="F52" s="51"/>
      <c r="G52" s="7">
        <f>ROUND(F52*E52,2)</f>
        <v>0</v>
      </c>
      <c r="H52" s="52" t="str">
        <f>IF(G52&gt;J52,"!!!","")</f>
        <v/>
      </c>
      <c r="I52" s="59">
        <v>2894.48</v>
      </c>
      <c r="J52" s="59">
        <v>2894.48</v>
      </c>
    </row>
    <row r="53" spans="1:12" x14ac:dyDescent="0.3">
      <c r="A53" s="16"/>
      <c r="B53" s="4" t="s">
        <v>141</v>
      </c>
      <c r="C53" s="4" t="s">
        <v>142</v>
      </c>
      <c r="D53" s="112"/>
      <c r="E53" s="70">
        <v>1</v>
      </c>
      <c r="F53" s="82">
        <f>G53</f>
        <v>9738.2199999999993</v>
      </c>
      <c r="G53" s="46">
        <f>ROUND(SUM(G54),2)</f>
        <v>9738.2199999999993</v>
      </c>
      <c r="H53" s="31"/>
      <c r="I53" s="58">
        <v>9738.2199999999993</v>
      </c>
      <c r="J53" s="58">
        <v>9738.2199999999993</v>
      </c>
    </row>
    <row r="54" spans="1:12" x14ac:dyDescent="0.3">
      <c r="A54" s="16"/>
      <c r="B54" s="6" t="s">
        <v>144</v>
      </c>
      <c r="C54" s="5" t="s">
        <v>145</v>
      </c>
      <c r="D54" s="113" t="s">
        <v>44</v>
      </c>
      <c r="E54" s="69">
        <v>1</v>
      </c>
      <c r="F54" s="8">
        <v>9738.2199999999993</v>
      </c>
      <c r="G54" s="7">
        <f>ROUND(F54*E54,2)</f>
        <v>9738.2199999999993</v>
      </c>
      <c r="I54" s="59">
        <v>9738.2199999999993</v>
      </c>
      <c r="J54" s="59">
        <v>9738.2199999999993</v>
      </c>
    </row>
    <row r="55" spans="1:12" x14ac:dyDescent="0.3">
      <c r="A55" s="16" t="s">
        <v>143</v>
      </c>
    </row>
    <row r="57" spans="1:12" x14ac:dyDescent="0.3">
      <c r="B57" s="2"/>
      <c r="D57" s="13"/>
      <c r="E57" s="76" t="s">
        <v>160</v>
      </c>
      <c r="F57" s="17"/>
      <c r="G57" s="36">
        <f>G6</f>
        <v>9738.2199999999993</v>
      </c>
      <c r="H57" s="32"/>
      <c r="I57" s="60"/>
      <c r="J57" s="61">
        <v>1918285.89</v>
      </c>
    </row>
    <row r="58" spans="1:12" x14ac:dyDescent="0.3">
      <c r="B58" s="2"/>
      <c r="D58" s="13"/>
      <c r="E58" s="77"/>
      <c r="F58" s="17"/>
      <c r="G58" s="17"/>
      <c r="H58" s="32"/>
      <c r="I58" s="60"/>
      <c r="L58" s="1"/>
    </row>
    <row r="59" spans="1:12" x14ac:dyDescent="0.3">
      <c r="B59" s="2"/>
      <c r="D59" s="13"/>
      <c r="E59" s="78" t="s">
        <v>151</v>
      </c>
      <c r="F59" s="18"/>
      <c r="G59" s="17">
        <f>ROUND(G57*F59,2)</f>
        <v>0</v>
      </c>
      <c r="H59" s="32"/>
      <c r="I59" s="63">
        <v>0.13</v>
      </c>
      <c r="J59" s="64">
        <v>249377.17</v>
      </c>
      <c r="L59" s="1"/>
    </row>
    <row r="60" spans="1:12" x14ac:dyDescent="0.3">
      <c r="B60" s="2"/>
      <c r="D60" s="13"/>
      <c r="E60" s="78"/>
      <c r="F60" s="19"/>
      <c r="G60" s="19"/>
      <c r="H60" s="32"/>
      <c r="L60" s="43"/>
    </row>
    <row r="61" spans="1:12" x14ac:dyDescent="0.3">
      <c r="B61" s="2"/>
      <c r="D61" s="13"/>
      <c r="E61" s="78" t="s">
        <v>152</v>
      </c>
      <c r="F61" s="18"/>
      <c r="G61" s="17">
        <f>ROUND(G57*F61,2)</f>
        <v>0</v>
      </c>
      <c r="H61" s="32"/>
      <c r="I61" s="63">
        <v>0.06</v>
      </c>
      <c r="J61" s="64">
        <v>115097.15</v>
      </c>
      <c r="L61" s="1"/>
    </row>
    <row r="62" spans="1:12" x14ac:dyDescent="0.3">
      <c r="B62" s="2"/>
      <c r="D62" s="13"/>
      <c r="E62" s="78"/>
      <c r="F62" s="19"/>
      <c r="G62" s="19"/>
      <c r="H62" s="32"/>
      <c r="I62" s="60"/>
      <c r="L62" s="1"/>
    </row>
    <row r="63" spans="1:12" ht="15.6" x14ac:dyDescent="0.3">
      <c r="B63" s="2"/>
      <c r="D63" s="13"/>
      <c r="E63" s="79" t="s">
        <v>161</v>
      </c>
      <c r="F63" s="20"/>
      <c r="G63" s="37">
        <f>G61+G59+G57</f>
        <v>9738.2199999999993</v>
      </c>
      <c r="H63" s="33"/>
      <c r="I63" s="65"/>
      <c r="J63" s="66">
        <v>2282760.21</v>
      </c>
      <c r="L63" s="1"/>
    </row>
    <row r="64" spans="1:12" x14ac:dyDescent="0.3">
      <c r="B64" s="2"/>
      <c r="D64" s="13"/>
      <c r="E64" s="78"/>
      <c r="F64" s="19"/>
      <c r="G64" s="19"/>
      <c r="H64" s="32"/>
      <c r="I64" s="60"/>
    </row>
    <row r="65" spans="2:10" x14ac:dyDescent="0.3">
      <c r="B65" s="2"/>
      <c r="D65" s="13"/>
      <c r="E65" s="78" t="s">
        <v>153</v>
      </c>
      <c r="F65" s="21">
        <v>0.21</v>
      </c>
      <c r="G65" s="17">
        <f>ROUND(G63*F65,2)</f>
        <v>2045.03</v>
      </c>
      <c r="H65" s="32"/>
      <c r="I65" s="63">
        <v>0.21</v>
      </c>
      <c r="J65" s="64">
        <v>479379.64</v>
      </c>
    </row>
    <row r="66" spans="2:10" x14ac:dyDescent="0.3">
      <c r="B66" s="2"/>
      <c r="D66" s="13"/>
      <c r="E66" s="73"/>
      <c r="F66" s="38"/>
      <c r="G66" s="19"/>
      <c r="H66" s="32"/>
      <c r="I66" s="60"/>
    </row>
    <row r="67" spans="2:10" ht="15.6" x14ac:dyDescent="0.3">
      <c r="B67" s="2"/>
      <c r="D67" s="13"/>
      <c r="E67" s="79" t="s">
        <v>165</v>
      </c>
      <c r="F67" s="39"/>
      <c r="G67" s="40">
        <f>G63+G65</f>
        <v>11783.25</v>
      </c>
      <c r="H67" s="33"/>
      <c r="I67" s="65"/>
      <c r="J67" s="67">
        <v>2762139.85</v>
      </c>
    </row>
    <row r="68" spans="2:10" x14ac:dyDescent="0.3">
      <c r="B68" s="2"/>
      <c r="D68" s="13"/>
      <c r="E68" s="73"/>
      <c r="H68" s="28"/>
    </row>
    <row r="69" spans="2:10" x14ac:dyDescent="0.3">
      <c r="B69" s="2"/>
      <c r="D69" s="13"/>
      <c r="E69" s="73"/>
      <c r="G69" s="48" t="str">
        <f>IF(ISERROR(G57),"ERROR: DATOS INCORRECTOS",IF(G67&gt;J67,"ERROR: IMPORTE DE LA OFERTA CON IVA POR ENCIMA DEL PRESUPUESTO BASE DE LICITACIÓN",""))</f>
        <v/>
      </c>
      <c r="H69" s="28"/>
    </row>
    <row r="70" spans="2:10" x14ac:dyDescent="0.3">
      <c r="B70" s="2"/>
      <c r="D70" s="13"/>
      <c r="E70" s="73"/>
      <c r="G70" s="48" t="str">
        <f>IF(COUNT(F8:F54)&lt;&gt;47,"ERROR: FALTAN DATOS","")</f>
        <v>ERROR: FALTAN DATOS</v>
      </c>
      <c r="H70" s="28"/>
    </row>
    <row r="71" spans="2:10" x14ac:dyDescent="0.3">
      <c r="B71" s="22" t="s">
        <v>154</v>
      </c>
      <c r="C71" s="13"/>
      <c r="D71" s="13"/>
      <c r="E71" s="73"/>
      <c r="F71" s="41"/>
      <c r="H71" s="28"/>
    </row>
    <row r="72" spans="2:10" x14ac:dyDescent="0.3">
      <c r="B72" s="23"/>
      <c r="C72" s="24"/>
      <c r="F72" s="42"/>
      <c r="G72" s="8"/>
      <c r="H72" s="28"/>
    </row>
    <row r="73" spans="2:10" x14ac:dyDescent="0.3">
      <c r="B73" s="25" t="s">
        <v>155</v>
      </c>
      <c r="C73" s="13"/>
      <c r="D73" s="13"/>
      <c r="E73" s="73"/>
      <c r="H73" s="28"/>
    </row>
    <row r="74" spans="2:10" x14ac:dyDescent="0.3">
      <c r="B74" s="23"/>
      <c r="C74" s="13"/>
      <c r="D74" s="13"/>
      <c r="E74" s="73"/>
      <c r="H74" s="28"/>
    </row>
    <row r="75" spans="2:10" x14ac:dyDescent="0.3">
      <c r="B75" s="25" t="s">
        <v>156</v>
      </c>
      <c r="C75" s="13"/>
      <c r="D75" s="13"/>
      <c r="E75" s="73"/>
      <c r="H75" s="28"/>
    </row>
    <row r="76" spans="2:10" x14ac:dyDescent="0.3">
      <c r="B76" s="23"/>
      <c r="C76" s="13"/>
      <c r="D76" s="13"/>
      <c r="E76" s="73"/>
      <c r="H76" s="28"/>
    </row>
    <row r="77" spans="2:10" x14ac:dyDescent="0.3">
      <c r="B77" s="25" t="s">
        <v>157</v>
      </c>
      <c r="C77" s="13"/>
      <c r="D77" s="13"/>
      <c r="E77" s="73"/>
      <c r="H77" s="28"/>
    </row>
    <row r="78" spans="2:10" x14ac:dyDescent="0.3">
      <c r="B78" s="23"/>
      <c r="C78" s="24"/>
      <c r="F78" s="42"/>
      <c r="G78" s="8"/>
      <c r="H78" s="28"/>
    </row>
    <row r="79" spans="2:10" x14ac:dyDescent="0.3">
      <c r="B79" s="25" t="s">
        <v>158</v>
      </c>
      <c r="C79" s="24"/>
      <c r="F79" s="42"/>
      <c r="G79" s="8"/>
      <c r="H79" s="28"/>
    </row>
    <row r="80" spans="2:10" x14ac:dyDescent="0.3">
      <c r="B80" s="23"/>
      <c r="C80" s="24"/>
      <c r="F80" s="42"/>
      <c r="G80" s="8"/>
      <c r="H80" s="28"/>
    </row>
    <row r="81" spans="2:8" x14ac:dyDescent="0.3">
      <c r="B81" s="26" t="s">
        <v>162</v>
      </c>
      <c r="C81" s="24"/>
      <c r="F81" s="42"/>
      <c r="G81" s="8"/>
      <c r="H81" s="28"/>
    </row>
    <row r="82" spans="2:8" x14ac:dyDescent="0.3">
      <c r="B82" s="26" t="s">
        <v>159</v>
      </c>
      <c r="C82" s="24"/>
      <c r="F82" s="42"/>
      <c r="G82" s="8"/>
      <c r="H82" s="28"/>
    </row>
    <row r="83" spans="2:8" x14ac:dyDescent="0.3">
      <c r="B83" s="23"/>
      <c r="C83" s="24"/>
      <c r="F83" s="42"/>
      <c r="G83" s="8"/>
      <c r="H83" s="28"/>
    </row>
    <row r="84" spans="2:8" x14ac:dyDescent="0.3">
      <c r="B84" s="26" t="s">
        <v>163</v>
      </c>
      <c r="C84" s="24"/>
      <c r="F84" s="42"/>
      <c r="G84" s="8"/>
      <c r="H84" s="28"/>
    </row>
  </sheetData>
  <sheetProtection algorithmName="SHA-512" hashValue="m1TIH0RLpVWrgd9P8wR68HZvjxd3e14ZZLbvbvdsF4Q0qVxmO4E5k8A801/su3jiypJ3CBhZDqiAOUwutEbySA==" saltValue="RRqI6UCejZADJhy0RcZRgQ==" spinCount="100000" sheet="1" objects="1" scenarios="1"/>
  <mergeCells count="2">
    <mergeCell ref="F3:G3"/>
    <mergeCell ref="I3:J3"/>
  </mergeCells>
  <dataValidations count="1">
    <dataValidation type="decimal" operator="greaterThanOrEqual" allowBlank="1" showInputMessage="1" showErrorMessage="1" errorTitle="Datos Incorrectos" error="Introduzca un valor numérico mayor o igual a 0" sqref="F59 F61" xr:uid="{1FAE3D09-043A-48E7-9ABF-0401519DEE06}">
      <formula1>0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Licitación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2024-08-27T11:18:24Z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