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110\Desktop\RIM\MPLS\versión 7\"/>
    </mc:Choice>
  </mc:AlternateContent>
  <xr:revisionPtr revIDLastSave="0" documentId="13_ncr:1_{BD53DD95-2629-4DEB-ACAC-45B764B9B94F}" xr6:coauthVersionLast="47" xr6:coauthVersionMax="47" xr10:uidLastSave="{00000000-0000-0000-0000-000000000000}"/>
  <bookViews>
    <workbookView xWindow="22932" yWindow="-108" windowWidth="23256" windowHeight="12576" firstSheet="1" activeTab="1" xr2:uid="{F043CD35-4EC0-4E73-B105-4F3FF39130F0}"/>
  </bookViews>
  <sheets>
    <sheet name="CERTO" sheetId="1" state="hidden" r:id="rId1"/>
    <sheet name="Licitación" sheetId="3" r:id="rId2"/>
  </sheets>
  <definedNames>
    <definedName name="_xlnm._FilterDatabase" localSheetId="0" hidden="1">CERTO!$A$11:$I$60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3" i="1"/>
  <c r="H44" i="1"/>
  <c r="H46" i="1"/>
  <c r="H47" i="1"/>
  <c r="H48" i="1"/>
  <c r="H50" i="1"/>
  <c r="H52" i="1"/>
  <c r="H54" i="1"/>
  <c r="H55" i="1"/>
  <c r="H57" i="1"/>
  <c r="H58" i="1"/>
  <c r="H14" i="1"/>
  <c r="G44" i="3"/>
  <c r="H44" i="3" s="1"/>
  <c r="G41" i="3"/>
  <c r="H41" i="3" s="1"/>
  <c r="G42" i="3"/>
  <c r="H42" i="3" s="1"/>
  <c r="G38" i="3"/>
  <c r="H38" i="3" s="1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15" i="3"/>
  <c r="H15" i="3" s="1"/>
  <c r="G16" i="3"/>
  <c r="H16" i="3" s="1"/>
  <c r="G17" i="3"/>
  <c r="G18" i="3"/>
  <c r="H18" i="3" s="1"/>
  <c r="G19" i="3"/>
  <c r="G20" i="3"/>
  <c r="G21" i="3"/>
  <c r="H21" i="3" s="1"/>
  <c r="G22" i="3"/>
  <c r="H22" i="3" s="1"/>
  <c r="G23" i="3"/>
  <c r="H23" i="3" s="1"/>
  <c r="G24" i="3"/>
  <c r="H24" i="3" s="1"/>
  <c r="G25" i="3"/>
  <c r="G26" i="3"/>
  <c r="H26" i="3" s="1"/>
  <c r="G27" i="3"/>
  <c r="H27" i="3" s="1"/>
  <c r="G28" i="3"/>
  <c r="G29" i="3"/>
  <c r="H29" i="3" s="1"/>
  <c r="G30" i="3"/>
  <c r="H30" i="3" s="1"/>
  <c r="G31" i="3"/>
  <c r="H31" i="3" s="1"/>
  <c r="G32" i="3"/>
  <c r="H32" i="3" s="1"/>
  <c r="G33" i="3"/>
  <c r="G34" i="3"/>
  <c r="H34" i="3" s="1"/>
  <c r="G35" i="3"/>
  <c r="H35" i="3" s="1"/>
  <c r="G54" i="3"/>
  <c r="G53" i="3" s="1"/>
  <c r="F53" i="3" s="1"/>
  <c r="G52" i="3"/>
  <c r="H52" i="3" s="1"/>
  <c r="G51" i="3"/>
  <c r="H51" i="3" s="1"/>
  <c r="G49" i="3"/>
  <c r="H49" i="3" s="1"/>
  <c r="G48" i="3"/>
  <c r="H48" i="3" s="1"/>
  <c r="G46" i="3"/>
  <c r="H46" i="3" s="1"/>
  <c r="G40" i="3"/>
  <c r="H40" i="3" s="1"/>
  <c r="G37" i="3"/>
  <c r="H37" i="3" s="1"/>
  <c r="G8" i="3"/>
  <c r="H8" i="3" s="1"/>
  <c r="H17" i="3"/>
  <c r="H19" i="3"/>
  <c r="H20" i="3"/>
  <c r="H25" i="3"/>
  <c r="H28" i="3"/>
  <c r="H33" i="3"/>
  <c r="G47" i="3" l="1"/>
  <c r="F47" i="3" s="1"/>
  <c r="G7" i="3"/>
  <c r="G50" i="3"/>
  <c r="F50" i="3" s="1"/>
  <c r="H53" i="3"/>
  <c r="G39" i="3"/>
  <c r="G36" i="3"/>
  <c r="G43" i="3"/>
  <c r="F43" i="3" s="1"/>
  <c r="G45" i="3"/>
  <c r="H39" i="3" l="1"/>
  <c r="F39" i="3"/>
  <c r="H45" i="3"/>
  <c r="F45" i="3"/>
  <c r="F7" i="3"/>
  <c r="G6" i="3"/>
  <c r="G70" i="3"/>
  <c r="H60" i="1" s="1"/>
  <c r="H36" i="3"/>
  <c r="F36" i="3"/>
  <c r="G57" i="3" l="1"/>
  <c r="F6" i="3"/>
  <c r="G5" i="3"/>
  <c r="F5" i="3" s="1"/>
  <c r="G61" i="3" l="1"/>
  <c r="G59" i="3"/>
  <c r="G63" i="3" l="1"/>
  <c r="G65" i="3" s="1"/>
  <c r="G67" i="3" s="1"/>
  <c r="G69" i="3" s="1"/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12" i="1"/>
  <c r="E13" i="1"/>
  <c r="E14" i="1"/>
  <c r="I14" i="1" s="1"/>
  <c r="E15" i="1"/>
  <c r="I15" i="1" s="1"/>
  <c r="E16" i="1"/>
  <c r="E17" i="1"/>
  <c r="I17" i="1" s="1"/>
  <c r="E18" i="1"/>
  <c r="I18" i="1" s="1"/>
  <c r="E19" i="1"/>
  <c r="I19" i="1" s="1"/>
  <c r="E20" i="1"/>
  <c r="I20" i="1" s="1"/>
  <c r="E21" i="1"/>
  <c r="I21" i="1" s="1"/>
  <c r="E22" i="1"/>
  <c r="I22" i="1" s="1"/>
  <c r="E23" i="1"/>
  <c r="I23" i="1" s="1"/>
  <c r="E24" i="1"/>
  <c r="E25" i="1"/>
  <c r="I25" i="1" s="1"/>
  <c r="E26" i="1"/>
  <c r="I26" i="1" s="1"/>
  <c r="E27" i="1"/>
  <c r="I27" i="1" s="1"/>
  <c r="E28" i="1"/>
  <c r="I28" i="1" s="1"/>
  <c r="E29" i="1"/>
  <c r="E30" i="1"/>
  <c r="E31" i="1"/>
  <c r="I31" i="1" s="1"/>
  <c r="E32" i="1"/>
  <c r="E33" i="1"/>
  <c r="I33" i="1" s="1"/>
  <c r="E34" i="1"/>
  <c r="I34" i="1" s="1"/>
  <c r="E35" i="1"/>
  <c r="I35" i="1" s="1"/>
  <c r="E36" i="1"/>
  <c r="I36" i="1" s="1"/>
  <c r="E37" i="1"/>
  <c r="E38" i="1"/>
  <c r="I38" i="1" s="1"/>
  <c r="E39" i="1"/>
  <c r="I39" i="1" s="1"/>
  <c r="E40" i="1"/>
  <c r="E41" i="1"/>
  <c r="I41" i="1" s="1"/>
  <c r="E42" i="1"/>
  <c r="E43" i="1"/>
  <c r="I43" i="1" s="1"/>
  <c r="E44" i="1"/>
  <c r="I44" i="1" s="1"/>
  <c r="E45" i="1"/>
  <c r="E46" i="1"/>
  <c r="E47" i="1"/>
  <c r="I47" i="1" s="1"/>
  <c r="E48" i="1"/>
  <c r="E49" i="1"/>
  <c r="E50" i="1"/>
  <c r="I50" i="1" s="1"/>
  <c r="E51" i="1"/>
  <c r="E52" i="1"/>
  <c r="I52" i="1" s="1"/>
  <c r="E53" i="1"/>
  <c r="E54" i="1"/>
  <c r="I54" i="1" s="1"/>
  <c r="E55" i="1"/>
  <c r="I55" i="1" s="1"/>
  <c r="E56" i="1"/>
  <c r="E57" i="1"/>
  <c r="I57" i="1" s="1"/>
  <c r="E58" i="1"/>
  <c r="I58" i="1" s="1"/>
  <c r="E59" i="1"/>
  <c r="E60" i="1"/>
  <c r="I60" i="1" s="1"/>
  <c r="E12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3" i="1"/>
  <c r="D44" i="1"/>
  <c r="D46" i="1"/>
  <c r="D47" i="1"/>
  <c r="D48" i="1"/>
  <c r="D50" i="1"/>
  <c r="D52" i="1"/>
  <c r="D54" i="1"/>
  <c r="D55" i="1"/>
  <c r="D57" i="1"/>
  <c r="D58" i="1"/>
  <c r="D60" i="1"/>
  <c r="A13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A42" i="1"/>
  <c r="B42" i="1"/>
  <c r="C42" i="1"/>
  <c r="B43" i="1"/>
  <c r="C43" i="1"/>
  <c r="B44" i="1"/>
  <c r="C44" i="1"/>
  <c r="A45" i="1"/>
  <c r="B45" i="1"/>
  <c r="C45" i="1"/>
  <c r="B46" i="1"/>
  <c r="C46" i="1"/>
  <c r="B47" i="1"/>
  <c r="C47" i="1"/>
  <c r="B48" i="1"/>
  <c r="C48" i="1"/>
  <c r="A49" i="1"/>
  <c r="B49" i="1"/>
  <c r="C49" i="1"/>
  <c r="B50" i="1"/>
  <c r="C50" i="1"/>
  <c r="A51" i="1"/>
  <c r="B51" i="1"/>
  <c r="C51" i="1"/>
  <c r="B52" i="1"/>
  <c r="C52" i="1"/>
  <c r="A53" i="1"/>
  <c r="B53" i="1"/>
  <c r="C53" i="1"/>
  <c r="B54" i="1"/>
  <c r="C54" i="1"/>
  <c r="B55" i="1"/>
  <c r="C55" i="1"/>
  <c r="A56" i="1"/>
  <c r="B56" i="1"/>
  <c r="C56" i="1"/>
  <c r="B57" i="1"/>
  <c r="C57" i="1"/>
  <c r="B58" i="1"/>
  <c r="C58" i="1"/>
  <c r="A59" i="1"/>
  <c r="B59" i="1"/>
  <c r="C59" i="1"/>
  <c r="B60" i="1"/>
  <c r="C60" i="1"/>
  <c r="B12" i="1"/>
  <c r="C12" i="1"/>
  <c r="A12" i="1"/>
  <c r="G21" i="1"/>
  <c r="F7" i="1"/>
  <c r="G32" i="1" l="1"/>
  <c r="I32" i="1"/>
  <c r="G24" i="1"/>
  <c r="I24" i="1"/>
  <c r="G46" i="1"/>
  <c r="I46" i="1"/>
  <c r="G30" i="1"/>
  <c r="I30" i="1"/>
  <c r="G16" i="1"/>
  <c r="I16" i="1"/>
  <c r="G37" i="1"/>
  <c r="I37" i="1"/>
  <c r="G29" i="1"/>
  <c r="I29" i="1"/>
  <c r="G40" i="1"/>
  <c r="I40" i="1"/>
  <c r="G48" i="1"/>
  <c r="I48" i="1"/>
  <c r="G15" i="1"/>
  <c r="G43" i="1"/>
  <c r="G14" i="1"/>
  <c r="G55" i="1"/>
  <c r="G47" i="1"/>
  <c r="G39" i="1"/>
  <c r="G31" i="1"/>
  <c r="G23" i="1"/>
  <c r="G38" i="1"/>
  <c r="G22" i="1"/>
  <c r="G35" i="1"/>
  <c r="G27" i="1"/>
  <c r="G44" i="1"/>
  <c r="G36" i="1"/>
  <c r="G41" i="1"/>
  <c r="G33" i="1"/>
  <c r="G25" i="1"/>
  <c r="G17" i="1"/>
  <c r="G58" i="1"/>
  <c r="G34" i="1"/>
  <c r="G18" i="1"/>
  <c r="G57" i="1"/>
  <c r="G50" i="1"/>
  <c r="G26" i="1"/>
  <c r="G19" i="1"/>
  <c r="G54" i="1"/>
  <c r="G60" i="1"/>
  <c r="G52" i="1"/>
  <c r="G28" i="1"/>
  <c r="G20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<sst xmlns="http://schemas.openxmlformats.org/spreadsheetml/2006/main" count="247" uniqueCount="201">
  <si>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</si>
  <si>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</si>
  <si>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</si>
  <si>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</si>
  <si>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</si>
  <si>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</si>
  <si>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</si>
  <si>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</si>
  <si>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</si>
  <si>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</si>
  <si>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</si>
  <si>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</si>
  <si>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</si>
  <si>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</si>
  <si>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</si>
  <si>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</si>
  <si>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</si>
  <si>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</si>
  <si>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</si>
  <si>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</si>
  <si>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</si>
  <si>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</si>
  <si>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</si>
  <si>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</si>
  <si>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</si>
  <si>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</si>
  <si>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</si>
  <si>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</si>
  <si>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</si>
  <si>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</si>
  <si>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</si>
  <si>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</si>
  <si>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LOTE Nº4</t>
  </si>
  <si>
    <t>SISTEMA TTBA</t>
  </si>
  <si>
    <t>TTBALINEA6</t>
  </si>
  <si>
    <t>Suministro e instalación del sistema TTBA en Línea 6</t>
  </si>
  <si>
    <t>u</t>
  </si>
  <si>
    <t>TTBAL601</t>
  </si>
  <si>
    <t>Suministro e instalación del sistema TTBA en Línea 6 en el tramo Laguna-Carpetana</t>
  </si>
  <si>
    <t>1.1.2</t>
  </si>
  <si>
    <t>TTBAL602</t>
  </si>
  <si>
    <t>Suministro e instalación del sistema TTBA en Línea 6 en el tramo Carpetana-Oporto</t>
  </si>
  <si>
    <t>1.1.3</t>
  </si>
  <si>
    <t>TTBAL603</t>
  </si>
  <si>
    <t>Suministro e instalación del sistema TTBA en Línea 6 en el tramo Oporto-Opañel</t>
  </si>
  <si>
    <t>1.1.4</t>
  </si>
  <si>
    <t>TTBAL604</t>
  </si>
  <si>
    <t>Suministro e instalación del sistema TTBA en Línea 6 en el tramo Opañel-Plaza Elíptica</t>
  </si>
  <si>
    <t>1.1.5</t>
  </si>
  <si>
    <t>TTBAL605</t>
  </si>
  <si>
    <t>Suministro e instalación del sistema TTBA en Línea 6 en el tramo Plaza Elíptica-Usera</t>
  </si>
  <si>
    <t>1.1.6</t>
  </si>
  <si>
    <t>TTBAL606</t>
  </si>
  <si>
    <t>Suministro e instalación del sistema TTBA en Línea 6 en el tramo Usera-Legazpi</t>
  </si>
  <si>
    <t>1.1.7</t>
  </si>
  <si>
    <t>TTBAL607</t>
  </si>
  <si>
    <t>Suministro e instalación del sistema TTBA en Línea 6 en el tramo Legazpi-Arganzuela - Planetario</t>
  </si>
  <si>
    <t>1.1.8</t>
  </si>
  <si>
    <t>TTBAL608</t>
  </si>
  <si>
    <t>Suministro e instalación del sistema TTBA en Línea 6 en el tramo Arganzuela - Planetario-Méndez Álvaro</t>
  </si>
  <si>
    <t>1.1.9</t>
  </si>
  <si>
    <t>TTBAL609</t>
  </si>
  <si>
    <t>Suministro e instalación del sistema TTBA en Línea 6 en el tramo Méndez Álvaro-Pacífico</t>
  </si>
  <si>
    <t>1.1.10</t>
  </si>
  <si>
    <t>TTBAL610</t>
  </si>
  <si>
    <t>Suministro e instalación del sistema TTBA en Línea 6 en el tramo Pacífico-Conde de Casal</t>
  </si>
  <si>
    <t>1.1.11</t>
  </si>
  <si>
    <t>TTBAL611</t>
  </si>
  <si>
    <t>Suministro e instalación del sistema TTBA en Línea 6 en el tramo Conde de Casal-Sainz de Baranda</t>
  </si>
  <si>
    <t>1.1.12</t>
  </si>
  <si>
    <t>TTBAL612</t>
  </si>
  <si>
    <t>Suministro e instalación del sistema TTBA en Línea 6 en el tramo Sainz de Baranda-O'Donnell</t>
  </si>
  <si>
    <t>1.1.13</t>
  </si>
  <si>
    <t>TTBAL613</t>
  </si>
  <si>
    <t>Suministro e instalación del sistema TTBA en Línea 6 en el tramo O'Donnell-Manuel Becerra</t>
  </si>
  <si>
    <t>1.1.14</t>
  </si>
  <si>
    <t>TTBAL614</t>
  </si>
  <si>
    <t>Suministro e instalación del sistema TTBA en Línea 6 en el tramo Manuel Becerra-Diego de León</t>
  </si>
  <si>
    <t>1.1.15</t>
  </si>
  <si>
    <t>TTBAL615</t>
  </si>
  <si>
    <t>Suministro e instalación del sistema TTBA en Línea 6 en el tramo Diego de León-Avenida de América</t>
  </si>
  <si>
    <t>1.1.16</t>
  </si>
  <si>
    <t>TTBAL616</t>
  </si>
  <si>
    <t>Suministro e instalación del sistema TTBA en Línea 6 en el tramo Avenida de América-República Argentina</t>
  </si>
  <si>
    <t>1.1.17</t>
  </si>
  <si>
    <t>TTBAL617</t>
  </si>
  <si>
    <t>Suministro e instalación del sistema TTBA en Línea 6 en el tramo República Argentina-Nuevos Ministerios</t>
  </si>
  <si>
    <t>1.1.18</t>
  </si>
  <si>
    <t>TTBAL618</t>
  </si>
  <si>
    <t>Suministro e instalación del sistema TTBA en Línea 6 en el tramo Nuevos Ministerios-Cuatro Caminos</t>
  </si>
  <si>
    <t>1.1.19</t>
  </si>
  <si>
    <t>TTBAL619</t>
  </si>
  <si>
    <t>Suministro e instalación del sistema TTBA en Línea 6 en el tramo Cuatro Caminos-Guzmán el Bueno</t>
  </si>
  <si>
    <t>1.1.20</t>
  </si>
  <si>
    <t>TTBAL620</t>
  </si>
  <si>
    <t>Suministro e instalación del sistema TTBA en Línea 6 en el tramo Guzmán el Bueno-Vicente Aleixandre</t>
  </si>
  <si>
    <t>1.1.21</t>
  </si>
  <si>
    <t>TTBAL621</t>
  </si>
  <si>
    <t>Suministro e instalación del sistema TTBA en Línea 6 en el tramo Vicente Aleixandre-Ciudad Universitaria</t>
  </si>
  <si>
    <t>1.1.22</t>
  </si>
  <si>
    <t>TTBAL622</t>
  </si>
  <si>
    <t>Suministro e instalación del sistema TTBA en Línea 6 en el tramo Ciudad Universitaria-Moncloa</t>
  </si>
  <si>
    <t>1.1.23</t>
  </si>
  <si>
    <t>TTBAL623</t>
  </si>
  <si>
    <t>Suministro e instalación del sistema TTBA en Línea 6 en el tramo Moncloa-Argüelles</t>
  </si>
  <si>
    <t>1.1.24</t>
  </si>
  <si>
    <t>TTBAL624</t>
  </si>
  <si>
    <t>Suministro e instalación del sistema TTBA en Línea 6 en el tramo Argüelles-Príncipe Pío</t>
  </si>
  <si>
    <t>1.1.25</t>
  </si>
  <si>
    <t>TTBAL625</t>
  </si>
  <si>
    <t>Suministro e instalación del sistema TTBA en Línea 6 en el tramo Príncipe Pío-Puerta del Ángel</t>
  </si>
  <si>
    <t>1.1.26</t>
  </si>
  <si>
    <t>TTBAL626</t>
  </si>
  <si>
    <t>Suministro e instalación del sistema TTBA en Línea 6 en el tramo Puerta del Ángel-Alto de Extremadura</t>
  </si>
  <si>
    <t>1.1.27</t>
  </si>
  <si>
    <t>TTBAL627</t>
  </si>
  <si>
    <t>Suministro e instalación del sistema TTBA en Línea 6 en el tramo Alto de Extremadura-Lucero</t>
  </si>
  <si>
    <t>1.1.28</t>
  </si>
  <si>
    <t>TTBAL628</t>
  </si>
  <si>
    <t>Suministro e instalación del sistema TTBA en Línea 6 en el tramo Lucero-Laguna</t>
  </si>
  <si>
    <t>TTBACOCHL6</t>
  </si>
  <si>
    <t>Suministro e instalación del sistema TTBA en cocheras de Línea 6</t>
  </si>
  <si>
    <t>1.2.1</t>
  </si>
  <si>
    <t>TTBACHL601</t>
  </si>
  <si>
    <t>Suministro e instalación del sistema TTBA en Línea 6 en la cochera de Ciudad Universitaria</t>
  </si>
  <si>
    <t>1.2.2</t>
  </si>
  <si>
    <t>TTBACHL602</t>
  </si>
  <si>
    <t>Suministro e instalación del sistema TTBA en Línea 6 en la cochera de Arganzuela-Planetario</t>
  </si>
  <si>
    <t>1.3</t>
  </si>
  <si>
    <t>TTBADEP</t>
  </si>
  <si>
    <t>Suministro e instalación del sistema TTBA en depósitos</t>
  </si>
  <si>
    <t>1.3.1</t>
  </si>
  <si>
    <t>TTBADEP01</t>
  </si>
  <si>
    <t>Suministro e instalación del sistema TTBA en el depósito de Laguna</t>
  </si>
  <si>
    <t>1.3.2</t>
  </si>
  <si>
    <t>TTBADEP02</t>
  </si>
  <si>
    <t>Suministro e instalación del sistema TTBA en el depósito de Cuatro Vientos</t>
  </si>
  <si>
    <t>1.3.3</t>
  </si>
  <si>
    <t>TTBADEP03</t>
  </si>
  <si>
    <t>Suministro e instalación del sistema TTBA en el depósito de Loranca</t>
  </si>
  <si>
    <t>1.4</t>
  </si>
  <si>
    <t>TTBAEMB</t>
  </si>
  <si>
    <t>Suministro del sistema TTBA embarcado</t>
  </si>
  <si>
    <t>1.4.1</t>
  </si>
  <si>
    <t>TTBATREN</t>
  </si>
  <si>
    <t>Suministro del sistema TTBA a instalar en trenes</t>
  </si>
  <si>
    <t>1.5</t>
  </si>
  <si>
    <t>TTBASCENT</t>
  </si>
  <si>
    <t>Suministro e instalación de sistemas centralizados del sistema TTBA</t>
  </si>
  <si>
    <t>1.5.1</t>
  </si>
  <si>
    <t>TTBACENT</t>
  </si>
  <si>
    <t>Suministro e instalación de elementos centralizados del sistema TTBA</t>
  </si>
  <si>
    <t>1.6</t>
  </si>
  <si>
    <t>TTBAOTR</t>
  </si>
  <si>
    <t>Otros conceptos</t>
  </si>
  <si>
    <t>1.6.1</t>
  </si>
  <si>
    <t>TTBAPROF</t>
  </si>
  <si>
    <t>Servicios profesionales para la instalación y puesta en servicio del sistema TTBA</t>
  </si>
  <si>
    <t>1.6.2</t>
  </si>
  <si>
    <t>TTBADFO</t>
  </si>
  <si>
    <t>Documentación final de obra</t>
  </si>
  <si>
    <t>1.6.3</t>
  </si>
  <si>
    <t>TTBAFORM</t>
  </si>
  <si>
    <t>Cursos de Formación</t>
  </si>
  <si>
    <t>1.6.3.1</t>
  </si>
  <si>
    <t>TTBAFORMUSR</t>
  </si>
  <si>
    <t>Curso de formación a Usuarios</t>
  </si>
  <si>
    <t>1.6.3.2</t>
  </si>
  <si>
    <t>TTBAFORMTEC</t>
  </si>
  <si>
    <t>Curso de formación Personal Técnico</t>
  </si>
  <si>
    <t>1.7</t>
  </si>
  <si>
    <t>ESS</t>
  </si>
  <si>
    <t>Estudio de Seguridad y Salud</t>
  </si>
  <si>
    <t>1.7.1</t>
  </si>
  <si>
    <t>DIKESS002</t>
  </si>
  <si>
    <t>Seguridad y Salud Laboral</t>
  </si>
  <si>
    <t>EDT</t>
  </si>
  <si>
    <t>Código</t>
  </si>
  <si>
    <t>CanPres</t>
  </si>
  <si>
    <t>Ud</t>
  </si>
  <si>
    <t>IO_24-027P</t>
  </si>
  <si>
    <t>INSTALACIÓN DE SISTEMAS DE COMUNICACIONES PARA OPERACIÓN LAR EN LÍNEA 6</t>
  </si>
  <si>
    <t>INSTALACIÓN DE SISTEMAS DE COMUNICACIONES PARA OPERACIÓN LAR EN LÍNEA 6 DE METRO DE MADRID</t>
  </si>
  <si>
    <t>OFERTA ECONÓMICA</t>
  </si>
  <si>
    <t>LICITACIÓN</t>
  </si>
  <si>
    <t xml:space="preserve">Coste Unitario Ejecución 
Material (€) </t>
  </si>
  <si>
    <t xml:space="preserve">Coste Ejecución 
Material (€) </t>
  </si>
  <si>
    <t>GASTOS GENERALES</t>
  </si>
  <si>
    <t>BENEFICIO INDUSTRIAL</t>
  </si>
  <si>
    <t>IVA</t>
  </si>
  <si>
    <t>Nota: Se tendrán en cuenta las Notas del apartado “27.Evaluación de las ofertas” del cuadro resumen del Pliego de Condiciones Particulares”</t>
  </si>
  <si>
    <t>► Se deberán rellenar todas las celdas marcadas en color verde</t>
  </si>
  <si>
    <r>
      <t>► El precio unitario ofertado en cada una de las partidas podrá superar el precio unitario base de referencia indicado en el presupuesto de licitación, apareciendo un aviso (</t>
    </r>
    <r>
      <rPr>
        <b/>
        <sz val="11"/>
        <rFont val="Calibri"/>
        <family val="2"/>
        <scheme val="minor"/>
      </rPr>
      <t>!!!</t>
    </r>
    <r>
      <rPr>
        <sz val="11"/>
        <rFont val="Calibri"/>
        <family val="2"/>
        <scheme val="minor"/>
      </rPr>
      <t>) en cada partida superada, únicamente a efectos informativos.</t>
    </r>
  </si>
  <si>
    <t>► Los precios unitarios ofertados no incluirán los Gastos Generales ni el Beneficio Industrial.</t>
  </si>
  <si>
    <t xml:space="preserve">      es decir, se encuentren en blanco, se considerará que el % ofertado para dichas celdas es 0.</t>
  </si>
  <si>
    <t>IMPORTE OFERTA SIN IVA LOTE Nº 4</t>
  </si>
  <si>
    <t>IMPORTE OFERTA CON IVA LOTE Nº 4</t>
  </si>
  <si>
    <t>► El importe de la celda TOTAL OFERTA SIN IVA LOTE Nº 4 debe incluir el importe correspondiente de las celdas “Beneficio industrial” y “Gastos Generales”. En caso de que las celdas mencionadas anteriormente no estén debidamente cumplimentadas,</t>
  </si>
  <si>
    <t>► El sumatorio del total correspondiente a la celda TOTAL OFERTA CON IVA LOTE Nº 4 no puede superar el valor del Presupuesto Base de Licitación para este lote.</t>
  </si>
  <si>
    <t>PRESUPUESTO DE EJECUCIÓN MATERIAL LOTE Nº 4</t>
  </si>
  <si>
    <t>PRESUPUESTO LOTE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</si>
</sst>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\ &quot;€&quot;"/>
  </numFmts>
  <fonts count="3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808080"/>
      <name val="Calibri"/>
      <family val="2"/>
      <scheme val="minor"/>
    </font>
    <font>
      <b/>
      <sz val="11"/>
      <color rgb="FF808080"/>
      <name val="Calibri"/>
      <family val="2"/>
      <scheme val="minor"/>
    </font>
    <font>
      <sz val="11"/>
      <color rgb="FF404040"/>
      <name val="Calibri"/>
      <family val="2"/>
      <scheme val="minor"/>
    </font>
    <font>
      <b/>
      <sz val="11"/>
      <color rgb="FF404040"/>
      <name val="Calibri"/>
      <family val="2"/>
      <scheme val="minor"/>
    </font>
    <font>
      <sz val="11"/>
      <color rgb="FFFF40FF"/>
      <name val="Calibri"/>
      <family val="2"/>
      <scheme val="minor"/>
    </font>
    <font>
      <b/>
      <sz val="11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</font>
    <font>
      <i/>
      <sz val="12"/>
      <color theme="1" tint="0.49998474074526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C7B098"/>
        <bgColor indexed="64"/>
      </patternFill>
    </fill>
    <fill>
      <patternFill patternType="solid">
        <fgColor rgb="FFD1BFA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DBCE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A285"/>
        <bgColor indexed="64"/>
      </patternFill>
    </fill>
    <fill>
      <patternFill patternType="solid">
        <fgColor rgb="FF99FFC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133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49" fontId="6" fillId="6" borderId="0" xfId="0" applyNumberFormat="1" applyFont="1" applyFill="1" applyAlignment="1">
      <alignment horizontal="left"/>
    </xf>
    <xf numFmtId="49" fontId="5" fillId="6" borderId="0" xfId="0" applyNumberFormat="1" applyFont="1" applyFill="1" applyAlignment="1">
      <alignment horizontal="left"/>
    </xf>
    <xf numFmtId="49" fontId="8" fillId="12" borderId="0" xfId="0" applyNumberFormat="1" applyFont="1" applyFill="1" applyAlignment="1">
      <alignment horizontal="left"/>
    </xf>
    <xf numFmtId="49" fontId="8" fillId="7" borderId="0" xfId="0" applyNumberFormat="1" applyFont="1" applyFill="1" applyAlignment="1">
      <alignment horizontal="left"/>
    </xf>
    <xf numFmtId="49" fontId="7" fillId="8" borderId="0" xfId="0" applyNumberFormat="1" applyFont="1" applyFill="1" applyAlignment="1">
      <alignment horizontal="left"/>
    </xf>
    <xf numFmtId="49" fontId="7" fillId="9" borderId="0" xfId="0" applyNumberFormat="1" applyFont="1" applyFill="1" applyAlignment="1">
      <alignment horizontal="left"/>
    </xf>
    <xf numFmtId="49" fontId="7" fillId="10" borderId="0" xfId="0" applyNumberFormat="1" applyFont="1" applyFill="1" applyAlignment="1">
      <alignment horizontal="left"/>
    </xf>
    <xf numFmtId="49" fontId="8" fillId="11" borderId="0" xfId="0" applyNumberFormat="1" applyFont="1" applyFill="1" applyAlignment="1">
      <alignment horizontal="left"/>
    </xf>
    <xf numFmtId="49" fontId="7" fillId="11" borderId="0" xfId="0" applyNumberFormat="1" applyFont="1" applyFill="1" applyAlignment="1">
      <alignment horizontal="left"/>
    </xf>
    <xf numFmtId="3" fontId="6" fillId="11" borderId="0" xfId="0" applyNumberFormat="1" applyFont="1" applyFill="1" applyAlignment="1">
      <alignment horizontal="right"/>
    </xf>
    <xf numFmtId="4" fontId="5" fillId="11" borderId="0" xfId="0" applyNumberFormat="1" applyFont="1" applyFill="1" applyAlignment="1">
      <alignment horizontal="right"/>
    </xf>
    <xf numFmtId="4" fontId="7" fillId="11" borderId="0" xfId="0" applyNumberFormat="1" applyFont="1" applyFill="1" applyAlignment="1">
      <alignment horizontal="right"/>
    </xf>
    <xf numFmtId="4" fontId="10" fillId="11" borderId="0" xfId="0" applyNumberFormat="1" applyFont="1" applyFill="1" applyAlignment="1">
      <alignment horizontal="right"/>
    </xf>
    <xf numFmtId="4" fontId="9" fillId="11" borderId="0" xfId="0" applyNumberFormat="1" applyFont="1" applyFill="1" applyAlignment="1">
      <alignment horizontal="right"/>
    </xf>
    <xf numFmtId="49" fontId="6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left"/>
    </xf>
    <xf numFmtId="4" fontId="16" fillId="0" borderId="0" xfId="0" applyNumberFormat="1" applyFont="1" applyAlignment="1">
      <alignment horizontal="right"/>
    </xf>
    <xf numFmtId="0" fontId="16" fillId="0" borderId="0" xfId="0" applyFont="1"/>
    <xf numFmtId="49" fontId="15" fillId="12" borderId="0" xfId="0" applyNumberFormat="1" applyFont="1" applyFill="1" applyAlignment="1">
      <alignment horizontal="left"/>
    </xf>
    <xf numFmtId="3" fontId="15" fillId="12" borderId="0" xfId="0" applyNumberFormat="1" applyFont="1" applyFill="1" applyAlignment="1">
      <alignment horizontal="right"/>
    </xf>
    <xf numFmtId="4" fontId="15" fillId="12" borderId="0" xfId="0" applyNumberFormat="1" applyFont="1" applyFill="1" applyAlignment="1">
      <alignment horizontal="right"/>
    </xf>
    <xf numFmtId="49" fontId="15" fillId="7" borderId="0" xfId="0" applyNumberFormat="1" applyFont="1" applyFill="1" applyAlignment="1">
      <alignment horizontal="left"/>
    </xf>
    <xf numFmtId="3" fontId="15" fillId="7" borderId="0" xfId="0" applyNumberFormat="1" applyFont="1" applyFill="1" applyAlignment="1">
      <alignment horizontal="right"/>
    </xf>
    <xf numFmtId="4" fontId="15" fillId="7" borderId="0" xfId="0" applyNumberFormat="1" applyFont="1" applyFill="1" applyAlignment="1">
      <alignment horizontal="right"/>
    </xf>
    <xf numFmtId="49" fontId="16" fillId="8" borderId="0" xfId="0" applyNumberFormat="1" applyFont="1" applyFill="1" applyAlignment="1">
      <alignment horizontal="left"/>
    </xf>
    <xf numFmtId="4" fontId="16" fillId="8" borderId="0" xfId="0" applyNumberFormat="1" applyFont="1" applyFill="1" applyAlignment="1">
      <alignment horizontal="right"/>
    </xf>
    <xf numFmtId="4" fontId="16" fillId="13" borderId="0" xfId="0" applyNumberFormat="1" applyFont="1" applyFill="1" applyAlignment="1" applyProtection="1">
      <alignment horizontal="right"/>
      <protection locked="0"/>
    </xf>
    <xf numFmtId="0" fontId="14" fillId="0" borderId="0" xfId="0" applyFont="1"/>
    <xf numFmtId="0" fontId="17" fillId="0" borderId="0" xfId="0" applyFont="1" applyAlignment="1">
      <alignment vertical="top"/>
    </xf>
    <xf numFmtId="0" fontId="14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4" fontId="18" fillId="0" borderId="0" xfId="0" applyNumberFormat="1" applyFont="1" applyAlignment="1">
      <alignment vertical="top"/>
    </xf>
    <xf numFmtId="4" fontId="18" fillId="0" borderId="0" xfId="0" applyNumberFormat="1" applyFont="1" applyAlignment="1">
      <alignment horizontal="right" vertical="top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4" fontId="0" fillId="0" borderId="0" xfId="0" applyNumberFormat="1" applyAlignment="1">
      <alignment horizontal="right"/>
    </xf>
    <xf numFmtId="4" fontId="16" fillId="0" borderId="0" xfId="0" applyNumberFormat="1" applyFont="1"/>
    <xf numFmtId="0" fontId="11" fillId="0" borderId="0" xfId="0" applyFont="1" applyAlignment="1">
      <alignment horizontal="right" vertical="top" indent="1"/>
    </xf>
    <xf numFmtId="4" fontId="16" fillId="0" borderId="0" xfId="0" applyNumberFormat="1" applyFont="1" applyAlignment="1">
      <alignment horizontal="right" vertical="top" indent="1"/>
    </xf>
    <xf numFmtId="4" fontId="15" fillId="0" borderId="0" xfId="0" applyNumberFormat="1" applyFont="1" applyAlignment="1">
      <alignment horizontal="right" vertical="top" inden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right" vertical="top" indent="1"/>
    </xf>
    <xf numFmtId="0" fontId="11" fillId="0" borderId="0" xfId="0" applyFont="1" applyAlignment="1">
      <alignment horizontal="right" indent="1"/>
    </xf>
    <xf numFmtId="10" fontId="16" fillId="13" borderId="0" xfId="1" applyNumberFormat="1" applyFont="1" applyFill="1" applyAlignment="1" applyProtection="1">
      <alignment horizontal="right" vertical="top" indent="1"/>
      <protection locked="0"/>
    </xf>
    <xf numFmtId="4" fontId="22" fillId="0" borderId="0" xfId="0" applyNumberFormat="1" applyFont="1" applyAlignment="1">
      <alignment vertical="top"/>
    </xf>
    <xf numFmtId="4" fontId="16" fillId="0" borderId="0" xfId="0" applyNumberFormat="1" applyFont="1" applyAlignment="1">
      <alignment horizontal="right" indent="1"/>
    </xf>
    <xf numFmtId="0" fontId="23" fillId="0" borderId="0" xfId="0" applyFont="1" applyAlignment="1">
      <alignment horizontal="right" indent="1"/>
    </xf>
    <xf numFmtId="4" fontId="24" fillId="0" borderId="0" xfId="0" applyNumberFormat="1" applyFont="1" applyAlignment="1">
      <alignment horizontal="right" indent="1"/>
    </xf>
    <xf numFmtId="4" fontId="25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center" vertical="center"/>
    </xf>
    <xf numFmtId="10" fontId="16" fillId="0" borderId="0" xfId="1" applyNumberFormat="1" applyFont="1" applyAlignment="1" applyProtection="1">
      <alignment horizontal="right" vertical="top" indent="1"/>
    </xf>
    <xf numFmtId="0" fontId="0" fillId="0" borderId="0" xfId="0" applyAlignment="1">
      <alignment horizontal="right" indent="1"/>
    </xf>
    <xf numFmtId="4" fontId="0" fillId="0" borderId="0" xfId="0" applyNumberFormat="1" applyAlignment="1">
      <alignment horizontal="right" indent="1"/>
    </xf>
    <xf numFmtId="4" fontId="27" fillId="0" borderId="0" xfId="0" applyNumberFormat="1" applyFont="1" applyAlignment="1">
      <alignment horizontal="right" indent="1"/>
    </xf>
    <xf numFmtId="4" fontId="25" fillId="0" borderId="9" xfId="0" applyNumberFormat="1" applyFont="1" applyBorder="1" applyAlignment="1">
      <alignment horizontal="right" vertical="top" indent="1"/>
    </xf>
    <xf numFmtId="4" fontId="21" fillId="0" borderId="0" xfId="0" applyNumberFormat="1" applyFont="1" applyAlignment="1">
      <alignment horizontal="right"/>
    </xf>
    <xf numFmtId="0" fontId="19" fillId="0" borderId="0" xfId="0" applyFont="1"/>
    <xf numFmtId="4" fontId="13" fillId="0" borderId="0" xfId="0" applyNumberFormat="1" applyFont="1"/>
    <xf numFmtId="0" fontId="16" fillId="0" borderId="0" xfId="0" applyFont="1" applyAlignment="1">
      <alignment vertical="center"/>
    </xf>
    <xf numFmtId="2" fontId="16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12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4" fontId="7" fillId="0" borderId="0" xfId="0" applyNumberFormat="1" applyFont="1" applyAlignment="1">
      <alignment horizontal="right"/>
    </xf>
    <xf numFmtId="4" fontId="28" fillId="12" borderId="0" xfId="0" applyNumberFormat="1" applyFont="1" applyFill="1" applyAlignment="1">
      <alignment horizontal="right"/>
    </xf>
    <xf numFmtId="4" fontId="28" fillId="7" borderId="0" xfId="0" applyNumberFormat="1" applyFont="1" applyFill="1" applyAlignment="1">
      <alignment horizontal="right"/>
    </xf>
    <xf numFmtId="4" fontId="29" fillId="8" borderId="0" xfId="0" applyNumberFormat="1" applyFont="1" applyFill="1" applyAlignment="1">
      <alignment horizontal="right"/>
    </xf>
    <xf numFmtId="4" fontId="29" fillId="0" borderId="0" xfId="0" applyNumberFormat="1" applyFont="1" applyAlignment="1">
      <alignment horizontal="right"/>
    </xf>
    <xf numFmtId="4" fontId="29" fillId="0" borderId="0" xfId="0" applyNumberFormat="1" applyFont="1"/>
    <xf numFmtId="4" fontId="30" fillId="0" borderId="0" xfId="0" applyNumberFormat="1" applyFont="1"/>
    <xf numFmtId="4" fontId="31" fillId="0" borderId="0" xfId="0" applyNumberFormat="1" applyFont="1" applyAlignment="1">
      <alignment vertical="top"/>
    </xf>
    <xf numFmtId="10" fontId="30" fillId="0" borderId="0" xfId="0" applyNumberFormat="1" applyFont="1"/>
    <xf numFmtId="4" fontId="29" fillId="0" borderId="0" xfId="0" applyNumberFormat="1" applyFont="1" applyAlignment="1">
      <alignment vertical="top"/>
    </xf>
    <xf numFmtId="10" fontId="29" fillId="0" borderId="0" xfId="0" applyNumberFormat="1" applyFont="1"/>
    <xf numFmtId="10" fontId="32" fillId="0" borderId="0" xfId="0" applyNumberFormat="1" applyFont="1"/>
    <xf numFmtId="4" fontId="33" fillId="0" borderId="0" xfId="0" applyNumberFormat="1" applyFont="1" applyAlignment="1">
      <alignment vertical="top"/>
    </xf>
    <xf numFmtId="4" fontId="32" fillId="0" borderId="0" xfId="0" applyNumberFormat="1" applyFont="1"/>
    <xf numFmtId="4" fontId="33" fillId="0" borderId="0" xfId="0" applyNumberFormat="1" applyFont="1"/>
    <xf numFmtId="4" fontId="34" fillId="0" borderId="0" xfId="0" applyNumberFormat="1" applyFont="1" applyAlignment="1">
      <alignment vertical="top"/>
    </xf>
    <xf numFmtId="4" fontId="34" fillId="0" borderId="0" xfId="0" applyNumberFormat="1" applyFont="1"/>
    <xf numFmtId="49" fontId="15" fillId="12" borderId="0" xfId="0" applyNumberFormat="1" applyFont="1" applyFill="1" applyAlignment="1">
      <alignment horizontal="center" vertical="center"/>
    </xf>
    <xf numFmtId="49" fontId="15" fillId="7" borderId="0" xfId="0" applyNumberFormat="1" applyFont="1" applyFill="1" applyAlignment="1">
      <alignment horizontal="center" vertical="center"/>
    </xf>
    <xf numFmtId="49" fontId="16" fillId="8" borderId="0" xfId="0" applyNumberFormat="1" applyFont="1" applyFill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15" fillId="0" borderId="0" xfId="0" applyNumberFormat="1" applyFont="1" applyAlignment="1">
      <alignment horizontal="center"/>
    </xf>
    <xf numFmtId="4" fontId="19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99FFCC"/>
      <color rgb="FFD1BFAC"/>
      <color rgb="FFC7B098"/>
      <color rgb="FFBDA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1243012</xdr:colOff>
      <xdr:row>72</xdr:row>
      <xdr:rowOff>0</xdr:rowOff>
    </xdr:from>
    <xdr:to>
      <xdr:col>4</xdr:col>
      <xdr:colOff>2185987</xdr:colOff>
      <xdr:row>73</xdr:row>
      <xdr:rowOff>9525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8427685-1FBE-4BC1-A123-0E9BD7FCD56E}"/>
            </a:ext>
          </a:extLst>
        </xdr:cNvPr>
        <xdr:cNvSpPr/>
      </xdr:nvSpPr>
      <xdr:spPr>
        <a:xfrm>
          <a:off x="9083992" y="13563600"/>
          <a:ext cx="0" cy="192405"/>
        </a:xfrm>
        <a:prstGeom prst="rect">
          <a:avLst/>
        </a:prstGeom>
        <a:solidFill>
          <a:srgbClr val="99FFCC"/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3124200</xdr:colOff>
      <xdr:row>72</xdr:row>
      <xdr:rowOff>15240</xdr:rowOff>
    </xdr:from>
    <xdr:to>
      <xdr:col>2</xdr:col>
      <xdr:colOff>4067175</xdr:colOff>
      <xdr:row>73</xdr:row>
      <xdr:rowOff>24765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8470A3A2-9044-499C-9D5A-D934A7E7AC8A}"/>
            </a:ext>
          </a:extLst>
        </xdr:cNvPr>
        <xdr:cNvSpPr/>
      </xdr:nvSpPr>
      <xdr:spPr>
        <a:xfrm>
          <a:off x="4343400" y="13578840"/>
          <a:ext cx="942975" cy="192405"/>
        </a:xfrm>
        <a:prstGeom prst="rect">
          <a:avLst/>
        </a:prstGeom>
        <a:solidFill>
          <a:srgbClr val="99FFCC"/>
        </a:solidFill>
        <a:ln w="63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60"/>
  <sheetViews>
    <sheetView workbookViewId="0"/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6" customWidth="1"/>
    <col min="4" max="4" width="18.6640625" customWidth="1"/>
    <col min="5" max="5" width="27.6640625" style="7" customWidth="1"/>
    <col min="6" max="6" width="18" style="7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5">
        <v>4</v>
      </c>
    </row>
    <row r="3" spans="1:9" ht="15" customHeight="1" thickBot="1" x14ac:dyDescent="0.35">
      <c r="A3" s="121" t="s">
        <v>3</v>
      </c>
      <c r="B3" s="122"/>
      <c r="C3" s="123"/>
      <c r="D3" s="10">
        <f>SUM(G:G)</f>
        <v>2986581.1400000006</v>
      </c>
      <c r="E3" s="121" t="s">
        <v>4</v>
      </c>
      <c r="F3" s="122"/>
      <c r="G3" s="123"/>
      <c r="H3" s="10">
        <f>SUM(I:I)</f>
        <v>0</v>
      </c>
    </row>
    <row r="4" spans="1:9" ht="15" customHeight="1" thickBot="1" x14ac:dyDescent="0.35">
      <c r="A4" s="11" t="s">
        <v>5</v>
      </c>
      <c r="B4" s="3">
        <v>0.06</v>
      </c>
      <c r="C4" s="12" t="s">
        <v>6</v>
      </c>
      <c r="D4" s="13">
        <f>ROUND($D$3*B4,2)</f>
        <v>179194.87</v>
      </c>
      <c r="E4" s="14" t="s">
        <v>7</v>
      </c>
      <c r="F4" s="1">
        <f>Licitación!F61</f>
        <v>0</v>
      </c>
      <c r="G4" s="12" t="s">
        <v>6</v>
      </c>
      <c r="H4" s="13">
        <f>ROUND($H$3*F4,2)</f>
        <v>0</v>
      </c>
    </row>
    <row r="5" spans="1:9" ht="15" thickBot="1" x14ac:dyDescent="0.35">
      <c r="A5" s="11" t="s">
        <v>8</v>
      </c>
      <c r="B5" s="3">
        <v>0.13</v>
      </c>
      <c r="C5" s="12" t="s">
        <v>9</v>
      </c>
      <c r="D5" s="13">
        <f>ROUND($D$3*B5,2)</f>
        <v>388255.55</v>
      </c>
      <c r="E5" s="14" t="s">
        <v>10</v>
      </c>
      <c r="F5" s="1">
        <f>Licitación!F59</f>
        <v>0</v>
      </c>
      <c r="G5" s="12" t="s">
        <v>9</v>
      </c>
      <c r="H5" s="13">
        <f>ROUND($H$3*F5,2)</f>
        <v>0</v>
      </c>
    </row>
    <row r="6" spans="1:9" ht="15" thickBot="1" x14ac:dyDescent="0.35">
      <c r="A6" s="124" t="s">
        <v>11</v>
      </c>
      <c r="B6" s="125"/>
      <c r="C6" s="126"/>
      <c r="D6" s="13">
        <f>SUM(D3,D4,D5)</f>
        <v>3554031.5600000005</v>
      </c>
      <c r="E6" s="124" t="s">
        <v>12</v>
      </c>
      <c r="F6" s="125"/>
      <c r="G6" s="126"/>
      <c r="H6" s="13">
        <f>SUM(H3,H4,H5)</f>
        <v>0</v>
      </c>
    </row>
    <row r="7" spans="1:9" ht="15" thickBot="1" x14ac:dyDescent="0.35">
      <c r="A7" s="15" t="s">
        <v>13</v>
      </c>
      <c r="B7" s="2">
        <v>0.21</v>
      </c>
      <c r="C7" s="12" t="s">
        <v>14</v>
      </c>
      <c r="D7" s="13">
        <f>ROUND($D$6*B7,2)</f>
        <v>746346.63</v>
      </c>
      <c r="E7" s="16" t="s">
        <v>13</v>
      </c>
      <c r="F7" s="17">
        <f>B7</f>
        <v>0.21</v>
      </c>
      <c r="G7" s="12" t="s">
        <v>14</v>
      </c>
      <c r="H7" s="13">
        <f>ROUND($H$6*F7,2)</f>
        <v>0</v>
      </c>
    </row>
    <row r="8" spans="1:9" ht="15" thickBot="1" x14ac:dyDescent="0.35">
      <c r="A8" s="127" t="s">
        <v>15</v>
      </c>
      <c r="B8" s="128"/>
      <c r="C8" s="129"/>
      <c r="D8" s="18">
        <f>SUM(D6:D7)</f>
        <v>4300378.1900000004</v>
      </c>
      <c r="E8" s="127" t="s">
        <v>16</v>
      </c>
      <c r="F8" s="128"/>
      <c r="G8" s="129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119" t="s">
        <v>17</v>
      </c>
      <c r="G10" s="120"/>
      <c r="H10" s="119" t="s">
        <v>18</v>
      </c>
      <c r="I10" s="120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s="22" customFormat="1" x14ac:dyDescent="0.3">
      <c r="A12" s="25" t="str">
        <f>Licitación!A6</f>
        <v>1</v>
      </c>
      <c r="B12" s="28" t="str">
        <f>Licitación!B6</f>
        <v>LOTE Nº4</v>
      </c>
      <c r="C12" s="32" t="str">
        <f>Licitación!C6</f>
        <v>SISTEMA TTBA</v>
      </c>
      <c r="D12" s="32"/>
      <c r="E12" s="34">
        <f>Licitación!E6</f>
        <v>1</v>
      </c>
      <c r="F12" s="37">
        <f>Licitación!I6</f>
        <v>2986581.14</v>
      </c>
      <c r="G12" s="23"/>
      <c r="H12" s="4"/>
      <c r="I12" s="24"/>
    </row>
    <row r="13" spans="1:9" s="22" customFormat="1" x14ac:dyDescent="0.3">
      <c r="A13" s="26" t="str">
        <f>Licitación!A7</f>
        <v>1.1</v>
      </c>
      <c r="B13" s="29" t="str">
        <f>Licitación!B7</f>
        <v>TTBALINEA6</v>
      </c>
      <c r="C13" s="33" t="str">
        <f>Licitación!C7</f>
        <v>Suministro e instalación del sistema TTBA en Línea 6</v>
      </c>
      <c r="D13" s="32"/>
      <c r="E13" s="35">
        <f>Licitación!E7</f>
        <v>1</v>
      </c>
      <c r="F13" s="38">
        <f>Licitación!I7</f>
        <v>1835972.4</v>
      </c>
      <c r="G13" s="23"/>
      <c r="H13" s="4"/>
      <c r="I13" s="24"/>
    </row>
    <row r="14" spans="1:9" s="22" customFormat="1" x14ac:dyDescent="0.3">
      <c r="A14" s="26"/>
      <c r="B14" s="30" t="str">
        <f>Licitación!B8</f>
        <v>TTBAL601</v>
      </c>
      <c r="C14" s="33" t="str">
        <f>Licitación!C8</f>
        <v>Suministro e instalación del sistema TTBA en Línea 6 en el tramo Laguna-Carpetana</v>
      </c>
      <c r="D14" s="32" t="str">
        <f>Licitación!D8</f>
        <v>u</v>
      </c>
      <c r="E14" s="36">
        <f>Licitación!E8</f>
        <v>1</v>
      </c>
      <c r="F14" s="36">
        <f>Licitación!I8</f>
        <v>55035.26</v>
      </c>
      <c r="G14" s="23">
        <f t="shared" ref="G14:G60" si="0">ROUND(E14*F14,2)</f>
        <v>55035.26</v>
      </c>
      <c r="H14" s="4">
        <f>Licitación!F8</f>
        <v>0</v>
      </c>
      <c r="I14" s="24">
        <f t="shared" ref="I14:I24" si="1">ROUND(E14*H14,2)</f>
        <v>0</v>
      </c>
    </row>
    <row r="15" spans="1:9" s="22" customFormat="1" x14ac:dyDescent="0.3">
      <c r="A15" s="26"/>
      <c r="B15" s="30" t="str">
        <f>Licitación!B9</f>
        <v>TTBAL602</v>
      </c>
      <c r="C15" s="33" t="str">
        <f>Licitación!C9</f>
        <v>Suministro e instalación del sistema TTBA en Línea 6 en el tramo Carpetana-Oporto</v>
      </c>
      <c r="D15" s="32" t="str">
        <f>Licitación!D9</f>
        <v>u</v>
      </c>
      <c r="E15" s="36">
        <f>Licitación!E9</f>
        <v>1</v>
      </c>
      <c r="F15" s="36">
        <f>Licitación!I9</f>
        <v>71706.38</v>
      </c>
      <c r="G15" s="23">
        <f t="shared" si="0"/>
        <v>71706.38</v>
      </c>
      <c r="H15" s="4">
        <f>Licitación!F9</f>
        <v>0</v>
      </c>
      <c r="I15" s="24">
        <f t="shared" si="1"/>
        <v>0</v>
      </c>
    </row>
    <row r="16" spans="1:9" s="22" customFormat="1" x14ac:dyDescent="0.3">
      <c r="A16" s="26"/>
      <c r="B16" s="30" t="str">
        <f>Licitación!B10</f>
        <v>TTBAL603</v>
      </c>
      <c r="C16" s="33" t="str">
        <f>Licitación!C10</f>
        <v>Suministro e instalación del sistema TTBA en Línea 6 en el tramo Oporto-Opañel</v>
      </c>
      <c r="D16" s="32" t="str">
        <f>Licitación!D10</f>
        <v>u</v>
      </c>
      <c r="E16" s="36">
        <f>Licitación!E10</f>
        <v>1</v>
      </c>
      <c r="F16" s="36">
        <f>Licitación!I10</f>
        <v>63370.82</v>
      </c>
      <c r="G16" s="23">
        <f t="shared" si="0"/>
        <v>63370.82</v>
      </c>
      <c r="H16" s="4">
        <f>Licitación!F10</f>
        <v>0</v>
      </c>
      <c r="I16" s="24">
        <f t="shared" si="1"/>
        <v>0</v>
      </c>
    </row>
    <row r="17" spans="1:9" s="22" customFormat="1" x14ac:dyDescent="0.3">
      <c r="A17" s="26"/>
      <c r="B17" s="30" t="str">
        <f>Licitación!B11</f>
        <v>TTBAL604</v>
      </c>
      <c r="C17" s="33" t="str">
        <f>Licitación!C11</f>
        <v>Suministro e instalación del sistema TTBA en Línea 6 en el tramo Opañel-Plaza Elíptica</v>
      </c>
      <c r="D17" s="32" t="str">
        <f>Licitación!D11</f>
        <v>u</v>
      </c>
      <c r="E17" s="36">
        <f>Licitación!E11</f>
        <v>1</v>
      </c>
      <c r="F17" s="36">
        <f>Licitación!I11</f>
        <v>55035.26</v>
      </c>
      <c r="G17" s="23">
        <f t="shared" si="0"/>
        <v>55035.26</v>
      </c>
      <c r="H17" s="4">
        <f>Licitación!F11</f>
        <v>0</v>
      </c>
      <c r="I17" s="24">
        <f t="shared" si="1"/>
        <v>0</v>
      </c>
    </row>
    <row r="18" spans="1:9" s="22" customFormat="1" x14ac:dyDescent="0.3">
      <c r="A18" s="26"/>
      <c r="B18" s="30" t="str">
        <f>Licitación!B12</f>
        <v>TTBAL605</v>
      </c>
      <c r="C18" s="33" t="str">
        <f>Licitación!C12</f>
        <v>Suministro e instalación del sistema TTBA en Línea 6 en el tramo Plaza Elíptica-Usera</v>
      </c>
      <c r="D18" s="32" t="str">
        <f>Licitación!D12</f>
        <v>u</v>
      </c>
      <c r="E18" s="36">
        <f>Licitación!E12</f>
        <v>1</v>
      </c>
      <c r="F18" s="36">
        <f>Licitación!I12</f>
        <v>71706.38</v>
      </c>
      <c r="G18" s="23">
        <f t="shared" si="0"/>
        <v>71706.38</v>
      </c>
      <c r="H18" s="4">
        <f>Licitación!F12</f>
        <v>0</v>
      </c>
      <c r="I18" s="24">
        <f t="shared" si="1"/>
        <v>0</v>
      </c>
    </row>
    <row r="19" spans="1:9" s="22" customFormat="1" x14ac:dyDescent="0.3">
      <c r="A19" s="26"/>
      <c r="B19" s="30" t="str">
        <f>Licitación!B13</f>
        <v>TTBAL606</v>
      </c>
      <c r="C19" s="33" t="str">
        <f>Licitación!C13</f>
        <v>Suministro e instalación del sistema TTBA en Línea 6 en el tramo Usera-Legazpi</v>
      </c>
      <c r="D19" s="32" t="str">
        <f>Licitación!D13</f>
        <v>u</v>
      </c>
      <c r="E19" s="36">
        <f>Licitación!E13</f>
        <v>1</v>
      </c>
      <c r="F19" s="36">
        <f>Licitación!I13</f>
        <v>71706.38</v>
      </c>
      <c r="G19" s="23">
        <f t="shared" si="0"/>
        <v>71706.38</v>
      </c>
      <c r="H19" s="4">
        <f>Licitación!F13</f>
        <v>0</v>
      </c>
      <c r="I19" s="24">
        <f t="shared" si="1"/>
        <v>0</v>
      </c>
    </row>
    <row r="20" spans="1:9" s="22" customFormat="1" x14ac:dyDescent="0.3">
      <c r="A20" s="26"/>
      <c r="B20" s="30" t="str">
        <f>Licitación!B14</f>
        <v>TTBAL607</v>
      </c>
      <c r="C20" s="33" t="str">
        <f>Licitación!C14</f>
        <v>Suministro e instalación del sistema TTBA en Línea 6 en el tramo Legazpi-Arganzuela - Planetario</v>
      </c>
      <c r="D20" s="32" t="str">
        <f>Licitación!D14</f>
        <v>u</v>
      </c>
      <c r="E20" s="36">
        <f>Licitación!E14</f>
        <v>1</v>
      </c>
      <c r="F20" s="36">
        <f>Licitación!I14</f>
        <v>55035.26</v>
      </c>
      <c r="G20" s="23">
        <f t="shared" si="0"/>
        <v>55035.26</v>
      </c>
      <c r="H20" s="4">
        <f>Licitación!F14</f>
        <v>0</v>
      </c>
      <c r="I20" s="24">
        <f t="shared" si="1"/>
        <v>0</v>
      </c>
    </row>
    <row r="21" spans="1:9" s="22" customFormat="1" x14ac:dyDescent="0.3">
      <c r="A21" s="26"/>
      <c r="B21" s="30" t="str">
        <f>Licitación!B15</f>
        <v>TTBAL608</v>
      </c>
      <c r="C21" s="33" t="str">
        <f>Licitación!C15</f>
        <v>Suministro e instalación del sistema TTBA en Línea 6 en el tramo Arganzuela - Planetario-Méndez Álvaro</v>
      </c>
      <c r="D21" s="32" t="str">
        <f>Licitación!D15</f>
        <v>u</v>
      </c>
      <c r="E21" s="36">
        <f>Licitación!E15</f>
        <v>1</v>
      </c>
      <c r="F21" s="36">
        <f>Licitación!I15</f>
        <v>63370.82</v>
      </c>
      <c r="G21" s="23">
        <f t="shared" si="0"/>
        <v>63370.82</v>
      </c>
      <c r="H21" s="4">
        <f>Licitación!F15</f>
        <v>0</v>
      </c>
      <c r="I21" s="24">
        <f t="shared" si="1"/>
        <v>0</v>
      </c>
    </row>
    <row r="22" spans="1:9" s="22" customFormat="1" x14ac:dyDescent="0.3">
      <c r="A22" s="26"/>
      <c r="B22" s="30" t="str">
        <f>Licitación!B16</f>
        <v>TTBAL609</v>
      </c>
      <c r="C22" s="33" t="str">
        <f>Licitación!C16</f>
        <v>Suministro e instalación del sistema TTBA en Línea 6 en el tramo Méndez Álvaro-Pacífico</v>
      </c>
      <c r="D22" s="32" t="str">
        <f>Licitación!D16</f>
        <v>u</v>
      </c>
      <c r="E22" s="36">
        <f>Licitación!E16</f>
        <v>1</v>
      </c>
      <c r="F22" s="36">
        <f>Licitación!I16</f>
        <v>63370.82</v>
      </c>
      <c r="G22" s="23">
        <f t="shared" si="0"/>
        <v>63370.82</v>
      </c>
      <c r="H22" s="4">
        <f>Licitación!F16</f>
        <v>0</v>
      </c>
      <c r="I22" s="24">
        <f t="shared" si="1"/>
        <v>0</v>
      </c>
    </row>
    <row r="23" spans="1:9" s="22" customFormat="1" x14ac:dyDescent="0.3">
      <c r="A23" s="26"/>
      <c r="B23" s="30" t="str">
        <f>Licitación!B17</f>
        <v>TTBAL610</v>
      </c>
      <c r="C23" s="33" t="str">
        <f>Licitación!C17</f>
        <v>Suministro e instalación del sistema TTBA en Línea 6 en el tramo Pacífico-Conde de Casal</v>
      </c>
      <c r="D23" s="32" t="str">
        <f>Licitación!D17</f>
        <v>u</v>
      </c>
      <c r="E23" s="36">
        <f>Licitación!E17</f>
        <v>1</v>
      </c>
      <c r="F23" s="36">
        <f>Licitación!I17</f>
        <v>58893.96</v>
      </c>
      <c r="G23" s="23">
        <f t="shared" si="0"/>
        <v>58893.96</v>
      </c>
      <c r="H23" s="4">
        <f>Licitación!F17</f>
        <v>0</v>
      </c>
      <c r="I23" s="24">
        <f t="shared" si="1"/>
        <v>0</v>
      </c>
    </row>
    <row r="24" spans="1:9" s="22" customFormat="1" x14ac:dyDescent="0.3">
      <c r="A24" s="26"/>
      <c r="B24" s="30" t="str">
        <f>Licitación!B18</f>
        <v>TTBAL611</v>
      </c>
      <c r="C24" s="33" t="str">
        <f>Licitación!C18</f>
        <v>Suministro e instalación del sistema TTBA en Línea 6 en el tramo Conde de Casal-Sainz de Baranda</v>
      </c>
      <c r="D24" s="32" t="str">
        <f>Licitación!D18</f>
        <v>u</v>
      </c>
      <c r="E24" s="36">
        <f>Licitación!E18</f>
        <v>1</v>
      </c>
      <c r="F24" s="36">
        <f>Licitación!I18</f>
        <v>63370.82</v>
      </c>
      <c r="G24" s="23">
        <f t="shared" si="0"/>
        <v>63370.82</v>
      </c>
      <c r="H24" s="4">
        <f>Licitación!F18</f>
        <v>0</v>
      </c>
      <c r="I24" s="24">
        <f t="shared" si="1"/>
        <v>0</v>
      </c>
    </row>
    <row r="25" spans="1:9" x14ac:dyDescent="0.3">
      <c r="A25" s="26"/>
      <c r="B25" s="30" t="str">
        <f>Licitación!B19</f>
        <v>TTBAL612</v>
      </c>
      <c r="C25" s="33" t="str">
        <f>Licitación!C19</f>
        <v>Suministro e instalación del sistema TTBA en Línea 6 en el tramo Sainz de Baranda-O'Donnell</v>
      </c>
      <c r="D25" s="32" t="str">
        <f>Licitación!D19</f>
        <v>u</v>
      </c>
      <c r="E25" s="36">
        <f>Licitación!E19</f>
        <v>1</v>
      </c>
      <c r="F25" s="36">
        <f>Licitación!I19</f>
        <v>63370.82</v>
      </c>
      <c r="G25" s="23">
        <f t="shared" si="0"/>
        <v>63370.82</v>
      </c>
      <c r="H25" s="4">
        <f>Licitación!F19</f>
        <v>0</v>
      </c>
      <c r="I25" s="24">
        <f t="shared" ref="I25:I60" si="2">ROUND(E25*H25,2)</f>
        <v>0</v>
      </c>
    </row>
    <row r="26" spans="1:9" x14ac:dyDescent="0.3">
      <c r="A26" s="26"/>
      <c r="B26" s="30" t="str">
        <f>Licitación!B20</f>
        <v>TTBAL613</v>
      </c>
      <c r="C26" s="33" t="str">
        <f>Licitación!C20</f>
        <v>Suministro e instalación del sistema TTBA en Línea 6 en el tramo O'Donnell-Manuel Becerra</v>
      </c>
      <c r="D26" s="32" t="str">
        <f>Licitación!D20</f>
        <v>u</v>
      </c>
      <c r="E26" s="36">
        <f>Licitación!E20</f>
        <v>1</v>
      </c>
      <c r="F26" s="36">
        <f>Licitación!I20</f>
        <v>50558.400000000001</v>
      </c>
      <c r="G26" s="23">
        <f t="shared" si="0"/>
        <v>50558.400000000001</v>
      </c>
      <c r="H26" s="4">
        <f>Licitación!F20</f>
        <v>0</v>
      </c>
      <c r="I26" s="24">
        <f t="shared" si="2"/>
        <v>0</v>
      </c>
    </row>
    <row r="27" spans="1:9" x14ac:dyDescent="0.3">
      <c r="A27" s="26"/>
      <c r="B27" s="30" t="str">
        <f>Licitación!B21</f>
        <v>TTBAL614</v>
      </c>
      <c r="C27" s="33" t="str">
        <f>Licitación!C21</f>
        <v>Suministro e instalación del sistema TTBA en Línea 6 en el tramo Manuel Becerra-Diego de León</v>
      </c>
      <c r="D27" s="32" t="str">
        <f>Licitación!D21</f>
        <v>u</v>
      </c>
      <c r="E27" s="36">
        <f>Licitación!E21</f>
        <v>1</v>
      </c>
      <c r="F27" s="36">
        <f>Licitación!I21</f>
        <v>58893.96</v>
      </c>
      <c r="G27" s="23">
        <f t="shared" si="0"/>
        <v>58893.96</v>
      </c>
      <c r="H27" s="4">
        <f>Licitación!F21</f>
        <v>0</v>
      </c>
      <c r="I27" s="24">
        <f t="shared" si="2"/>
        <v>0</v>
      </c>
    </row>
    <row r="28" spans="1:9" x14ac:dyDescent="0.3">
      <c r="A28" s="26"/>
      <c r="B28" s="30" t="str">
        <f>Licitación!B22</f>
        <v>TTBAL615</v>
      </c>
      <c r="C28" s="33" t="str">
        <f>Licitación!C22</f>
        <v>Suministro e instalación del sistema TTBA en Línea 6 en el tramo Diego de León-Avenida de América</v>
      </c>
      <c r="D28" s="32" t="str">
        <f>Licitación!D22</f>
        <v>u</v>
      </c>
      <c r="E28" s="36">
        <f>Licitación!E22</f>
        <v>1</v>
      </c>
      <c r="F28" s="36">
        <f>Licitación!I22</f>
        <v>55035.26</v>
      </c>
      <c r="G28" s="23">
        <f t="shared" si="0"/>
        <v>55035.26</v>
      </c>
      <c r="H28" s="4">
        <f>Licitación!F22</f>
        <v>0</v>
      </c>
      <c r="I28" s="24">
        <f t="shared" si="2"/>
        <v>0</v>
      </c>
    </row>
    <row r="29" spans="1:9" x14ac:dyDescent="0.3">
      <c r="A29" s="26"/>
      <c r="B29" s="30" t="str">
        <f>Licitación!B23</f>
        <v>TTBAL616</v>
      </c>
      <c r="C29" s="33" t="str">
        <f>Licitación!C23</f>
        <v>Suministro e instalación del sistema TTBA en Línea 6 en el tramo Avenida de América-República Argentina</v>
      </c>
      <c r="D29" s="32" t="str">
        <f>Licitación!D23</f>
        <v>u</v>
      </c>
      <c r="E29" s="36">
        <f>Licitación!E23</f>
        <v>1</v>
      </c>
      <c r="F29" s="36">
        <f>Licitación!I23</f>
        <v>71706.38</v>
      </c>
      <c r="G29" s="23">
        <f t="shared" si="0"/>
        <v>71706.38</v>
      </c>
      <c r="H29" s="4">
        <f>Licitación!F23</f>
        <v>0</v>
      </c>
      <c r="I29" s="24">
        <f t="shared" si="2"/>
        <v>0</v>
      </c>
    </row>
    <row r="30" spans="1:9" x14ac:dyDescent="0.3">
      <c r="A30" s="26"/>
      <c r="B30" s="30" t="str">
        <f>Licitación!B24</f>
        <v>TTBAL617</v>
      </c>
      <c r="C30" s="33" t="str">
        <f>Licitación!C24</f>
        <v>Suministro e instalación del sistema TTBA en Línea 6 en el tramo República Argentina-Nuevos Ministerios</v>
      </c>
      <c r="D30" s="32" t="str">
        <f>Licitación!D24</f>
        <v>u</v>
      </c>
      <c r="E30" s="36">
        <f>Licitación!E24</f>
        <v>1</v>
      </c>
      <c r="F30" s="36">
        <f>Licitación!I24</f>
        <v>71706.38</v>
      </c>
      <c r="G30" s="23">
        <f t="shared" si="0"/>
        <v>71706.38</v>
      </c>
      <c r="H30" s="4">
        <f>Licitación!F24</f>
        <v>0</v>
      </c>
      <c r="I30" s="24">
        <f t="shared" si="2"/>
        <v>0</v>
      </c>
    </row>
    <row r="31" spans="1:9" x14ac:dyDescent="0.3">
      <c r="A31" s="26"/>
      <c r="B31" s="30" t="str">
        <f>Licitación!B25</f>
        <v>TTBAL618</v>
      </c>
      <c r="C31" s="33" t="str">
        <f>Licitación!C25</f>
        <v>Suministro e instalación del sistema TTBA en Línea 6 en el tramo Nuevos Ministerios-Cuatro Caminos</v>
      </c>
      <c r="D31" s="32" t="str">
        <f>Licitación!D25</f>
        <v>u</v>
      </c>
      <c r="E31" s="36">
        <f>Licitación!E25</f>
        <v>1</v>
      </c>
      <c r="F31" s="36">
        <f>Licitación!I25</f>
        <v>63370.82</v>
      </c>
      <c r="G31" s="23">
        <f t="shared" si="0"/>
        <v>63370.82</v>
      </c>
      <c r="H31" s="4">
        <f>Licitación!F25</f>
        <v>0</v>
      </c>
      <c r="I31" s="24">
        <f t="shared" si="2"/>
        <v>0</v>
      </c>
    </row>
    <row r="32" spans="1:9" x14ac:dyDescent="0.3">
      <c r="A32" s="26"/>
      <c r="B32" s="30" t="str">
        <f>Licitación!B26</f>
        <v>TTBAL619</v>
      </c>
      <c r="C32" s="33" t="str">
        <f>Licitación!C26</f>
        <v>Suministro e instalación del sistema TTBA en Línea 6 en el tramo Cuatro Caminos-Guzmán el Bueno</v>
      </c>
      <c r="D32" s="32" t="str">
        <f>Licitación!D26</f>
        <v>u</v>
      </c>
      <c r="E32" s="36">
        <f>Licitación!E26</f>
        <v>1</v>
      </c>
      <c r="F32" s="36">
        <f>Licitación!I26</f>
        <v>58893.96</v>
      </c>
      <c r="G32" s="23">
        <f t="shared" si="0"/>
        <v>58893.96</v>
      </c>
      <c r="H32" s="4">
        <f>Licitación!F26</f>
        <v>0</v>
      </c>
      <c r="I32" s="24">
        <f t="shared" si="2"/>
        <v>0</v>
      </c>
    </row>
    <row r="33" spans="1:9" x14ac:dyDescent="0.3">
      <c r="A33" s="26"/>
      <c r="B33" s="30" t="str">
        <f>Licitación!B27</f>
        <v>TTBAL620</v>
      </c>
      <c r="C33" s="33" t="str">
        <f>Licitación!C27</f>
        <v>Suministro e instalación del sistema TTBA en Línea 6 en el tramo Guzmán el Bueno-Vicente Aleixandre</v>
      </c>
      <c r="D33" s="32" t="str">
        <f>Licitación!D27</f>
        <v>u</v>
      </c>
      <c r="E33" s="36">
        <f>Licitación!E27</f>
        <v>1</v>
      </c>
      <c r="F33" s="36">
        <f>Licitación!I27</f>
        <v>55035.26</v>
      </c>
      <c r="G33" s="23">
        <f t="shared" si="0"/>
        <v>55035.26</v>
      </c>
      <c r="H33" s="4">
        <f>Licitación!F27</f>
        <v>0</v>
      </c>
      <c r="I33" s="24">
        <f t="shared" si="2"/>
        <v>0</v>
      </c>
    </row>
    <row r="34" spans="1:9" x14ac:dyDescent="0.3">
      <c r="A34" s="26"/>
      <c r="B34" s="30" t="str">
        <f>Licitación!B28</f>
        <v>TTBAL621</v>
      </c>
      <c r="C34" s="33" t="str">
        <f>Licitación!C28</f>
        <v>Suministro e instalación del sistema TTBA en Línea 6 en el tramo Vicente Aleixandre-Ciudad Universitaria</v>
      </c>
      <c r="D34" s="32" t="str">
        <f>Licitación!D28</f>
        <v>u</v>
      </c>
      <c r="E34" s="36">
        <f>Licitación!E28</f>
        <v>1</v>
      </c>
      <c r="F34" s="36">
        <f>Licitación!I28</f>
        <v>55035.26</v>
      </c>
      <c r="G34" s="23">
        <f t="shared" si="0"/>
        <v>55035.26</v>
      </c>
      <c r="H34" s="4">
        <f>Licitación!F28</f>
        <v>0</v>
      </c>
      <c r="I34" s="24">
        <f t="shared" si="2"/>
        <v>0</v>
      </c>
    </row>
    <row r="35" spans="1:9" x14ac:dyDescent="0.3">
      <c r="A35" s="26"/>
      <c r="B35" s="30" t="str">
        <f>Licitación!B29</f>
        <v>TTBAL622</v>
      </c>
      <c r="C35" s="33" t="str">
        <f>Licitación!C29</f>
        <v>Suministro e instalación del sistema TTBA en Línea 6 en el tramo Ciudad Universitaria-Moncloa</v>
      </c>
      <c r="D35" s="32" t="str">
        <f>Licitación!D29</f>
        <v>u</v>
      </c>
      <c r="E35" s="36">
        <f>Licitación!E29</f>
        <v>1</v>
      </c>
      <c r="F35" s="36">
        <f>Licitación!I29</f>
        <v>96713.05</v>
      </c>
      <c r="G35" s="23">
        <f t="shared" si="0"/>
        <v>96713.05</v>
      </c>
      <c r="H35" s="4">
        <f>Licitación!F29</f>
        <v>0</v>
      </c>
      <c r="I35" s="24">
        <f t="shared" si="2"/>
        <v>0</v>
      </c>
    </row>
    <row r="36" spans="1:9" x14ac:dyDescent="0.3">
      <c r="A36" s="26"/>
      <c r="B36" s="30" t="str">
        <f>Licitación!B30</f>
        <v>TTBAL623</v>
      </c>
      <c r="C36" s="33" t="str">
        <f>Licitación!C30</f>
        <v>Suministro e instalación del sistema TTBA en Línea 6 en el tramo Moncloa-Argüelles</v>
      </c>
      <c r="D36" s="32" t="str">
        <f>Licitación!D30</f>
        <v>u</v>
      </c>
      <c r="E36" s="36">
        <f>Licitación!E30</f>
        <v>1</v>
      </c>
      <c r="F36" s="36">
        <f>Licitación!I30</f>
        <v>46699.7</v>
      </c>
      <c r="G36" s="23">
        <f t="shared" si="0"/>
        <v>46699.7</v>
      </c>
      <c r="H36" s="4">
        <f>Licitación!F30</f>
        <v>0</v>
      </c>
      <c r="I36" s="24">
        <f t="shared" si="2"/>
        <v>0</v>
      </c>
    </row>
    <row r="37" spans="1:9" x14ac:dyDescent="0.3">
      <c r="A37" s="26"/>
      <c r="B37" s="30" t="str">
        <f>Licitación!B31</f>
        <v>TTBAL624</v>
      </c>
      <c r="C37" s="33" t="str">
        <f>Licitación!C31</f>
        <v>Suministro e instalación del sistema TTBA en Línea 6 en el tramo Argüelles-Príncipe Pío</v>
      </c>
      <c r="D37" s="32" t="str">
        <f>Licitación!D31</f>
        <v>u</v>
      </c>
      <c r="E37" s="36">
        <f>Licitación!E31</f>
        <v>1</v>
      </c>
      <c r="F37" s="36">
        <f>Licitación!I31</f>
        <v>96713.05</v>
      </c>
      <c r="G37" s="23">
        <f t="shared" si="0"/>
        <v>96713.05</v>
      </c>
      <c r="H37" s="4">
        <f>Licitación!F31</f>
        <v>0</v>
      </c>
      <c r="I37" s="24">
        <f t="shared" si="2"/>
        <v>0</v>
      </c>
    </row>
    <row r="38" spans="1:9" x14ac:dyDescent="0.3">
      <c r="A38" s="26"/>
      <c r="B38" s="30" t="str">
        <f>Licitación!B32</f>
        <v>TTBAL625</v>
      </c>
      <c r="C38" s="33" t="str">
        <f>Licitación!C32</f>
        <v>Suministro e instalación del sistema TTBA en Línea 6 en el tramo Príncipe Pío-Puerta del Ángel</v>
      </c>
      <c r="D38" s="32" t="str">
        <f>Licitación!D32</f>
        <v>u</v>
      </c>
      <c r="E38" s="36">
        <f>Licitación!E32</f>
        <v>1</v>
      </c>
      <c r="F38" s="36">
        <f>Licitación!I32</f>
        <v>84518.8</v>
      </c>
      <c r="G38" s="23">
        <f t="shared" si="0"/>
        <v>84518.8</v>
      </c>
      <c r="H38" s="4">
        <f>Licitación!F32</f>
        <v>0</v>
      </c>
      <c r="I38" s="24">
        <f t="shared" si="2"/>
        <v>0</v>
      </c>
    </row>
    <row r="39" spans="1:9" x14ac:dyDescent="0.3">
      <c r="A39" s="26"/>
      <c r="B39" s="30" t="str">
        <f>Licitación!B33</f>
        <v>TTBAL626</v>
      </c>
      <c r="C39" s="33" t="str">
        <f>Licitación!C33</f>
        <v>Suministro e instalación del sistema TTBA en Línea 6 en el tramo Puerta del Ángel-Alto de Extremadura</v>
      </c>
      <c r="D39" s="32" t="str">
        <f>Licitación!D33</f>
        <v>u</v>
      </c>
      <c r="E39" s="36">
        <f>Licitación!E33</f>
        <v>1</v>
      </c>
      <c r="F39" s="36">
        <f>Licitación!I33</f>
        <v>80041.94</v>
      </c>
      <c r="G39" s="23">
        <f t="shared" si="0"/>
        <v>80041.94</v>
      </c>
      <c r="H39" s="4">
        <f>Licitación!F33</f>
        <v>0</v>
      </c>
      <c r="I39" s="24">
        <f t="shared" si="2"/>
        <v>0</v>
      </c>
    </row>
    <row r="40" spans="1:9" x14ac:dyDescent="0.3">
      <c r="A40" s="26"/>
      <c r="B40" s="30" t="str">
        <f>Licitación!B34</f>
        <v>TTBAL627</v>
      </c>
      <c r="C40" s="33" t="str">
        <f>Licitación!C34</f>
        <v>Suministro e instalación del sistema TTBA en Línea 6 en el tramo Alto de Extremadura-Lucero</v>
      </c>
      <c r="D40" s="32" t="str">
        <f>Licitación!D34</f>
        <v>u</v>
      </c>
      <c r="E40" s="36">
        <f>Licitación!E34</f>
        <v>1</v>
      </c>
      <c r="F40" s="36">
        <f>Licitación!I34</f>
        <v>71706.38</v>
      </c>
      <c r="G40" s="23">
        <f t="shared" si="0"/>
        <v>71706.38</v>
      </c>
      <c r="H40" s="4">
        <f>Licitación!F34</f>
        <v>0</v>
      </c>
      <c r="I40" s="24">
        <f t="shared" si="2"/>
        <v>0</v>
      </c>
    </row>
    <row r="41" spans="1:9" x14ac:dyDescent="0.3">
      <c r="A41" s="26"/>
      <c r="B41" s="30" t="str">
        <f>Licitación!B35</f>
        <v>TTBAL628</v>
      </c>
      <c r="C41" s="33" t="str">
        <f>Licitación!C35</f>
        <v>Suministro e instalación del sistema TTBA en Línea 6 en el tramo Lucero-Laguna</v>
      </c>
      <c r="D41" s="32" t="str">
        <f>Licitación!D35</f>
        <v>u</v>
      </c>
      <c r="E41" s="36">
        <f>Licitación!E35</f>
        <v>1</v>
      </c>
      <c r="F41" s="36">
        <f>Licitación!I35</f>
        <v>63370.82</v>
      </c>
      <c r="G41" s="23">
        <f t="shared" si="0"/>
        <v>63370.82</v>
      </c>
      <c r="H41" s="4">
        <f>Licitación!F35</f>
        <v>0</v>
      </c>
      <c r="I41" s="24">
        <f t="shared" si="2"/>
        <v>0</v>
      </c>
    </row>
    <row r="42" spans="1:9" x14ac:dyDescent="0.3">
      <c r="A42" s="26" t="str">
        <f>Licitación!A36</f>
        <v>1.2</v>
      </c>
      <c r="B42" s="29" t="str">
        <f>Licitación!B36</f>
        <v>TTBACOCHL6</v>
      </c>
      <c r="C42" s="33" t="str">
        <f>Licitación!C36</f>
        <v>Suministro e instalación del sistema TTBA en cocheras de Línea 6</v>
      </c>
      <c r="D42" s="32"/>
      <c r="E42" s="35">
        <f>Licitación!E36</f>
        <v>1</v>
      </c>
      <c r="F42" s="38">
        <f>Licitación!I36</f>
        <v>90145.71</v>
      </c>
      <c r="G42" s="23"/>
      <c r="H42" s="4"/>
      <c r="I42" s="24"/>
    </row>
    <row r="43" spans="1:9" x14ac:dyDescent="0.3">
      <c r="A43" s="26"/>
      <c r="B43" s="30" t="str">
        <f>Licitación!B37</f>
        <v>TTBACHL601</v>
      </c>
      <c r="C43" s="33" t="str">
        <f>Licitación!C37</f>
        <v>Suministro e instalación del sistema TTBA en Línea 6 en la cochera de Ciudad Universitaria</v>
      </c>
      <c r="D43" s="32" t="str">
        <f>Licitación!D37</f>
        <v>u</v>
      </c>
      <c r="E43" s="36">
        <f>Licitación!E37</f>
        <v>1</v>
      </c>
      <c r="F43" s="36">
        <f>Licitación!I37</f>
        <v>52769.37</v>
      </c>
      <c r="G43" s="23">
        <f t="shared" si="0"/>
        <v>52769.37</v>
      </c>
      <c r="H43" s="4">
        <f>Licitación!F37</f>
        <v>0</v>
      </c>
      <c r="I43" s="24">
        <f t="shared" si="2"/>
        <v>0</v>
      </c>
    </row>
    <row r="44" spans="1:9" x14ac:dyDescent="0.3">
      <c r="A44" s="26"/>
      <c r="B44" s="30" t="str">
        <f>Licitación!B38</f>
        <v>TTBACHL602</v>
      </c>
      <c r="C44" s="33" t="str">
        <f>Licitación!C38</f>
        <v>Suministro e instalación del sistema TTBA en Línea 6 en la cochera de Arganzuela-Planetario</v>
      </c>
      <c r="D44" s="32" t="str">
        <f>Licitación!D38</f>
        <v>u</v>
      </c>
      <c r="E44" s="36">
        <f>Licitación!E38</f>
        <v>1</v>
      </c>
      <c r="F44" s="36">
        <f>Licitación!I38</f>
        <v>37376.339999999997</v>
      </c>
      <c r="G44" s="23">
        <f t="shared" si="0"/>
        <v>37376.339999999997</v>
      </c>
      <c r="H44" s="4">
        <f>Licitación!F38</f>
        <v>0</v>
      </c>
      <c r="I44" s="24">
        <f t="shared" si="2"/>
        <v>0</v>
      </c>
    </row>
    <row r="45" spans="1:9" x14ac:dyDescent="0.3">
      <c r="A45" s="26" t="str">
        <f>Licitación!A39</f>
        <v>1.3</v>
      </c>
      <c r="B45" s="29" t="str">
        <f>Licitación!B39</f>
        <v>TTBADEP</v>
      </c>
      <c r="C45" s="33" t="str">
        <f>Licitación!C39</f>
        <v>Suministro e instalación del sistema TTBA en depósitos</v>
      </c>
      <c r="D45" s="32"/>
      <c r="E45" s="35">
        <f>Licitación!E39</f>
        <v>1</v>
      </c>
      <c r="F45" s="38">
        <f>Licitación!I39</f>
        <v>395744.14</v>
      </c>
      <c r="G45" s="23"/>
      <c r="H45" s="4"/>
      <c r="I45" s="24"/>
    </row>
    <row r="46" spans="1:9" x14ac:dyDescent="0.3">
      <c r="A46" s="26"/>
      <c r="B46" s="30" t="str">
        <f>Licitación!B40</f>
        <v>TTBADEP01</v>
      </c>
      <c r="C46" s="33" t="str">
        <f>Licitación!C40</f>
        <v>Suministro e instalación del sistema TTBA en el depósito de Laguna</v>
      </c>
      <c r="D46" s="32" t="str">
        <f>Licitación!D40</f>
        <v>u</v>
      </c>
      <c r="E46" s="36">
        <f>Licitación!E40</f>
        <v>1</v>
      </c>
      <c r="F46" s="36">
        <f>Licitación!I40</f>
        <v>197400.01</v>
      </c>
      <c r="G46" s="23">
        <f t="shared" si="0"/>
        <v>197400.01</v>
      </c>
      <c r="H46" s="4">
        <f>Licitación!F40</f>
        <v>0</v>
      </c>
      <c r="I46" s="24">
        <f t="shared" si="2"/>
        <v>0</v>
      </c>
    </row>
    <row r="47" spans="1:9" x14ac:dyDescent="0.3">
      <c r="A47" s="26"/>
      <c r="B47" s="30" t="str">
        <f>Licitación!B41</f>
        <v>TTBADEP02</v>
      </c>
      <c r="C47" s="33" t="str">
        <f>Licitación!C41</f>
        <v>Suministro e instalación del sistema TTBA en el depósito de Cuatro Vientos</v>
      </c>
      <c r="D47" s="32" t="str">
        <f>Licitación!D41</f>
        <v>u</v>
      </c>
      <c r="E47" s="36">
        <f>Licitación!E41</f>
        <v>1</v>
      </c>
      <c r="F47" s="36">
        <f>Licitación!I41</f>
        <v>106861.74</v>
      </c>
      <c r="G47" s="23">
        <f t="shared" si="0"/>
        <v>106861.74</v>
      </c>
      <c r="H47" s="4">
        <f>Licitación!F41</f>
        <v>0</v>
      </c>
      <c r="I47" s="24">
        <f t="shared" si="2"/>
        <v>0</v>
      </c>
    </row>
    <row r="48" spans="1:9" x14ac:dyDescent="0.3">
      <c r="A48" s="26"/>
      <c r="B48" s="30" t="str">
        <f>Licitación!B42</f>
        <v>TTBADEP03</v>
      </c>
      <c r="C48" s="33" t="str">
        <f>Licitación!C42</f>
        <v>Suministro e instalación del sistema TTBA en el depósito de Loranca</v>
      </c>
      <c r="D48" s="32" t="str">
        <f>Licitación!D42</f>
        <v>u</v>
      </c>
      <c r="E48" s="36">
        <f>Licitación!E42</f>
        <v>1</v>
      </c>
      <c r="F48" s="36">
        <f>Licitación!I42</f>
        <v>91482.39</v>
      </c>
      <c r="G48" s="23">
        <f t="shared" si="0"/>
        <v>91482.39</v>
      </c>
      <c r="H48" s="4">
        <f>Licitación!F42</f>
        <v>0</v>
      </c>
      <c r="I48" s="24">
        <f t="shared" si="2"/>
        <v>0</v>
      </c>
    </row>
    <row r="49" spans="1:9" x14ac:dyDescent="0.3">
      <c r="A49" s="26" t="str">
        <f>Licitación!A43</f>
        <v>1.4</v>
      </c>
      <c r="B49" s="29" t="str">
        <f>Licitación!B43</f>
        <v>TTBAEMB</v>
      </c>
      <c r="C49" s="33" t="str">
        <f>Licitación!C43</f>
        <v>Suministro del sistema TTBA embarcado</v>
      </c>
      <c r="D49" s="32"/>
      <c r="E49" s="35">
        <f>Licitación!E43</f>
        <v>1</v>
      </c>
      <c r="F49" s="38">
        <f>Licitación!I43</f>
        <v>355145.76</v>
      </c>
      <c r="G49" s="23"/>
      <c r="H49" s="4"/>
      <c r="I49" s="24"/>
    </row>
    <row r="50" spans="1:9" x14ac:dyDescent="0.3">
      <c r="A50" s="26"/>
      <c r="B50" s="30" t="str">
        <f>Licitación!B44</f>
        <v>TTBATREN</v>
      </c>
      <c r="C50" s="33" t="str">
        <f>Licitación!C44</f>
        <v>Suministro del sistema TTBA a instalar en trenes</v>
      </c>
      <c r="D50" s="32" t="str">
        <f>Licitación!D44</f>
        <v>u</v>
      </c>
      <c r="E50" s="36">
        <f>Licitación!E44</f>
        <v>48</v>
      </c>
      <c r="F50" s="36">
        <f>Licitación!I44</f>
        <v>7398.87</v>
      </c>
      <c r="G50" s="23">
        <f t="shared" si="0"/>
        <v>355145.76</v>
      </c>
      <c r="H50" s="4">
        <f>Licitación!F44</f>
        <v>0</v>
      </c>
      <c r="I50" s="24">
        <f t="shared" si="2"/>
        <v>0</v>
      </c>
    </row>
    <row r="51" spans="1:9" x14ac:dyDescent="0.3">
      <c r="A51" s="26" t="str">
        <f>Licitación!A45</f>
        <v>1.5</v>
      </c>
      <c r="B51" s="29" t="str">
        <f>Licitación!B45</f>
        <v>TTBASCENT</v>
      </c>
      <c r="C51" s="33" t="str">
        <f>Licitación!C45</f>
        <v>Suministro e instalación de sistemas centralizados del sistema TTBA</v>
      </c>
      <c r="D51" s="32"/>
      <c r="E51" s="35">
        <f>Licitación!E45</f>
        <v>1</v>
      </c>
      <c r="F51" s="38">
        <f>Licitación!I45</f>
        <v>211063.85</v>
      </c>
      <c r="G51" s="23"/>
      <c r="H51" s="4"/>
      <c r="I51" s="24"/>
    </row>
    <row r="52" spans="1:9" x14ac:dyDescent="0.3">
      <c r="A52" s="26"/>
      <c r="B52" s="30" t="str">
        <f>Licitación!B46</f>
        <v>TTBACENT</v>
      </c>
      <c r="C52" s="33" t="str">
        <f>Licitación!C46</f>
        <v>Suministro e instalación de elementos centralizados del sistema TTBA</v>
      </c>
      <c r="D52" s="32" t="str">
        <f>Licitación!D46</f>
        <v>u</v>
      </c>
      <c r="E52" s="36">
        <f>Licitación!E46</f>
        <v>1</v>
      </c>
      <c r="F52" s="36">
        <f>Licitación!I46</f>
        <v>211063.85</v>
      </c>
      <c r="G52" s="23">
        <f t="shared" si="0"/>
        <v>211063.85</v>
      </c>
      <c r="H52" s="4">
        <f>Licitación!F46</f>
        <v>0</v>
      </c>
      <c r="I52" s="24">
        <f t="shared" si="2"/>
        <v>0</v>
      </c>
    </row>
    <row r="53" spans="1:9" x14ac:dyDescent="0.3">
      <c r="A53" s="26" t="str">
        <f>Licitación!A47</f>
        <v>1.6</v>
      </c>
      <c r="B53" s="29" t="str">
        <f>Licitación!B47</f>
        <v>TTBAOTR</v>
      </c>
      <c r="C53" s="33" t="str">
        <f>Licitación!C47</f>
        <v>Otros conceptos</v>
      </c>
      <c r="D53" s="32"/>
      <c r="E53" s="35">
        <f>Licitación!E47</f>
        <v>1</v>
      </c>
      <c r="F53" s="38">
        <f>Licitación!I47</f>
        <v>62810.96</v>
      </c>
      <c r="G53" s="23"/>
      <c r="H53" s="4"/>
      <c r="I53" s="24"/>
    </row>
    <row r="54" spans="1:9" x14ac:dyDescent="0.3">
      <c r="A54" s="26"/>
      <c r="B54" s="30" t="str">
        <f>Licitación!B48</f>
        <v>TTBAPROF</v>
      </c>
      <c r="C54" s="33" t="str">
        <f>Licitación!C48</f>
        <v>Servicios profesionales para la instalación y puesta en servicio del sistema TTBA</v>
      </c>
      <c r="D54" s="32" t="str">
        <f>Licitación!D48</f>
        <v>u</v>
      </c>
      <c r="E54" s="36">
        <f>Licitación!E48</f>
        <v>1</v>
      </c>
      <c r="F54" s="36">
        <f>Licitación!I48</f>
        <v>42272.959999999999</v>
      </c>
      <c r="G54" s="23">
        <f t="shared" si="0"/>
        <v>42272.959999999999</v>
      </c>
      <c r="H54" s="4">
        <f>Licitación!F48</f>
        <v>0</v>
      </c>
      <c r="I54" s="24">
        <f t="shared" si="2"/>
        <v>0</v>
      </c>
    </row>
    <row r="55" spans="1:9" x14ac:dyDescent="0.3">
      <c r="A55" s="26"/>
      <c r="B55" s="30" t="str">
        <f>Licitación!B49</f>
        <v>TTBADFO</v>
      </c>
      <c r="C55" s="33" t="str">
        <f>Licitación!C49</f>
        <v>Documentación final de obra</v>
      </c>
      <c r="D55" s="32" t="str">
        <f>Licitación!D49</f>
        <v>u</v>
      </c>
      <c r="E55" s="36">
        <f>Licitación!E49</f>
        <v>1</v>
      </c>
      <c r="F55" s="36">
        <f>Licitación!I49</f>
        <v>20538</v>
      </c>
      <c r="G55" s="23">
        <f t="shared" si="0"/>
        <v>20538</v>
      </c>
      <c r="H55" s="4">
        <f>Licitación!F49</f>
        <v>0</v>
      </c>
      <c r="I55" s="24">
        <f t="shared" si="2"/>
        <v>0</v>
      </c>
    </row>
    <row r="56" spans="1:9" x14ac:dyDescent="0.3">
      <c r="A56" s="26" t="str">
        <f>Licitación!A50</f>
        <v>1.6.3</v>
      </c>
      <c r="B56" s="31" t="str">
        <f>Licitación!B50</f>
        <v>TTBAFORM</v>
      </c>
      <c r="C56" s="33" t="str">
        <f>Licitación!C50</f>
        <v>Cursos de Formación</v>
      </c>
      <c r="D56" s="32"/>
      <c r="E56" s="35">
        <f>Licitación!E50</f>
        <v>1</v>
      </c>
      <c r="F56" s="38">
        <f>Licitación!I50</f>
        <v>6846.18</v>
      </c>
      <c r="G56" s="23"/>
      <c r="H56" s="4"/>
      <c r="I56" s="24"/>
    </row>
    <row r="57" spans="1:9" x14ac:dyDescent="0.3">
      <c r="A57" s="26"/>
      <c r="B57" s="30" t="str">
        <f>Licitación!B51</f>
        <v>TTBAFORMUSR</v>
      </c>
      <c r="C57" s="33" t="str">
        <f>Licitación!C51</f>
        <v>Curso de formación a Usuarios</v>
      </c>
      <c r="D57" s="32" t="str">
        <f>Licitación!D51</f>
        <v>u</v>
      </c>
      <c r="E57" s="36">
        <f>Licitación!E51</f>
        <v>1</v>
      </c>
      <c r="F57" s="36">
        <f>Licitación!I51</f>
        <v>3423.09</v>
      </c>
      <c r="G57" s="23">
        <f t="shared" si="0"/>
        <v>3423.09</v>
      </c>
      <c r="H57" s="4">
        <f>Licitación!F51</f>
        <v>0</v>
      </c>
      <c r="I57" s="24">
        <f t="shared" si="2"/>
        <v>0</v>
      </c>
    </row>
    <row r="58" spans="1:9" x14ac:dyDescent="0.3">
      <c r="A58" s="26"/>
      <c r="B58" s="30" t="str">
        <f>Licitación!B52</f>
        <v>TTBAFORMTEC</v>
      </c>
      <c r="C58" s="33" t="str">
        <f>Licitación!C52</f>
        <v>Curso de formación Personal Técnico</v>
      </c>
      <c r="D58" s="32" t="str">
        <f>Licitación!D52</f>
        <v>u</v>
      </c>
      <c r="E58" s="36">
        <f>Licitación!E52</f>
        <v>1</v>
      </c>
      <c r="F58" s="36">
        <f>Licitación!I52</f>
        <v>3423.09</v>
      </c>
      <c r="G58" s="23">
        <f t="shared" si="0"/>
        <v>3423.09</v>
      </c>
      <c r="H58" s="4">
        <f>Licitación!F52</f>
        <v>0</v>
      </c>
      <c r="I58" s="24">
        <f t="shared" si="2"/>
        <v>0</v>
      </c>
    </row>
    <row r="59" spans="1:9" x14ac:dyDescent="0.3">
      <c r="A59" s="26" t="str">
        <f>Licitación!A53</f>
        <v>1.7</v>
      </c>
      <c r="B59" s="29" t="str">
        <f>Licitación!B53</f>
        <v>ESS</v>
      </c>
      <c r="C59" s="33" t="str">
        <f>Licitación!C53</f>
        <v>Estudio de Seguridad y Salud</v>
      </c>
      <c r="D59" s="32"/>
      <c r="E59" s="35">
        <f>Licitación!E53</f>
        <v>1</v>
      </c>
      <c r="F59" s="38">
        <f>Licitación!I53</f>
        <v>28852.14</v>
      </c>
      <c r="G59" s="23"/>
      <c r="H59" s="4"/>
      <c r="I59" s="24"/>
    </row>
    <row r="60" spans="1:9" x14ac:dyDescent="0.3">
      <c r="A60" s="26"/>
      <c r="B60" s="30" t="str">
        <f>Licitación!B54</f>
        <v>DIKESS002</v>
      </c>
      <c r="C60" s="33" t="str">
        <f>Licitación!C54</f>
        <v>Seguridad y Salud Laboral</v>
      </c>
      <c r="D60" s="32" t="str">
        <f>Licitación!D54</f>
        <v>u</v>
      </c>
      <c r="E60" s="36">
        <f>Licitación!E54</f>
        <v>1</v>
      </c>
      <c r="F60" s="36">
        <f>Licitación!I54</f>
        <v>28852.14</v>
      </c>
      <c r="G60" s="23">
        <f t="shared" si="0"/>
        <v>28852.14</v>
      </c>
      <c r="H60" s="4">
        <f>IF(Licitación!G70="ERROR: FALTAN DATOS",0,Licitación!G54)</f>
        <v>0</v>
      </c>
      <c r="I60" s="24">
        <f t="shared" si="2"/>
        <v>0</v>
      </c>
    </row>
  </sheetData>
  <sheetProtection algorithmName="SHA-512" hashValue="5IbOqQhtyzenRZh3W58I3GaAe2uxDi3TnFWLRKg+q3TpHqAlHC5669HWpGDuuhG46ys93xNHqLtnJyUsOoU1WA==" saltValue="HQfPPx/H+BnZ/AzilErsoQ==" spinCount="100000" sheet="1" objects="1" scenarios="1" selectLockedCells="1" selectUnlockedCells="1"/>
  <autoFilter ref="A11:I60" xr:uid="{8E843515-2B54-4B4E-A8C2-5FF92E5D40AB}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G14:G41 G43:G6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63200-18A9-467A-875A-B9D44A527184}">
  <dimension ref="A1:L82"/>
  <sheetViews>
    <sheetView tabSelected="1" topLeftCell="C4" zoomScale="125" zoomScaleNormal="125" workbookViewId="0">
      <selection activeCell="I56" sqref="I56"/>
    </sheetView>
  </sheetViews>
  <sheetFormatPr baseColWidth="10" defaultRowHeight="14.4" x14ac:dyDescent="0.3"/>
  <cols>
    <col min="1" max="1" width="0" hidden="1" customWidth="1"/>
    <col min="2" max="2" width="14.88671875" customWidth="1"/>
    <col min="3" max="3" width="93.44140625" style="43" customWidth="1"/>
    <col min="4" max="4" width="6.109375" style="118" customWidth="1"/>
    <col min="5" max="5" width="8.33203125" style="43" customWidth="1"/>
    <col min="6" max="6" width="13.5546875" style="43" customWidth="1"/>
    <col min="7" max="7" width="17.109375" style="42" customWidth="1"/>
    <col min="8" max="8" width="8.88671875" style="61" customWidth="1"/>
    <col min="9" max="9" width="13.5546875" style="102" customWidth="1"/>
    <col min="10" max="10" width="17.109375" style="102" customWidth="1"/>
  </cols>
  <sheetData>
    <row r="1" spans="1:10" s="53" customFormat="1" x14ac:dyDescent="0.3">
      <c r="B1" s="54" t="s">
        <v>182</v>
      </c>
      <c r="C1" s="55"/>
      <c r="D1" s="59"/>
      <c r="E1" s="56"/>
      <c r="F1" s="57"/>
      <c r="G1" s="58"/>
      <c r="H1" s="59"/>
      <c r="I1" s="112"/>
      <c r="J1" s="112"/>
    </row>
    <row r="2" spans="1:10" s="53" customFormat="1" x14ac:dyDescent="0.3">
      <c r="B2" s="60" t="s">
        <v>200</v>
      </c>
      <c r="C2" s="55"/>
      <c r="D2" s="59"/>
      <c r="E2" s="56"/>
      <c r="F2" s="57"/>
      <c r="G2" s="58"/>
      <c r="H2" s="59"/>
      <c r="I2" s="113"/>
      <c r="J2" s="113"/>
    </row>
    <row r="3" spans="1:10" x14ac:dyDescent="0.3">
      <c r="B3" s="19"/>
      <c r="C3"/>
      <c r="D3" s="62"/>
      <c r="E3"/>
      <c r="F3" s="130" t="s">
        <v>183</v>
      </c>
      <c r="G3" s="131"/>
      <c r="H3" s="62"/>
      <c r="I3" s="132" t="s">
        <v>184</v>
      </c>
      <c r="J3" s="132"/>
    </row>
    <row r="4" spans="1:10" ht="43.2" x14ac:dyDescent="0.3">
      <c r="A4" s="63" t="s">
        <v>176</v>
      </c>
      <c r="B4" s="63" t="s">
        <v>177</v>
      </c>
      <c r="C4" s="63" t="s">
        <v>21</v>
      </c>
      <c r="D4" s="64" t="s">
        <v>179</v>
      </c>
      <c r="E4" s="64" t="s">
        <v>178</v>
      </c>
      <c r="F4" s="65" t="s">
        <v>185</v>
      </c>
      <c r="G4" s="65" t="s">
        <v>186</v>
      </c>
      <c r="H4" s="62"/>
      <c r="I4" s="66" t="s">
        <v>185</v>
      </c>
      <c r="J4" s="66" t="s">
        <v>186</v>
      </c>
    </row>
    <row r="5" spans="1:10" x14ac:dyDescent="0.3">
      <c r="A5" s="39"/>
      <c r="B5" s="27" t="s">
        <v>180</v>
      </c>
      <c r="C5" s="44" t="s">
        <v>181</v>
      </c>
      <c r="D5" s="114"/>
      <c r="E5" s="45">
        <v>1</v>
      </c>
      <c r="F5" s="46">
        <f>G5</f>
        <v>28852.14</v>
      </c>
      <c r="G5" s="46">
        <f>G6</f>
        <v>28852.14</v>
      </c>
      <c r="H5" s="94"/>
      <c r="I5" s="98">
        <v>2986581.14</v>
      </c>
      <c r="J5" s="98">
        <v>2986581.14</v>
      </c>
    </row>
    <row r="6" spans="1:10" x14ac:dyDescent="0.3">
      <c r="A6" s="39" t="s">
        <v>28</v>
      </c>
      <c r="B6" s="28" t="s">
        <v>32</v>
      </c>
      <c r="C6" s="47" t="s">
        <v>33</v>
      </c>
      <c r="D6" s="115"/>
      <c r="E6" s="48">
        <v>1</v>
      </c>
      <c r="F6" s="49">
        <f>G6</f>
        <v>28852.14</v>
      </c>
      <c r="G6" s="49">
        <f>ROUND(SUM(G7,G36,G39,G43,G45,G47,G50,G53),2)</f>
        <v>28852.14</v>
      </c>
      <c r="H6" s="95"/>
      <c r="I6" s="99">
        <v>2986581.14</v>
      </c>
      <c r="J6" s="99">
        <v>2986581.14</v>
      </c>
    </row>
    <row r="7" spans="1:10" x14ac:dyDescent="0.3">
      <c r="A7" s="40" t="s">
        <v>29</v>
      </c>
      <c r="B7" s="29" t="s">
        <v>34</v>
      </c>
      <c r="C7" s="50" t="s">
        <v>35</v>
      </c>
      <c r="D7" s="116"/>
      <c r="E7" s="51">
        <v>1</v>
      </c>
      <c r="F7" s="51">
        <f>G7</f>
        <v>0</v>
      </c>
      <c r="G7" s="51">
        <f>ROUND(SUM(G8:G35),2)</f>
        <v>0</v>
      </c>
      <c r="H7" s="96"/>
      <c r="I7" s="100">
        <v>1835972.4</v>
      </c>
      <c r="J7" s="100">
        <v>1835972.4</v>
      </c>
    </row>
    <row r="8" spans="1:10" x14ac:dyDescent="0.3">
      <c r="A8" s="40" t="s">
        <v>30</v>
      </c>
      <c r="B8" s="30" t="s">
        <v>37</v>
      </c>
      <c r="C8" s="41" t="s">
        <v>38</v>
      </c>
      <c r="D8" s="117" t="s">
        <v>36</v>
      </c>
      <c r="E8" s="42">
        <v>1</v>
      </c>
      <c r="F8" s="52"/>
      <c r="G8" s="97">
        <f>ROUND(F8*E8,2)</f>
        <v>0</v>
      </c>
      <c r="H8" s="93" t="str">
        <f>IF(G8&gt;J8,"!!!","")</f>
        <v/>
      </c>
      <c r="I8" s="101">
        <v>55035.26</v>
      </c>
      <c r="J8" s="101">
        <v>55035.26</v>
      </c>
    </row>
    <row r="9" spans="1:10" x14ac:dyDescent="0.3">
      <c r="A9" s="40" t="s">
        <v>39</v>
      </c>
      <c r="B9" s="30" t="s">
        <v>40</v>
      </c>
      <c r="C9" s="41" t="s">
        <v>41</v>
      </c>
      <c r="D9" s="117" t="s">
        <v>36</v>
      </c>
      <c r="E9" s="42">
        <v>1</v>
      </c>
      <c r="F9" s="52"/>
      <c r="G9" s="97">
        <f t="shared" ref="G9:G35" si="0">ROUND(F9*E9,2)</f>
        <v>0</v>
      </c>
      <c r="H9" s="93" t="str">
        <f t="shared" ref="H9:H42" si="1">IF(G9&gt;J9,"!!!","")</f>
        <v/>
      </c>
      <c r="I9" s="101">
        <v>71706.38</v>
      </c>
      <c r="J9" s="101">
        <v>71706.38</v>
      </c>
    </row>
    <row r="10" spans="1:10" x14ac:dyDescent="0.3">
      <c r="A10" s="40" t="s">
        <v>42</v>
      </c>
      <c r="B10" s="30" t="s">
        <v>43</v>
      </c>
      <c r="C10" s="41" t="s">
        <v>44</v>
      </c>
      <c r="D10" s="117" t="s">
        <v>36</v>
      </c>
      <c r="E10" s="42">
        <v>1</v>
      </c>
      <c r="F10" s="52"/>
      <c r="G10" s="97">
        <f t="shared" si="0"/>
        <v>0</v>
      </c>
      <c r="H10" s="93" t="str">
        <f t="shared" si="1"/>
        <v/>
      </c>
      <c r="I10" s="101">
        <v>63370.82</v>
      </c>
      <c r="J10" s="101">
        <v>63370.82</v>
      </c>
    </row>
    <row r="11" spans="1:10" x14ac:dyDescent="0.3">
      <c r="A11" s="40" t="s">
        <v>45</v>
      </c>
      <c r="B11" s="30" t="s">
        <v>46</v>
      </c>
      <c r="C11" s="41" t="s">
        <v>47</v>
      </c>
      <c r="D11" s="117" t="s">
        <v>36</v>
      </c>
      <c r="E11" s="42">
        <v>1</v>
      </c>
      <c r="F11" s="52"/>
      <c r="G11" s="97">
        <f t="shared" si="0"/>
        <v>0</v>
      </c>
      <c r="H11" s="93" t="str">
        <f t="shared" si="1"/>
        <v/>
      </c>
      <c r="I11" s="101">
        <v>55035.26</v>
      </c>
      <c r="J11" s="101">
        <v>55035.26</v>
      </c>
    </row>
    <row r="12" spans="1:10" x14ac:dyDescent="0.3">
      <c r="A12" s="40" t="s">
        <v>48</v>
      </c>
      <c r="B12" s="30" t="s">
        <v>49</v>
      </c>
      <c r="C12" s="41" t="s">
        <v>50</v>
      </c>
      <c r="D12" s="117" t="s">
        <v>36</v>
      </c>
      <c r="E12" s="42">
        <v>1</v>
      </c>
      <c r="F12" s="52"/>
      <c r="G12" s="97">
        <f t="shared" si="0"/>
        <v>0</v>
      </c>
      <c r="H12" s="93" t="str">
        <f t="shared" si="1"/>
        <v/>
      </c>
      <c r="I12" s="101">
        <v>71706.38</v>
      </c>
      <c r="J12" s="101">
        <v>71706.38</v>
      </c>
    </row>
    <row r="13" spans="1:10" x14ac:dyDescent="0.3">
      <c r="A13" s="40" t="s">
        <v>51</v>
      </c>
      <c r="B13" s="30" t="s">
        <v>52</v>
      </c>
      <c r="C13" s="41" t="s">
        <v>53</v>
      </c>
      <c r="D13" s="117" t="s">
        <v>36</v>
      </c>
      <c r="E13" s="42">
        <v>1</v>
      </c>
      <c r="F13" s="52"/>
      <c r="G13" s="97">
        <f t="shared" si="0"/>
        <v>0</v>
      </c>
      <c r="H13" s="93" t="str">
        <f t="shared" si="1"/>
        <v/>
      </c>
      <c r="I13" s="101">
        <v>71706.38</v>
      </c>
      <c r="J13" s="101">
        <v>71706.38</v>
      </c>
    </row>
    <row r="14" spans="1:10" x14ac:dyDescent="0.3">
      <c r="A14" s="40" t="s">
        <v>54</v>
      </c>
      <c r="B14" s="30" t="s">
        <v>55</v>
      </c>
      <c r="C14" s="41" t="s">
        <v>56</v>
      </c>
      <c r="D14" s="117" t="s">
        <v>36</v>
      </c>
      <c r="E14" s="42">
        <v>1</v>
      </c>
      <c r="F14" s="52"/>
      <c r="G14" s="97">
        <f t="shared" si="0"/>
        <v>0</v>
      </c>
      <c r="H14" s="93" t="str">
        <f t="shared" si="1"/>
        <v/>
      </c>
      <c r="I14" s="101">
        <v>55035.26</v>
      </c>
      <c r="J14" s="101">
        <v>55035.26</v>
      </c>
    </row>
    <row r="15" spans="1:10" x14ac:dyDescent="0.3">
      <c r="A15" s="40" t="s">
        <v>57</v>
      </c>
      <c r="B15" s="30" t="s">
        <v>58</v>
      </c>
      <c r="C15" s="41" t="s">
        <v>59</v>
      </c>
      <c r="D15" s="117" t="s">
        <v>36</v>
      </c>
      <c r="E15" s="42">
        <v>1</v>
      </c>
      <c r="F15" s="52"/>
      <c r="G15" s="97">
        <f t="shared" si="0"/>
        <v>0</v>
      </c>
      <c r="H15" s="93" t="str">
        <f t="shared" si="1"/>
        <v/>
      </c>
      <c r="I15" s="101">
        <v>63370.82</v>
      </c>
      <c r="J15" s="101">
        <v>63370.82</v>
      </c>
    </row>
    <row r="16" spans="1:10" x14ac:dyDescent="0.3">
      <c r="A16" s="40" t="s">
        <v>60</v>
      </c>
      <c r="B16" s="30" t="s">
        <v>61</v>
      </c>
      <c r="C16" s="41" t="s">
        <v>62</v>
      </c>
      <c r="D16" s="117" t="s">
        <v>36</v>
      </c>
      <c r="E16" s="42">
        <v>1</v>
      </c>
      <c r="F16" s="52"/>
      <c r="G16" s="97">
        <f t="shared" si="0"/>
        <v>0</v>
      </c>
      <c r="H16" s="93" t="str">
        <f t="shared" si="1"/>
        <v/>
      </c>
      <c r="I16" s="101">
        <v>63370.82</v>
      </c>
      <c r="J16" s="101">
        <v>63370.82</v>
      </c>
    </row>
    <row r="17" spans="1:10" x14ac:dyDescent="0.3">
      <c r="A17" s="40" t="s">
        <v>63</v>
      </c>
      <c r="B17" s="30" t="s">
        <v>64</v>
      </c>
      <c r="C17" s="41" t="s">
        <v>65</v>
      </c>
      <c r="D17" s="117" t="s">
        <v>36</v>
      </c>
      <c r="E17" s="42">
        <v>1</v>
      </c>
      <c r="F17" s="52"/>
      <c r="G17" s="97">
        <f t="shared" si="0"/>
        <v>0</v>
      </c>
      <c r="H17" s="93" t="str">
        <f t="shared" si="1"/>
        <v/>
      </c>
      <c r="I17" s="101">
        <v>58893.96</v>
      </c>
      <c r="J17" s="101">
        <v>58893.96</v>
      </c>
    </row>
    <row r="18" spans="1:10" x14ac:dyDescent="0.3">
      <c r="A18" s="40" t="s">
        <v>66</v>
      </c>
      <c r="B18" s="30" t="s">
        <v>67</v>
      </c>
      <c r="C18" s="41" t="s">
        <v>68</v>
      </c>
      <c r="D18" s="117" t="s">
        <v>36</v>
      </c>
      <c r="E18" s="42">
        <v>1</v>
      </c>
      <c r="F18" s="52"/>
      <c r="G18" s="97">
        <f t="shared" si="0"/>
        <v>0</v>
      </c>
      <c r="H18" s="93" t="str">
        <f t="shared" si="1"/>
        <v/>
      </c>
      <c r="I18" s="101">
        <v>63370.82</v>
      </c>
      <c r="J18" s="101">
        <v>63370.82</v>
      </c>
    </row>
    <row r="19" spans="1:10" x14ac:dyDescent="0.3">
      <c r="A19" s="40" t="s">
        <v>69</v>
      </c>
      <c r="B19" s="30" t="s">
        <v>70</v>
      </c>
      <c r="C19" s="41" t="s">
        <v>71</v>
      </c>
      <c r="D19" s="117" t="s">
        <v>36</v>
      </c>
      <c r="E19" s="42">
        <v>1</v>
      </c>
      <c r="F19" s="52"/>
      <c r="G19" s="97">
        <f t="shared" si="0"/>
        <v>0</v>
      </c>
      <c r="H19" s="93" t="str">
        <f t="shared" si="1"/>
        <v/>
      </c>
      <c r="I19" s="101">
        <v>63370.82</v>
      </c>
      <c r="J19" s="101">
        <v>63370.82</v>
      </c>
    </row>
    <row r="20" spans="1:10" x14ac:dyDescent="0.3">
      <c r="A20" s="40" t="s">
        <v>72</v>
      </c>
      <c r="B20" s="30" t="s">
        <v>73</v>
      </c>
      <c r="C20" s="41" t="s">
        <v>74</v>
      </c>
      <c r="D20" s="117" t="s">
        <v>36</v>
      </c>
      <c r="E20" s="42">
        <v>1</v>
      </c>
      <c r="F20" s="52"/>
      <c r="G20" s="97">
        <f t="shared" si="0"/>
        <v>0</v>
      </c>
      <c r="H20" s="93" t="str">
        <f t="shared" si="1"/>
        <v/>
      </c>
      <c r="I20" s="101">
        <v>50558.400000000001</v>
      </c>
      <c r="J20" s="101">
        <v>50558.400000000001</v>
      </c>
    </row>
    <row r="21" spans="1:10" x14ac:dyDescent="0.3">
      <c r="A21" s="40" t="s">
        <v>75</v>
      </c>
      <c r="B21" s="30" t="s">
        <v>76</v>
      </c>
      <c r="C21" s="41" t="s">
        <v>77</v>
      </c>
      <c r="D21" s="117" t="s">
        <v>36</v>
      </c>
      <c r="E21" s="42">
        <v>1</v>
      </c>
      <c r="F21" s="52"/>
      <c r="G21" s="97">
        <f t="shared" si="0"/>
        <v>0</v>
      </c>
      <c r="H21" s="93" t="str">
        <f t="shared" si="1"/>
        <v/>
      </c>
      <c r="I21" s="101">
        <v>58893.96</v>
      </c>
      <c r="J21" s="101">
        <v>58893.96</v>
      </c>
    </row>
    <row r="22" spans="1:10" x14ac:dyDescent="0.3">
      <c r="A22" s="40" t="s">
        <v>78</v>
      </c>
      <c r="B22" s="30" t="s">
        <v>79</v>
      </c>
      <c r="C22" s="41" t="s">
        <v>80</v>
      </c>
      <c r="D22" s="117" t="s">
        <v>36</v>
      </c>
      <c r="E22" s="42">
        <v>1</v>
      </c>
      <c r="F22" s="52"/>
      <c r="G22" s="97">
        <f t="shared" si="0"/>
        <v>0</v>
      </c>
      <c r="H22" s="93" t="str">
        <f t="shared" si="1"/>
        <v/>
      </c>
      <c r="I22" s="101">
        <v>55035.26</v>
      </c>
      <c r="J22" s="101">
        <v>55035.26</v>
      </c>
    </row>
    <row r="23" spans="1:10" x14ac:dyDescent="0.3">
      <c r="A23" s="40" t="s">
        <v>81</v>
      </c>
      <c r="B23" s="30" t="s">
        <v>82</v>
      </c>
      <c r="C23" s="41" t="s">
        <v>83</v>
      </c>
      <c r="D23" s="117" t="s">
        <v>36</v>
      </c>
      <c r="E23" s="42">
        <v>1</v>
      </c>
      <c r="F23" s="52"/>
      <c r="G23" s="97">
        <f t="shared" si="0"/>
        <v>0</v>
      </c>
      <c r="H23" s="93" t="str">
        <f t="shared" si="1"/>
        <v/>
      </c>
      <c r="I23" s="101">
        <v>71706.38</v>
      </c>
      <c r="J23" s="101">
        <v>71706.38</v>
      </c>
    </row>
    <row r="24" spans="1:10" x14ac:dyDescent="0.3">
      <c r="A24" s="40" t="s">
        <v>84</v>
      </c>
      <c r="B24" s="30" t="s">
        <v>85</v>
      </c>
      <c r="C24" s="41" t="s">
        <v>86</v>
      </c>
      <c r="D24" s="117" t="s">
        <v>36</v>
      </c>
      <c r="E24" s="42">
        <v>1</v>
      </c>
      <c r="F24" s="52"/>
      <c r="G24" s="97">
        <f t="shared" si="0"/>
        <v>0</v>
      </c>
      <c r="H24" s="93" t="str">
        <f t="shared" si="1"/>
        <v/>
      </c>
      <c r="I24" s="101">
        <v>71706.38</v>
      </c>
      <c r="J24" s="101">
        <v>71706.38</v>
      </c>
    </row>
    <row r="25" spans="1:10" x14ac:dyDescent="0.3">
      <c r="A25" s="40" t="s">
        <v>87</v>
      </c>
      <c r="B25" s="30" t="s">
        <v>88</v>
      </c>
      <c r="C25" s="41" t="s">
        <v>89</v>
      </c>
      <c r="D25" s="117" t="s">
        <v>36</v>
      </c>
      <c r="E25" s="42">
        <v>1</v>
      </c>
      <c r="F25" s="52"/>
      <c r="G25" s="97">
        <f t="shared" si="0"/>
        <v>0</v>
      </c>
      <c r="H25" s="93" t="str">
        <f t="shared" si="1"/>
        <v/>
      </c>
      <c r="I25" s="101">
        <v>63370.82</v>
      </c>
      <c r="J25" s="101">
        <v>63370.82</v>
      </c>
    </row>
    <row r="26" spans="1:10" x14ac:dyDescent="0.3">
      <c r="A26" s="40" t="s">
        <v>90</v>
      </c>
      <c r="B26" s="30" t="s">
        <v>91</v>
      </c>
      <c r="C26" s="41" t="s">
        <v>92</v>
      </c>
      <c r="D26" s="117" t="s">
        <v>36</v>
      </c>
      <c r="E26" s="42">
        <v>1</v>
      </c>
      <c r="F26" s="52"/>
      <c r="G26" s="97">
        <f t="shared" si="0"/>
        <v>0</v>
      </c>
      <c r="H26" s="93" t="str">
        <f t="shared" si="1"/>
        <v/>
      </c>
      <c r="I26" s="101">
        <v>58893.96</v>
      </c>
      <c r="J26" s="101">
        <v>58893.96</v>
      </c>
    </row>
    <row r="27" spans="1:10" x14ac:dyDescent="0.3">
      <c r="A27" s="40" t="s">
        <v>93</v>
      </c>
      <c r="B27" s="30" t="s">
        <v>94</v>
      </c>
      <c r="C27" s="41" t="s">
        <v>95</v>
      </c>
      <c r="D27" s="117" t="s">
        <v>36</v>
      </c>
      <c r="E27" s="42">
        <v>1</v>
      </c>
      <c r="F27" s="52"/>
      <c r="G27" s="97">
        <f t="shared" si="0"/>
        <v>0</v>
      </c>
      <c r="H27" s="93" t="str">
        <f t="shared" si="1"/>
        <v/>
      </c>
      <c r="I27" s="101">
        <v>55035.26</v>
      </c>
      <c r="J27" s="101">
        <v>55035.26</v>
      </c>
    </row>
    <row r="28" spans="1:10" x14ac:dyDescent="0.3">
      <c r="A28" s="40" t="s">
        <v>96</v>
      </c>
      <c r="B28" s="30" t="s">
        <v>97</v>
      </c>
      <c r="C28" s="41" t="s">
        <v>98</v>
      </c>
      <c r="D28" s="117" t="s">
        <v>36</v>
      </c>
      <c r="E28" s="42">
        <v>1</v>
      </c>
      <c r="F28" s="52"/>
      <c r="G28" s="97">
        <f t="shared" si="0"/>
        <v>0</v>
      </c>
      <c r="H28" s="93" t="str">
        <f t="shared" si="1"/>
        <v/>
      </c>
      <c r="I28" s="101">
        <v>55035.26</v>
      </c>
      <c r="J28" s="101">
        <v>55035.26</v>
      </c>
    </row>
    <row r="29" spans="1:10" x14ac:dyDescent="0.3">
      <c r="A29" s="40" t="s">
        <v>99</v>
      </c>
      <c r="B29" s="30" t="s">
        <v>100</v>
      </c>
      <c r="C29" s="41" t="s">
        <v>101</v>
      </c>
      <c r="D29" s="117" t="s">
        <v>36</v>
      </c>
      <c r="E29" s="42">
        <v>1</v>
      </c>
      <c r="F29" s="52"/>
      <c r="G29" s="97">
        <f t="shared" si="0"/>
        <v>0</v>
      </c>
      <c r="H29" s="93" t="str">
        <f t="shared" si="1"/>
        <v/>
      </c>
      <c r="I29" s="101">
        <v>96713.05</v>
      </c>
      <c r="J29" s="101">
        <v>96713.05</v>
      </c>
    </row>
    <row r="30" spans="1:10" x14ac:dyDescent="0.3">
      <c r="A30" s="40" t="s">
        <v>102</v>
      </c>
      <c r="B30" s="30" t="s">
        <v>103</v>
      </c>
      <c r="C30" s="41" t="s">
        <v>104</v>
      </c>
      <c r="D30" s="117" t="s">
        <v>36</v>
      </c>
      <c r="E30" s="42">
        <v>1</v>
      </c>
      <c r="F30" s="52"/>
      <c r="G30" s="97">
        <f t="shared" si="0"/>
        <v>0</v>
      </c>
      <c r="H30" s="93" t="str">
        <f t="shared" si="1"/>
        <v/>
      </c>
      <c r="I30" s="101">
        <v>46699.7</v>
      </c>
      <c r="J30" s="101">
        <v>46699.7</v>
      </c>
    </row>
    <row r="31" spans="1:10" x14ac:dyDescent="0.3">
      <c r="A31" s="40" t="s">
        <v>105</v>
      </c>
      <c r="B31" s="30" t="s">
        <v>106</v>
      </c>
      <c r="C31" s="41" t="s">
        <v>107</v>
      </c>
      <c r="D31" s="117" t="s">
        <v>36</v>
      </c>
      <c r="E31" s="42">
        <v>1</v>
      </c>
      <c r="F31" s="52"/>
      <c r="G31" s="97">
        <f t="shared" si="0"/>
        <v>0</v>
      </c>
      <c r="H31" s="93" t="str">
        <f t="shared" si="1"/>
        <v/>
      </c>
      <c r="I31" s="101">
        <v>96713.05</v>
      </c>
      <c r="J31" s="101">
        <v>96713.05</v>
      </c>
    </row>
    <row r="32" spans="1:10" x14ac:dyDescent="0.3">
      <c r="A32" s="40" t="s">
        <v>108</v>
      </c>
      <c r="B32" s="30" t="s">
        <v>109</v>
      </c>
      <c r="C32" s="41" t="s">
        <v>110</v>
      </c>
      <c r="D32" s="117" t="s">
        <v>36</v>
      </c>
      <c r="E32" s="42">
        <v>1</v>
      </c>
      <c r="F32" s="52"/>
      <c r="G32" s="97">
        <f t="shared" si="0"/>
        <v>0</v>
      </c>
      <c r="H32" s="93" t="str">
        <f t="shared" si="1"/>
        <v/>
      </c>
      <c r="I32" s="101">
        <v>84518.8</v>
      </c>
      <c r="J32" s="101">
        <v>84518.8</v>
      </c>
    </row>
    <row r="33" spans="1:10" x14ac:dyDescent="0.3">
      <c r="A33" s="40" t="s">
        <v>111</v>
      </c>
      <c r="B33" s="30" t="s">
        <v>112</v>
      </c>
      <c r="C33" s="41" t="s">
        <v>113</v>
      </c>
      <c r="D33" s="117" t="s">
        <v>36</v>
      </c>
      <c r="E33" s="42">
        <v>1</v>
      </c>
      <c r="F33" s="52"/>
      <c r="G33" s="97">
        <f t="shared" si="0"/>
        <v>0</v>
      </c>
      <c r="H33" s="93" t="str">
        <f t="shared" si="1"/>
        <v/>
      </c>
      <c r="I33" s="101">
        <v>80041.94</v>
      </c>
      <c r="J33" s="101">
        <v>80041.94</v>
      </c>
    </row>
    <row r="34" spans="1:10" x14ac:dyDescent="0.3">
      <c r="A34" s="40" t="s">
        <v>114</v>
      </c>
      <c r="B34" s="30" t="s">
        <v>115</v>
      </c>
      <c r="C34" s="41" t="s">
        <v>116</v>
      </c>
      <c r="D34" s="117" t="s">
        <v>36</v>
      </c>
      <c r="E34" s="42">
        <v>1</v>
      </c>
      <c r="F34" s="52"/>
      <c r="G34" s="97">
        <f t="shared" si="0"/>
        <v>0</v>
      </c>
      <c r="H34" s="93" t="str">
        <f t="shared" si="1"/>
        <v/>
      </c>
      <c r="I34" s="101">
        <v>71706.38</v>
      </c>
      <c r="J34" s="101">
        <v>71706.38</v>
      </c>
    </row>
    <row r="35" spans="1:10" x14ac:dyDescent="0.3">
      <c r="A35" s="40" t="s">
        <v>117</v>
      </c>
      <c r="B35" s="30" t="s">
        <v>118</v>
      </c>
      <c r="C35" s="41" t="s">
        <v>119</v>
      </c>
      <c r="D35" s="117" t="s">
        <v>36</v>
      </c>
      <c r="E35" s="42">
        <v>1</v>
      </c>
      <c r="F35" s="52"/>
      <c r="G35" s="97">
        <f t="shared" si="0"/>
        <v>0</v>
      </c>
      <c r="H35" s="93" t="str">
        <f t="shared" si="1"/>
        <v/>
      </c>
      <c r="I35" s="101">
        <v>63370.82</v>
      </c>
      <c r="J35" s="101">
        <v>63370.82</v>
      </c>
    </row>
    <row r="36" spans="1:10" x14ac:dyDescent="0.3">
      <c r="A36" s="40" t="s">
        <v>31</v>
      </c>
      <c r="B36" s="29" t="s">
        <v>120</v>
      </c>
      <c r="C36" s="50" t="s">
        <v>121</v>
      </c>
      <c r="D36" s="116"/>
      <c r="E36" s="51">
        <v>1</v>
      </c>
      <c r="F36" s="51">
        <f>G36</f>
        <v>0</v>
      </c>
      <c r="G36" s="51">
        <f>ROUND(SUM(G37:G38),2)</f>
        <v>0</v>
      </c>
      <c r="H36" s="96" t="str">
        <f t="shared" si="1"/>
        <v/>
      </c>
      <c r="I36" s="100">
        <v>90145.71</v>
      </c>
      <c r="J36" s="100">
        <v>90145.71</v>
      </c>
    </row>
    <row r="37" spans="1:10" x14ac:dyDescent="0.3">
      <c r="A37" s="40" t="s">
        <v>122</v>
      </c>
      <c r="B37" s="30" t="s">
        <v>123</v>
      </c>
      <c r="C37" s="41" t="s">
        <v>124</v>
      </c>
      <c r="D37" s="117" t="s">
        <v>36</v>
      </c>
      <c r="E37" s="42">
        <v>1</v>
      </c>
      <c r="F37" s="52"/>
      <c r="G37" s="97">
        <f>ROUND(F37*E37,2)</f>
        <v>0</v>
      </c>
      <c r="H37" s="93" t="str">
        <f t="shared" si="1"/>
        <v/>
      </c>
      <c r="I37" s="101">
        <v>52769.37</v>
      </c>
      <c r="J37" s="101">
        <v>52769.37</v>
      </c>
    </row>
    <row r="38" spans="1:10" x14ac:dyDescent="0.3">
      <c r="A38" s="40" t="s">
        <v>125</v>
      </c>
      <c r="B38" s="30" t="s">
        <v>126</v>
      </c>
      <c r="C38" s="41" t="s">
        <v>127</v>
      </c>
      <c r="D38" s="117" t="s">
        <v>36</v>
      </c>
      <c r="E38" s="42">
        <v>1</v>
      </c>
      <c r="F38" s="52"/>
      <c r="G38" s="97">
        <f>ROUND(F38*E38,2)</f>
        <v>0</v>
      </c>
      <c r="H38" s="93" t="str">
        <f t="shared" si="1"/>
        <v/>
      </c>
      <c r="I38" s="101">
        <v>37376.339999999997</v>
      </c>
      <c r="J38" s="101">
        <v>37376.339999999997</v>
      </c>
    </row>
    <row r="39" spans="1:10" x14ac:dyDescent="0.3">
      <c r="A39" s="40" t="s">
        <v>128</v>
      </c>
      <c r="B39" s="29" t="s">
        <v>129</v>
      </c>
      <c r="C39" s="50" t="s">
        <v>130</v>
      </c>
      <c r="D39" s="116"/>
      <c r="E39" s="51">
        <v>1</v>
      </c>
      <c r="F39" s="51">
        <f>G39</f>
        <v>0</v>
      </c>
      <c r="G39" s="51">
        <f>ROUND(SUM(G40:G42),2)</f>
        <v>0</v>
      </c>
      <c r="H39" s="96" t="str">
        <f t="shared" si="1"/>
        <v/>
      </c>
      <c r="I39" s="100">
        <v>395744.14</v>
      </c>
      <c r="J39" s="100">
        <v>395744.14</v>
      </c>
    </row>
    <row r="40" spans="1:10" x14ac:dyDescent="0.3">
      <c r="A40" s="40" t="s">
        <v>131</v>
      </c>
      <c r="B40" s="30" t="s">
        <v>132</v>
      </c>
      <c r="C40" s="41" t="s">
        <v>133</v>
      </c>
      <c r="D40" s="117" t="s">
        <v>36</v>
      </c>
      <c r="E40" s="42">
        <v>1</v>
      </c>
      <c r="F40" s="52"/>
      <c r="G40" s="97">
        <f>ROUND(F40*E40,2)</f>
        <v>0</v>
      </c>
      <c r="H40" s="93" t="str">
        <f t="shared" si="1"/>
        <v/>
      </c>
      <c r="I40" s="101">
        <v>197400.01</v>
      </c>
      <c r="J40" s="101">
        <v>197400.01</v>
      </c>
    </row>
    <row r="41" spans="1:10" x14ac:dyDescent="0.3">
      <c r="A41" s="40" t="s">
        <v>134</v>
      </c>
      <c r="B41" s="30" t="s">
        <v>135</v>
      </c>
      <c r="C41" s="41" t="s">
        <v>136</v>
      </c>
      <c r="D41" s="117" t="s">
        <v>36</v>
      </c>
      <c r="E41" s="42">
        <v>1</v>
      </c>
      <c r="F41" s="52"/>
      <c r="G41" s="97">
        <f t="shared" ref="G41:G42" si="2">ROUND(F41*E41,2)</f>
        <v>0</v>
      </c>
      <c r="H41" s="93" t="str">
        <f t="shared" si="1"/>
        <v/>
      </c>
      <c r="I41" s="101">
        <v>106861.74</v>
      </c>
      <c r="J41" s="101">
        <v>106861.74</v>
      </c>
    </row>
    <row r="42" spans="1:10" x14ac:dyDescent="0.3">
      <c r="A42" s="40" t="s">
        <v>137</v>
      </c>
      <c r="B42" s="30" t="s">
        <v>138</v>
      </c>
      <c r="C42" s="41" t="s">
        <v>139</v>
      </c>
      <c r="D42" s="117" t="s">
        <v>36</v>
      </c>
      <c r="E42" s="42">
        <v>1</v>
      </c>
      <c r="F42" s="52"/>
      <c r="G42" s="97">
        <f t="shared" si="2"/>
        <v>0</v>
      </c>
      <c r="H42" s="93" t="str">
        <f t="shared" si="1"/>
        <v/>
      </c>
      <c r="I42" s="101">
        <v>91482.39</v>
      </c>
      <c r="J42" s="101">
        <v>91482.39</v>
      </c>
    </row>
    <row r="43" spans="1:10" x14ac:dyDescent="0.3">
      <c r="A43" s="40" t="s">
        <v>140</v>
      </c>
      <c r="B43" s="29" t="s">
        <v>141</v>
      </c>
      <c r="C43" s="50" t="s">
        <v>142</v>
      </c>
      <c r="D43" s="116"/>
      <c r="E43" s="51">
        <v>1</v>
      </c>
      <c r="F43" s="51">
        <f>G43</f>
        <v>0</v>
      </c>
      <c r="G43" s="51">
        <f>ROUND(SUM(G44),2)</f>
        <v>0</v>
      </c>
      <c r="H43" s="96"/>
      <c r="I43" s="100">
        <v>355145.76</v>
      </c>
      <c r="J43" s="100">
        <v>355145.76</v>
      </c>
    </row>
    <row r="44" spans="1:10" x14ac:dyDescent="0.3">
      <c r="A44" s="40" t="s">
        <v>143</v>
      </c>
      <c r="B44" s="30" t="s">
        <v>144</v>
      </c>
      <c r="C44" s="41" t="s">
        <v>145</v>
      </c>
      <c r="D44" s="117" t="s">
        <v>36</v>
      </c>
      <c r="E44" s="42">
        <v>48</v>
      </c>
      <c r="F44" s="52"/>
      <c r="G44" s="97">
        <f>ROUND(F44*E44,2)</f>
        <v>0</v>
      </c>
      <c r="H44" s="93" t="str">
        <f t="shared" ref="H44:H45" si="3">IF(G44&gt;J44,"!!!","")</f>
        <v/>
      </c>
      <c r="I44" s="101">
        <v>7398.87</v>
      </c>
      <c r="J44" s="101">
        <v>355145.76</v>
      </c>
    </row>
    <row r="45" spans="1:10" x14ac:dyDescent="0.3">
      <c r="A45" s="40" t="s">
        <v>146</v>
      </c>
      <c r="B45" s="29" t="s">
        <v>147</v>
      </c>
      <c r="C45" s="50" t="s">
        <v>148</v>
      </c>
      <c r="D45" s="116"/>
      <c r="E45" s="51">
        <v>1</v>
      </c>
      <c r="F45" s="51">
        <f>G45</f>
        <v>0</v>
      </c>
      <c r="G45" s="51">
        <f>ROUND(SUM(G46),2)</f>
        <v>0</v>
      </c>
      <c r="H45" s="96" t="str">
        <f t="shared" si="3"/>
        <v/>
      </c>
      <c r="I45" s="100">
        <v>211063.85</v>
      </c>
      <c r="J45" s="100">
        <v>211063.85</v>
      </c>
    </row>
    <row r="46" spans="1:10" x14ac:dyDescent="0.3">
      <c r="A46" s="40" t="s">
        <v>149</v>
      </c>
      <c r="B46" s="30" t="s">
        <v>150</v>
      </c>
      <c r="C46" s="41" t="s">
        <v>151</v>
      </c>
      <c r="D46" s="117" t="s">
        <v>36</v>
      </c>
      <c r="E46" s="42">
        <v>1</v>
      </c>
      <c r="F46" s="52"/>
      <c r="G46" s="97">
        <f>ROUND(F46*E46,2)</f>
        <v>0</v>
      </c>
      <c r="H46" s="93" t="str">
        <f t="shared" ref="H46" si="4">IF(G46&gt;J46,"!!!","")</f>
        <v/>
      </c>
      <c r="I46" s="101">
        <v>211063.85</v>
      </c>
      <c r="J46" s="101">
        <v>211063.85</v>
      </c>
    </row>
    <row r="47" spans="1:10" x14ac:dyDescent="0.3">
      <c r="A47" s="40" t="s">
        <v>152</v>
      </c>
      <c r="B47" s="29" t="s">
        <v>153</v>
      </c>
      <c r="C47" s="50" t="s">
        <v>154</v>
      </c>
      <c r="D47" s="116"/>
      <c r="E47" s="51">
        <v>1</v>
      </c>
      <c r="F47" s="51">
        <f>G47</f>
        <v>0</v>
      </c>
      <c r="G47" s="51">
        <f>ROUND(SUM(G48:G49),2)</f>
        <v>0</v>
      </c>
      <c r="H47" s="96"/>
      <c r="I47" s="100">
        <v>62810.96</v>
      </c>
      <c r="J47" s="100">
        <v>62810.96</v>
      </c>
    </row>
    <row r="48" spans="1:10" x14ac:dyDescent="0.3">
      <c r="A48" s="40" t="s">
        <v>155</v>
      </c>
      <c r="B48" s="30" t="s">
        <v>156</v>
      </c>
      <c r="C48" s="41" t="s">
        <v>157</v>
      </c>
      <c r="D48" s="117" t="s">
        <v>36</v>
      </c>
      <c r="E48" s="42">
        <v>1</v>
      </c>
      <c r="F48" s="52"/>
      <c r="G48" s="97">
        <f>ROUND(F48*E48,2)</f>
        <v>0</v>
      </c>
      <c r="H48" s="93" t="str">
        <f t="shared" ref="H48:H49" si="5">IF(G48&gt;J48,"!!!","")</f>
        <v/>
      </c>
      <c r="I48" s="101">
        <v>42272.959999999999</v>
      </c>
      <c r="J48" s="101">
        <v>42272.959999999999</v>
      </c>
    </row>
    <row r="49" spans="1:12" x14ac:dyDescent="0.3">
      <c r="A49" s="40" t="s">
        <v>158</v>
      </c>
      <c r="B49" s="30" t="s">
        <v>159</v>
      </c>
      <c r="C49" s="41" t="s">
        <v>160</v>
      </c>
      <c r="D49" s="117" t="s">
        <v>36</v>
      </c>
      <c r="E49" s="42">
        <v>1</v>
      </c>
      <c r="F49" s="52"/>
      <c r="G49" s="97">
        <f>ROUND(F49*E49,2)</f>
        <v>0</v>
      </c>
      <c r="H49" s="93" t="str">
        <f t="shared" si="5"/>
        <v/>
      </c>
      <c r="I49" s="101">
        <v>20538</v>
      </c>
      <c r="J49" s="101">
        <v>20538</v>
      </c>
    </row>
    <row r="50" spans="1:12" x14ac:dyDescent="0.3">
      <c r="A50" s="40" t="s">
        <v>161</v>
      </c>
      <c r="B50" s="29" t="s">
        <v>162</v>
      </c>
      <c r="C50" s="50" t="s">
        <v>163</v>
      </c>
      <c r="D50" s="116"/>
      <c r="E50" s="51">
        <v>1</v>
      </c>
      <c r="F50" s="51">
        <f>G50</f>
        <v>0</v>
      </c>
      <c r="G50" s="51">
        <f>ROUND(SUM(G51:G52),2)</f>
        <v>0</v>
      </c>
      <c r="H50" s="96"/>
      <c r="I50" s="100">
        <v>6846.18</v>
      </c>
      <c r="J50" s="100">
        <v>6846.18</v>
      </c>
    </row>
    <row r="51" spans="1:12" x14ac:dyDescent="0.3">
      <c r="A51" s="40" t="s">
        <v>164</v>
      </c>
      <c r="B51" s="30" t="s">
        <v>165</v>
      </c>
      <c r="C51" s="41" t="s">
        <v>166</v>
      </c>
      <c r="D51" s="117" t="s">
        <v>36</v>
      </c>
      <c r="E51" s="42">
        <v>1</v>
      </c>
      <c r="F51" s="52"/>
      <c r="G51" s="97">
        <f>ROUND(F51*E51,2)</f>
        <v>0</v>
      </c>
      <c r="H51" s="93" t="str">
        <f t="shared" ref="H51:H53" si="6">IF(G51&gt;J51,"!!!","")</f>
        <v/>
      </c>
      <c r="I51" s="101">
        <v>3423.09</v>
      </c>
      <c r="J51" s="101">
        <v>3423.09</v>
      </c>
    </row>
    <row r="52" spans="1:12" x14ac:dyDescent="0.3">
      <c r="A52" s="40" t="s">
        <v>167</v>
      </c>
      <c r="B52" s="30" t="s">
        <v>168</v>
      </c>
      <c r="C52" s="41" t="s">
        <v>169</v>
      </c>
      <c r="D52" s="117" t="s">
        <v>36</v>
      </c>
      <c r="E52" s="42">
        <v>1</v>
      </c>
      <c r="F52" s="52"/>
      <c r="G52" s="97">
        <f>ROUND(F52*E52,2)</f>
        <v>0</v>
      </c>
      <c r="H52" s="93" t="str">
        <f t="shared" si="6"/>
        <v/>
      </c>
      <c r="I52" s="101">
        <v>3423.09</v>
      </c>
      <c r="J52" s="101">
        <v>3423.09</v>
      </c>
    </row>
    <row r="53" spans="1:12" x14ac:dyDescent="0.3">
      <c r="A53" s="40" t="s">
        <v>170</v>
      </c>
      <c r="B53" s="29" t="s">
        <v>171</v>
      </c>
      <c r="C53" s="50" t="s">
        <v>172</v>
      </c>
      <c r="D53" s="116"/>
      <c r="E53" s="51">
        <v>1</v>
      </c>
      <c r="F53" s="51">
        <f>G53</f>
        <v>28852.14</v>
      </c>
      <c r="G53" s="51">
        <f>ROUND(SUM(G54),2)</f>
        <v>28852.14</v>
      </c>
      <c r="H53" s="96" t="str">
        <f t="shared" si="6"/>
        <v/>
      </c>
      <c r="I53" s="100">
        <v>28852.14</v>
      </c>
      <c r="J53" s="100">
        <v>28852.14</v>
      </c>
    </row>
    <row r="54" spans="1:12" x14ac:dyDescent="0.3">
      <c r="A54" s="40" t="s">
        <v>173</v>
      </c>
      <c r="B54" s="30" t="s">
        <v>174</v>
      </c>
      <c r="C54" s="41" t="s">
        <v>175</v>
      </c>
      <c r="D54" s="117" t="s">
        <v>36</v>
      </c>
      <c r="E54" s="42">
        <v>1</v>
      </c>
      <c r="F54" s="42">
        <v>28852.14</v>
      </c>
      <c r="G54" s="97">
        <f>ROUND(F54*E54,2)</f>
        <v>28852.14</v>
      </c>
      <c r="H54" s="93"/>
      <c r="I54" s="101">
        <v>28852.14</v>
      </c>
      <c r="J54" s="101">
        <v>28852.14</v>
      </c>
    </row>
    <row r="55" spans="1:12" x14ac:dyDescent="0.3">
      <c r="C55"/>
      <c r="F55" s="7"/>
      <c r="G55" s="68"/>
    </row>
    <row r="56" spans="1:12" x14ac:dyDescent="0.3">
      <c r="C56"/>
      <c r="F56" s="7"/>
      <c r="G56" s="68"/>
    </row>
    <row r="57" spans="1:12" x14ac:dyDescent="0.3">
      <c r="B57" s="19"/>
      <c r="C57"/>
      <c r="D57" s="62"/>
      <c r="E57" s="70" t="s">
        <v>199</v>
      </c>
      <c r="F57" s="71"/>
      <c r="G57" s="72">
        <f>G6</f>
        <v>28852.14</v>
      </c>
      <c r="H57" s="73"/>
      <c r="I57" s="103"/>
      <c r="J57" s="104">
        <v>2986581.1400000006</v>
      </c>
      <c r="L57" s="7"/>
    </row>
    <row r="58" spans="1:12" x14ac:dyDescent="0.3">
      <c r="B58" s="19"/>
      <c r="C58"/>
      <c r="D58" s="62"/>
      <c r="E58" s="74"/>
      <c r="F58" s="71"/>
      <c r="G58" s="71"/>
      <c r="H58" s="73"/>
      <c r="I58" s="103"/>
      <c r="L58" s="7"/>
    </row>
    <row r="59" spans="1:12" x14ac:dyDescent="0.3">
      <c r="B59" s="19"/>
      <c r="C59"/>
      <c r="D59" s="62"/>
      <c r="E59" s="75" t="s">
        <v>187</v>
      </c>
      <c r="F59" s="76">
        <v>0</v>
      </c>
      <c r="G59" s="71">
        <f>ROUND(G57*F59,2)</f>
        <v>0</v>
      </c>
      <c r="H59" s="73"/>
      <c r="I59" s="105">
        <v>0.13</v>
      </c>
      <c r="J59" s="106">
        <v>388255.55</v>
      </c>
      <c r="L59" s="77"/>
    </row>
    <row r="60" spans="1:12" x14ac:dyDescent="0.3">
      <c r="B60" s="19"/>
      <c r="C60"/>
      <c r="D60" s="62"/>
      <c r="E60" s="75"/>
      <c r="F60" s="78"/>
      <c r="G60" s="78"/>
      <c r="H60" s="73"/>
      <c r="I60" s="107"/>
      <c r="L60" s="7"/>
    </row>
    <row r="61" spans="1:12" x14ac:dyDescent="0.3">
      <c r="B61" s="19"/>
      <c r="C61"/>
      <c r="D61" s="62"/>
      <c r="E61" s="75" t="s">
        <v>188</v>
      </c>
      <c r="F61" s="76">
        <v>0</v>
      </c>
      <c r="G61" s="71">
        <f>ROUND(G57*F61,2)</f>
        <v>0</v>
      </c>
      <c r="H61" s="73"/>
      <c r="I61" s="105">
        <v>0.06</v>
      </c>
      <c r="J61" s="106">
        <v>179194.87</v>
      </c>
      <c r="L61" s="7"/>
    </row>
    <row r="62" spans="1:12" x14ac:dyDescent="0.3">
      <c r="B62" s="19"/>
      <c r="C62"/>
      <c r="D62" s="62"/>
      <c r="E62" s="75"/>
      <c r="F62" s="78"/>
      <c r="G62" s="78"/>
      <c r="H62" s="73"/>
      <c r="I62" s="105"/>
      <c r="L62" s="7"/>
    </row>
    <row r="63" spans="1:12" ht="15.6" x14ac:dyDescent="0.3">
      <c r="B63" s="19"/>
      <c r="C63"/>
      <c r="D63" s="62"/>
      <c r="E63" s="79" t="s">
        <v>195</v>
      </c>
      <c r="F63" s="80"/>
      <c r="G63" s="81">
        <f>G61+G59+G57</f>
        <v>28852.14</v>
      </c>
      <c r="H63" s="82"/>
      <c r="I63" s="108"/>
      <c r="J63" s="109">
        <v>3554031.5600000005</v>
      </c>
    </row>
    <row r="64" spans="1:12" x14ac:dyDescent="0.3">
      <c r="B64" s="19"/>
      <c r="C64"/>
      <c r="D64" s="62"/>
      <c r="E64" s="75"/>
      <c r="F64" s="78"/>
      <c r="G64" s="78"/>
      <c r="H64" s="73"/>
      <c r="I64" s="105"/>
    </row>
    <row r="65" spans="2:10" x14ac:dyDescent="0.3">
      <c r="B65" s="19"/>
      <c r="C65"/>
      <c r="D65" s="62"/>
      <c r="E65" s="75" t="s">
        <v>189</v>
      </c>
      <c r="F65" s="83">
        <v>0.21</v>
      </c>
      <c r="G65" s="71">
        <f>ROUND(G63*F65,2)</f>
        <v>6058.95</v>
      </c>
      <c r="H65" s="73"/>
      <c r="I65" s="105">
        <v>0.21</v>
      </c>
      <c r="J65" s="106">
        <v>746346.63</v>
      </c>
    </row>
    <row r="66" spans="2:10" x14ac:dyDescent="0.3">
      <c r="B66" s="19"/>
      <c r="C66"/>
      <c r="D66" s="62"/>
      <c r="E66" s="84"/>
      <c r="F66" s="85"/>
      <c r="G66" s="78"/>
      <c r="H66" s="73"/>
      <c r="I66" s="103"/>
    </row>
    <row r="67" spans="2:10" ht="15.6" x14ac:dyDescent="0.3">
      <c r="B67" s="19"/>
      <c r="C67"/>
      <c r="D67" s="62"/>
      <c r="E67" s="79" t="s">
        <v>196</v>
      </c>
      <c r="F67" s="86"/>
      <c r="G67" s="87">
        <f>G63+G65</f>
        <v>34911.089999999997</v>
      </c>
      <c r="H67" s="82"/>
      <c r="I67" s="110"/>
      <c r="J67" s="111">
        <v>4300378.1900000004</v>
      </c>
    </row>
    <row r="68" spans="2:10" x14ac:dyDescent="0.3">
      <c r="B68" s="19"/>
      <c r="C68"/>
      <c r="D68" s="62"/>
      <c r="E68"/>
      <c r="F68" s="7"/>
      <c r="G68" s="68"/>
      <c r="H68" s="62"/>
    </row>
    <row r="69" spans="2:10" x14ac:dyDescent="0.3">
      <c r="B69" s="19"/>
      <c r="C69"/>
      <c r="D69" s="62"/>
      <c r="E69"/>
      <c r="F69" s="7"/>
      <c r="G69" s="88" t="str">
        <f>IF(ISERROR(G57),"ERROR: DATOS INCORRECTOS",IF(G67&gt;J67,"ERROR: IMPORTE DE LA OFERTA CON IVA POR ENCIMA DEL PRESUPUESTO BASE DE LICITACIÓN",""))</f>
        <v/>
      </c>
      <c r="H69" s="62"/>
    </row>
    <row r="70" spans="2:10" x14ac:dyDescent="0.3">
      <c r="B70" s="19"/>
      <c r="C70"/>
      <c r="D70" s="62"/>
      <c r="E70"/>
      <c r="F70" s="7"/>
      <c r="G70" s="88" t="str">
        <f>IF(COUNT(F8:F54)&lt;&gt;47,"ERROR: FALTAN DATOS","")</f>
        <v>ERROR: FALTAN DATOS</v>
      </c>
      <c r="H70" s="62"/>
    </row>
    <row r="71" spans="2:10" x14ac:dyDescent="0.3">
      <c r="B71" s="89" t="s">
        <v>190</v>
      </c>
      <c r="C71" s="61"/>
      <c r="D71" s="62"/>
      <c r="E71"/>
      <c r="F71" s="90"/>
      <c r="G71" s="68"/>
      <c r="H71" s="62"/>
    </row>
    <row r="72" spans="2:10" x14ac:dyDescent="0.3">
      <c r="B72" s="43"/>
      <c r="C72" s="67"/>
      <c r="F72" s="69"/>
      <c r="H72" s="62"/>
    </row>
    <row r="73" spans="2:10" x14ac:dyDescent="0.3">
      <c r="B73" s="91" t="s">
        <v>191</v>
      </c>
      <c r="C73" s="61"/>
      <c r="D73" s="62"/>
      <c r="E73"/>
      <c r="F73" s="7"/>
      <c r="G73" s="68"/>
      <c r="H73" s="62"/>
    </row>
    <row r="74" spans="2:10" x14ac:dyDescent="0.3">
      <c r="B74" s="43"/>
      <c r="C74" s="61"/>
      <c r="D74" s="62"/>
      <c r="E74"/>
      <c r="F74" s="7"/>
      <c r="G74" s="68"/>
      <c r="H74" s="62"/>
    </row>
    <row r="75" spans="2:10" x14ac:dyDescent="0.3">
      <c r="B75" s="91" t="s">
        <v>192</v>
      </c>
      <c r="C75" s="61"/>
      <c r="D75" s="62"/>
      <c r="E75"/>
      <c r="F75" s="7"/>
      <c r="G75" s="68"/>
      <c r="H75" s="62"/>
    </row>
    <row r="76" spans="2:10" x14ac:dyDescent="0.3">
      <c r="B76" s="43"/>
      <c r="C76" s="67"/>
      <c r="F76" s="69"/>
      <c r="H76" s="62"/>
    </row>
    <row r="77" spans="2:10" x14ac:dyDescent="0.3">
      <c r="B77" s="91" t="s">
        <v>193</v>
      </c>
      <c r="C77" s="67"/>
      <c r="F77" s="69"/>
      <c r="H77" s="62"/>
    </row>
    <row r="78" spans="2:10" x14ac:dyDescent="0.3">
      <c r="B78" s="43"/>
      <c r="C78" s="67"/>
      <c r="F78" s="69"/>
      <c r="H78" s="62"/>
    </row>
    <row r="79" spans="2:10" x14ac:dyDescent="0.3">
      <c r="B79" s="92" t="s">
        <v>197</v>
      </c>
      <c r="C79" s="67"/>
      <c r="F79" s="69"/>
      <c r="H79" s="62"/>
    </row>
    <row r="80" spans="2:10" x14ac:dyDescent="0.3">
      <c r="B80" s="92" t="s">
        <v>194</v>
      </c>
      <c r="C80" s="67"/>
      <c r="F80" s="69"/>
      <c r="H80" s="62"/>
    </row>
    <row r="81" spans="2:8" x14ac:dyDescent="0.3">
      <c r="B81" s="43"/>
      <c r="C81" s="67"/>
      <c r="F81" s="69"/>
      <c r="H81" s="62"/>
    </row>
    <row r="82" spans="2:8" x14ac:dyDescent="0.3">
      <c r="B82" s="92" t="s">
        <v>198</v>
      </c>
      <c r="C82" s="67"/>
      <c r="F82" s="69"/>
      <c r="H82" s="62"/>
    </row>
  </sheetData>
  <sheetProtection algorithmName="SHA-512" hashValue="zpVJccP8CdjxujHDqtjCzr51FZydjy5cUjUrnJTBI7Vqfgs5yNTrkMTVR+QB3RORU7YdIoUV28Ov7+ynpC5DwA==" saltValue="QAPoT0sMLHPfBRYWjqDqOg==" spinCount="100000" sheet="1" objects="1" scenarios="1"/>
  <mergeCells count="2">
    <mergeCell ref="F3:G3"/>
    <mergeCell ref="I3:J3"/>
  </mergeCells>
  <dataValidations count="1">
    <dataValidation type="decimal" operator="greaterThanOrEqual" allowBlank="1" showInputMessage="1" showErrorMessage="1" errorTitle="Datos Incorrectos" error="Introduzca un valor numérico mayor o igual a 0" sqref="F59 F61" xr:uid="{D124C1E9-4413-4432-BD74-FFABAD8C5B77}">
      <formula1>0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Licitación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2024-08-21T11:01:31Z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