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37013-24 SUM ROPA PLANA_MV-MC-P\03. PUBLICACIONES\"/>
    </mc:Choice>
  </mc:AlternateContent>
  <bookViews>
    <workbookView xWindow="0" yWindow="0" windowWidth="28800" windowHeight="12135"/>
  </bookViews>
  <sheets>
    <sheet name="Lote 2" sheetId="2" r:id="rId1"/>
  </sheets>
  <definedNames>
    <definedName name="aa" localSheetId="0">#REF!</definedName>
    <definedName name="aa">#REF!</definedName>
    <definedName name="_xlnm.Print_Area" localSheetId="0">'Lote 2'!$A$1:$N$32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2'!$1:$2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F26" i="2"/>
  <c r="F27" i="2"/>
  <c r="F28" i="2"/>
  <c r="F29" i="2"/>
  <c r="I25" i="2"/>
  <c r="J25" i="2" s="1"/>
  <c r="I26" i="2"/>
  <c r="I27" i="2"/>
  <c r="J27" i="2" s="1"/>
  <c r="I28" i="2"/>
  <c r="J28" i="2" s="1"/>
  <c r="K28" i="2" s="1"/>
  <c r="I29" i="2"/>
  <c r="J29" i="2" s="1"/>
  <c r="J26" i="2"/>
  <c r="L25" i="2"/>
  <c r="M25" i="2" s="1"/>
  <c r="N25" i="2" s="1"/>
  <c r="L26" i="2"/>
  <c r="L27" i="2"/>
  <c r="L28" i="2"/>
  <c r="M28" i="2" s="1"/>
  <c r="L29" i="2"/>
  <c r="M29" i="2" s="1"/>
  <c r="N29" i="2" s="1"/>
  <c r="M26" i="2"/>
  <c r="N26" i="2" s="1"/>
  <c r="I31" i="2"/>
  <c r="J31" i="2" s="1"/>
  <c r="L31" i="2"/>
  <c r="I30" i="2"/>
  <c r="L30" i="2"/>
  <c r="M30" i="2" s="1"/>
  <c r="I24" i="2"/>
  <c r="L24" i="2"/>
  <c r="M24" i="2" s="1"/>
  <c r="I23" i="2"/>
  <c r="L23" i="2"/>
  <c r="M23" i="2" s="1"/>
  <c r="I22" i="2"/>
  <c r="J22" i="2" s="1"/>
  <c r="L22" i="2"/>
  <c r="I21" i="2"/>
  <c r="L21" i="2"/>
  <c r="M21" i="2" s="1"/>
  <c r="I20" i="2"/>
  <c r="L20" i="2"/>
  <c r="M20" i="2" s="1"/>
  <c r="I19" i="2"/>
  <c r="L19" i="2"/>
  <c r="M19" i="2" s="1"/>
  <c r="I18" i="2"/>
  <c r="J18" i="2" s="1"/>
  <c r="L18" i="2"/>
  <c r="I17" i="2"/>
  <c r="L17" i="2"/>
  <c r="M17" i="2" s="1"/>
  <c r="I16" i="2"/>
  <c r="L16" i="2"/>
  <c r="M16" i="2" s="1"/>
  <c r="I15" i="2"/>
  <c r="L15" i="2"/>
  <c r="M15" i="2" s="1"/>
  <c r="I14" i="2"/>
  <c r="J14" i="2" s="1"/>
  <c r="L14" i="2"/>
  <c r="I13" i="2"/>
  <c r="L13" i="2"/>
  <c r="M13" i="2" s="1"/>
  <c r="I12" i="2"/>
  <c r="L12" i="2"/>
  <c r="M12" i="2" s="1"/>
  <c r="I11" i="2"/>
  <c r="L11" i="2"/>
  <c r="M11" i="2" s="1"/>
  <c r="I10" i="2"/>
  <c r="J10" i="2" s="1"/>
  <c r="L10" i="2"/>
  <c r="I9" i="2"/>
  <c r="L9" i="2"/>
  <c r="M9" i="2" s="1"/>
  <c r="I8" i="2"/>
  <c r="L8" i="2"/>
  <c r="M8" i="2" s="1"/>
  <c r="I7" i="2"/>
  <c r="L7" i="2"/>
  <c r="I6" i="2"/>
  <c r="J6" i="2" s="1"/>
  <c r="L6" i="2"/>
  <c r="I5" i="2"/>
  <c r="L5" i="2"/>
  <c r="M5" i="2" s="1"/>
  <c r="I4" i="2"/>
  <c r="L4" i="2"/>
  <c r="M4" i="2" s="1"/>
  <c r="I3" i="2"/>
  <c r="K29" i="2" l="1"/>
  <c r="K25" i="2"/>
  <c r="K26" i="2"/>
  <c r="M27" i="2"/>
  <c r="N27" i="2" s="1"/>
  <c r="N28" i="2"/>
  <c r="K27" i="2"/>
  <c r="N11" i="2"/>
  <c r="N15" i="2"/>
  <c r="N19" i="2"/>
  <c r="N23" i="2"/>
  <c r="N5" i="2"/>
  <c r="N9" i="2"/>
  <c r="N13" i="2"/>
  <c r="N17" i="2"/>
  <c r="N21" i="2"/>
  <c r="N30" i="2"/>
  <c r="M7" i="2"/>
  <c r="N7" i="2" s="1"/>
  <c r="M6" i="2"/>
  <c r="N6" i="2" s="1"/>
  <c r="M10" i="2"/>
  <c r="N10" i="2" s="1"/>
  <c r="M14" i="2"/>
  <c r="N14" i="2" s="1"/>
  <c r="M18" i="2"/>
  <c r="N18" i="2" s="1"/>
  <c r="M22" i="2"/>
  <c r="N22" i="2" s="1"/>
  <c r="M31" i="2"/>
  <c r="N31" i="2" s="1"/>
  <c r="I32" i="2"/>
  <c r="N4" i="2"/>
  <c r="N8" i="2"/>
  <c r="N12" i="2"/>
  <c r="N16" i="2"/>
  <c r="N20" i="2"/>
  <c r="N24" i="2"/>
  <c r="J3" i="2"/>
  <c r="J7" i="2"/>
  <c r="K7" i="2" s="1"/>
  <c r="J11" i="2"/>
  <c r="K11" i="2" s="1"/>
  <c r="J15" i="2"/>
  <c r="K15" i="2" s="1"/>
  <c r="J19" i="2"/>
  <c r="K19" i="2" s="1"/>
  <c r="J23" i="2"/>
  <c r="K23" i="2" s="1"/>
  <c r="J4" i="2"/>
  <c r="K4" i="2" s="1"/>
  <c r="J8" i="2"/>
  <c r="K8" i="2" s="1"/>
  <c r="J12" i="2"/>
  <c r="K12" i="2" s="1"/>
  <c r="J16" i="2"/>
  <c r="K16" i="2" s="1"/>
  <c r="J20" i="2"/>
  <c r="K20" i="2" s="1"/>
  <c r="J24" i="2"/>
  <c r="K24" i="2" s="1"/>
  <c r="L3" i="2"/>
  <c r="F3" i="2"/>
  <c r="J5" i="2"/>
  <c r="K5" i="2" s="1"/>
  <c r="K6" i="2"/>
  <c r="J9" i="2"/>
  <c r="K9" i="2" s="1"/>
  <c r="K10" i="2"/>
  <c r="J13" i="2"/>
  <c r="K13" i="2" s="1"/>
  <c r="K14" i="2"/>
  <c r="J17" i="2"/>
  <c r="K17" i="2" s="1"/>
  <c r="K18" i="2"/>
  <c r="J21" i="2"/>
  <c r="K21" i="2" s="1"/>
  <c r="K22" i="2"/>
  <c r="J30" i="2"/>
  <c r="K30" i="2" s="1"/>
  <c r="K31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30" i="2"/>
  <c r="F31" i="2"/>
  <c r="L32" i="2" l="1"/>
  <c r="M3" i="2"/>
  <c r="M32" i="2" s="1"/>
  <c r="J32" i="2"/>
  <c r="K3" i="2"/>
  <c r="K32" i="2" s="1"/>
  <c r="N3" i="2" l="1"/>
  <c r="N32" i="2" s="1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<sst xmlns="http://schemas.openxmlformats.org/spreadsheetml/2006/main" count="104" uniqueCount="76">
  <si>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</si>
  <si>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</si>
  <si>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</si>
  <si>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</si>
  <si>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</si>
  <si>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</si>
  <si>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</si>
  <si>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</si>
  <si>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</si>
  <si>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</si>
  <si>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</si>
  <si>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</si>
  <si>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</si>
  <si>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</si>
  <si>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</si>
  <si>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 Unidad</t>
  </si>
  <si>
    <t>ALMOHADA CAMA DE 90 cm</t>
  </si>
  <si>
    <t>COLCHA DE CAMA 100%ALG 170X270 cm</t>
  </si>
  <si>
    <t>COLCHA DE CAMA 100%ALG 200X270 cm</t>
  </si>
  <si>
    <t>COLCHA DE CAMA 50%ALG/50%POL  180X275 cm</t>
  </si>
  <si>
    <t xml:space="preserve">COLCHA EDREDÓN DE CAMA 180X270 cm </t>
  </si>
  <si>
    <t>EMPAPADOR ENTREMETIDA ALAS</t>
  </si>
  <si>
    <t>FUNDA ALMOHADA 100% ALG 45X110 cm</t>
  </si>
  <si>
    <t>FUNDA COLCHÓN POL/PU  90X190X15 a 20 cm</t>
  </si>
  <si>
    <t>FUNDA COLCHÓN  POL/PU 90X200X15 a 20 cm</t>
  </si>
  <si>
    <t>FUNDA PROTEC. ALMOHADA POL/PU, CAMA 90 cm</t>
  </si>
  <si>
    <t>FUNDA PROTEC. ALMOHADA CUTTI ALG CAMA 90 cm</t>
  </si>
  <si>
    <t>MANTA 160X240 cm</t>
  </si>
  <si>
    <t>MANTA  180X240 cm</t>
  </si>
  <si>
    <t>PROTECTOR DE COLCHÓN  90x190 cm</t>
  </si>
  <si>
    <t>SÁBANA BAJERA  AJUST 100%ALG CAMA 90x190 cm</t>
  </si>
  <si>
    <t>SÁBANA ENCIMERA 100%ALG 160X290 cm</t>
  </si>
  <si>
    <t>ALBORNOZ   Tallas SP, P, M, G, SG, EXTG</t>
  </si>
  <si>
    <t>ALFOMBRÍN 50X60 cm</t>
  </si>
  <si>
    <t>CORTINA BAÑO/DUCHA 180X200 cm</t>
  </si>
  <si>
    <t>TOALLA BAÑO 100X150 cm</t>
  </si>
  <si>
    <t>TOALLA DUCHA 70X140 cm</t>
  </si>
  <si>
    <t>TOALLA LAVABO 50X100 cm</t>
  </si>
  <si>
    <t>CUBRE MANTEL 100X100 cm</t>
  </si>
  <si>
    <t>MANTEL  150X150 cm</t>
  </si>
  <si>
    <t>SERVILLETA  50 x 50 cm</t>
  </si>
  <si>
    <t>Unidades
8 meses</t>
  </si>
  <si>
    <t>2.1</t>
  </si>
  <si>
    <t>2.3</t>
  </si>
  <si>
    <t>2.2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</si>
  <si>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</si>
  <si>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</si>
  <si>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</si>
  <si>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</si>
  <si>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</si>
  <si>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</si>
  <si>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</si>
  <si>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</si>
  <si>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</si>
  <si>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</si>
  <si>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</si>
  <si>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</si>
  <si>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</si>
  <si>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</si>
  <si>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</si>
  <si>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</si>
  <si>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</si>
  <si>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</si>
  <si>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</si>
  <si>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</si>
  <si>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</si>
  <si>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</si>
  <si>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</si>
  <si>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</si>
  <si>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</si>
  <si>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</si>
  <si>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PROTECTOR DE COLCHÓN  80x190 cm</t>
  </si>
  <si>
    <t>BABERO FELPA ALG 100% 45X90 cm</t>
  </si>
  <si>
    <t>BABERO  FELPA ALG/PVC 45X90 cm</t>
  </si>
  <si>
    <t>CAMISÓN HOSPITALARIO Tallas  P, M, G, SG, EXTG, SEXG.</t>
  </si>
  <si>
    <t>Referencias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</si>
</sst>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</font>
    <font>
      <sz val="10"/>
      <name val="Arial"/>
    </font>
    <font>
      <b/>
      <sz val="1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164" fontId="5" fillId="0" borderId="1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164" fontId="4" fillId="3" borderId="7" xfId="1" applyNumberFormat="1" applyFont="1" applyFill="1" applyBorder="1" applyAlignment="1" applyProtection="1">
      <alignment horizontal="center" vertical="center" wrapText="1"/>
    </xf>
    <xf numFmtId="164" fontId="5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164" fontId="4" fillId="2" borderId="5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</xf>
    <xf numFmtId="164" fontId="4" fillId="3" borderId="6" xfId="1" applyNumberFormat="1" applyFont="1" applyFill="1" applyBorder="1" applyAlignment="1" applyProtection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vertical="center"/>
    </xf>
    <xf numFmtId="9" fontId="6" fillId="0" borderId="1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164" fontId="8" fillId="0" borderId="11" xfId="0" applyNumberFormat="1" applyFont="1" applyBorder="1" applyAlignment="1" applyProtection="1">
      <alignment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1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/>
    </xf>
    <xf numFmtId="164" fontId="4" fillId="0" borderId="1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Protection="1"/>
    <xf numFmtId="0" fontId="6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164" fontId="10" fillId="0" borderId="0" xfId="0" applyNumberFormat="1" applyFont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1" fillId="3" borderId="20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164" fontId="15" fillId="3" borderId="18" xfId="0" applyNumberFormat="1" applyFont="1" applyFill="1" applyBorder="1" applyAlignment="1" applyProtection="1">
      <alignment horizontal="center" vertical="center"/>
    </xf>
    <xf numFmtId="164" fontId="15" fillId="3" borderId="17" xfId="0" applyNumberFormat="1" applyFont="1" applyFill="1" applyBorder="1" applyAlignment="1" applyProtection="1">
      <alignment horizontal="center" vertical="center"/>
    </xf>
    <xf numFmtId="164" fontId="15" fillId="3" borderId="19" xfId="0" applyNumberFormat="1" applyFont="1" applyFill="1" applyBorder="1" applyAlignment="1" applyProtection="1">
      <alignment horizontal="center" vertical="center"/>
    </xf>
    <xf numFmtId="164" fontId="17" fillId="3" borderId="18" xfId="0" applyNumberFormat="1" applyFont="1" applyFill="1" applyBorder="1" applyAlignment="1" applyProtection="1">
      <alignment horizontal="center" vertical="center"/>
    </xf>
    <xf numFmtId="164" fontId="17" fillId="3" borderId="17" xfId="0" applyNumberFormat="1" applyFont="1" applyFill="1" applyBorder="1" applyAlignment="1" applyProtection="1">
      <alignment horizontal="center" vertical="center"/>
    </xf>
    <xf numFmtId="164" fontId="17" fillId="3" borderId="19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>
        <top style="medium">
          <color rgb="FF000000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6" formatCode="#.##000\ \€"/>
      <fill>
        <patternFill patternType="solid">
          <fgColor rgb="FF000000"/>
          <bgColor rgb="FFC6E0B4"/>
        </patternFill>
      </fill>
      <alignment horizontal="center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6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_Datos133" displayName="Tabla_Datos133" ref="A2:N32" totalsRowCount="1" headerRowDxfId="32" dataDxfId="30" totalsRowDxfId="29" headerRowBorderDxfId="31" totalsRowBorderDxfId="28">
  <autoFilter ref="A2:N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name="Referencias Lote 2" dataDxfId="27" totalsRowDxfId="13"/>
    <tableColumn id="4" name="Descripción del producto " dataDxfId="26" totalsRowDxfId="12"/>
    <tableColumn id="5" name="Unidad " dataDxfId="25" totalsRowDxfId="11"/>
    <tableColumn id="6" name="Licitación" dataDxfId="24" totalsRowDxfId="10"/>
    <tableColumn id="10" name="Oferta" dataDxfId="23" totalsRowDxfId="9"/>
    <tableColumn id="2" name="Control" dataDxfId="22" totalsRowDxfId="8">
      <calculatedColumnFormula>IF(Tabla_Datos133[[#This Row],[Licitación]]&gt;=Tabla_Datos133[[#This Row],[Oferta]],"ok","sup")</calculatedColumnFormula>
    </tableColumn>
    <tableColumn id="8" name="Unidades_x000a_8 meses" dataDxfId="21" totalsRowDxfId="7"/>
    <tableColumn id="9" name="IVA aplicable" dataDxfId="20" totalsRowDxfId="6"/>
    <tableColumn id="12" name="Base Imponible licitacion" totalsRowFunction="sum" dataDxfId="19" totalsRowDxfId="5">
      <calculatedColumnFormula>ROUND(Tabla_Datos133[[#This Row],[Licitación]]*Tabla_Datos133[[#This Row],[Unidades
8 meses]],2)</calculatedColumnFormula>
    </tableColumn>
    <tableColumn id="13" name="IVA licitacion" totalsRowFunction="sum" dataDxfId="18" totalsRowDxfId="4">
      <calculatedColumnFormula>ROUND(Tabla_Datos133[[#This Row],[Base Imponible licitacion]]*Tabla_Datos133[[#This Row],[IVA aplicable]],2)</calculatedColumnFormula>
    </tableColumn>
    <tableColumn id="14" name="Importe (IVA incl.) licitacion" totalsRowFunction="sum" dataDxfId="17" totalsRowDxfId="3">
      <calculatedColumnFormula>SUM(I3,J3)</calculatedColumnFormula>
    </tableColumn>
    <tableColumn id="11" name="Base imponible oferta" totalsRowFunction="sum" dataDxfId="16" totalsRowDxfId="2">
      <calculatedColumnFormula>ROUND(Tabla_Datos133[[#This Row],[Oferta]]*Tabla_Datos133[[#This Row],[Unidades
8 meses]],2)</calculatedColumnFormula>
    </tableColumn>
    <tableColumn id="15" name="IVA" totalsRowFunction="sum" dataDxfId="15" totalsRowDxfId="1">
      <calculatedColumnFormula>ROUND(Tabla_Datos133[[#This Row],[Base imponible oferta]]*Tabla_Datos133[[#This Row],[IVA aplicable]],2)</calculatedColumnFormula>
    </tableColumn>
    <tableColumn id="16" name="Total oferta_x000a_(IVA incluido)" totalsRowFunction="sum" dataDxfId="14" totalsRowDxfId="0">
      <calculatedColumnFormula>SUM(Tabla_Datos133[[#This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="90" zoomScaleNormal="90" zoomScaleSheetLayoutView="70" workbookViewId="0">
      <selection activeCell="M12" sqref="M12"/>
    </sheetView>
  </sheetViews>
  <sheetFormatPr baseColWidth="10" defaultColWidth="11.42578125" defaultRowHeight="14.25" x14ac:dyDescent="0.2"/>
  <cols>
    <col min="1" max="1" width="11.140625" style="31" customWidth="1"/>
    <col min="2" max="2" width="74.28515625" style="19" customWidth="1"/>
    <col min="3" max="3" width="13.42578125" style="43" bestFit="1" customWidth="1"/>
    <col min="4" max="4" width="13.140625" style="44" customWidth="1"/>
    <col min="5" max="5" width="13.140625" style="45" customWidth="1"/>
    <col min="6" max="6" width="8.28515625" style="46" customWidth="1"/>
    <col min="7" max="7" width="13.140625" style="43" customWidth="1"/>
    <col min="8" max="8" width="10.7109375" style="43" customWidth="1"/>
    <col min="9" max="9" width="17.140625" style="43" hidden="1" customWidth="1"/>
    <col min="10" max="10" width="17.140625" style="48" hidden="1" customWidth="1"/>
    <col min="11" max="11" width="17.140625" style="43" hidden="1" customWidth="1"/>
    <col min="12" max="14" width="16.42578125" style="47" customWidth="1"/>
    <col min="15" max="15" width="5.28515625" style="31" customWidth="1"/>
    <col min="16" max="16" width="14.28515625" style="31" customWidth="1"/>
    <col min="17" max="16384" width="11.42578125" style="31"/>
  </cols>
  <sheetData>
    <row r="1" spans="1:15" s="7" customFormat="1" ht="19.5" customHeight="1" x14ac:dyDescent="0.25">
      <c r="A1" s="50"/>
      <c r="B1" s="3"/>
      <c r="C1" s="4"/>
      <c r="D1" s="61" t="s">
        <v>0</v>
      </c>
      <c r="E1" s="61"/>
      <c r="F1" s="62"/>
      <c r="G1" s="5"/>
      <c r="H1" s="4"/>
      <c r="I1" s="63" t="s">
        <v>1</v>
      </c>
      <c r="J1" s="64"/>
      <c r="K1" s="65"/>
      <c r="L1" s="66" t="s">
        <v>2</v>
      </c>
      <c r="M1" s="61"/>
      <c r="N1" s="67"/>
      <c r="O1" s="6"/>
    </row>
    <row r="2" spans="1:15" s="19" customFormat="1" ht="26.25" thickBot="1" x14ac:dyDescent="0.25">
      <c r="A2" s="8" t="s">
        <v>75</v>
      </c>
      <c r="B2" s="9" t="s">
        <v>3</v>
      </c>
      <c r="C2" s="10" t="s">
        <v>4</v>
      </c>
      <c r="D2" s="11" t="s">
        <v>5</v>
      </c>
      <c r="E2" s="11" t="s">
        <v>6</v>
      </c>
      <c r="F2" s="12" t="s">
        <v>7</v>
      </c>
      <c r="G2" s="13" t="s">
        <v>41</v>
      </c>
      <c r="H2" s="10" t="s">
        <v>8</v>
      </c>
      <c r="I2" s="14" t="s">
        <v>9</v>
      </c>
      <c r="J2" s="15" t="s">
        <v>10</v>
      </c>
      <c r="K2" s="16" t="s">
        <v>11</v>
      </c>
      <c r="L2" s="17" t="s">
        <v>12</v>
      </c>
      <c r="M2" s="18" t="s">
        <v>13</v>
      </c>
      <c r="N2" s="10" t="s">
        <v>14</v>
      </c>
    </row>
    <row r="3" spans="1:15" ht="24" customHeight="1" x14ac:dyDescent="0.2">
      <c r="A3" s="20" t="s">
        <v>42</v>
      </c>
      <c r="B3" s="21" t="s">
        <v>16</v>
      </c>
      <c r="C3" s="22" t="s">
        <v>15</v>
      </c>
      <c r="D3" s="23">
        <v>6.45</v>
      </c>
      <c r="E3" s="1"/>
      <c r="F3" s="24" t="str">
        <f>IF(Tabla_Datos133[[#This Row],[Licitación]]&gt;=Tabla_Datos133[[#This Row],[Oferta]],"ok","sup")</f>
        <v>ok</v>
      </c>
      <c r="G3" s="25">
        <v>860</v>
      </c>
      <c r="H3" s="26">
        <v>0.21</v>
      </c>
      <c r="I3" s="27">
        <f>ROUND(Tabla_Datos133[[#This Row],[Licitación]]*Tabla_Datos133[[#This Row],[Unidades
8 meses]],2)</f>
        <v>5547</v>
      </c>
      <c r="J3" s="27">
        <f>ROUND(Tabla_Datos133[[#This Row],[Base Imponible licitacion]]*Tabla_Datos133[[#This Row],[IVA aplicable]],2)</f>
        <v>1164.8699999999999</v>
      </c>
      <c r="K3" s="28">
        <f t="shared" ref="K3:K31" si="0">SUM(I3,J3)</f>
        <v>6711.87</v>
      </c>
      <c r="L3" s="29">
        <f>ROUND(Tabla_Datos133[[#This Row],[Oferta]]*Tabla_Datos133[[#This Row],[Unidades
8 meses]],2)</f>
        <v>0</v>
      </c>
      <c r="M3" s="29">
        <f>ROUND(Tabla_Datos133[[#This Row],[Base imponible oferta]]*Tabla_Datos133[[#This Row],[IVA aplicable]],2)</f>
        <v>0</v>
      </c>
      <c r="N3" s="30">
        <f>SUM(Tabla_Datos133[[#This Row],[Base imponible oferta]:[IVA]])</f>
        <v>0</v>
      </c>
    </row>
    <row r="4" spans="1:15" ht="24" customHeight="1" x14ac:dyDescent="0.2">
      <c r="A4" s="20" t="s">
        <v>44</v>
      </c>
      <c r="B4" s="32" t="s">
        <v>17</v>
      </c>
      <c r="C4" s="33" t="s">
        <v>15</v>
      </c>
      <c r="D4" s="34">
        <v>34.25</v>
      </c>
      <c r="E4" s="2"/>
      <c r="F4" s="35" t="str">
        <f>IF(Tabla_Datos133[[#This Row],[Licitación]]&gt;=Tabla_Datos133[[#This Row],[Oferta]],"ok","sup")</f>
        <v>ok</v>
      </c>
      <c r="G4" s="36">
        <v>620</v>
      </c>
      <c r="H4" s="37">
        <v>0.21</v>
      </c>
      <c r="I4" s="38">
        <f>ROUND(Tabla_Datos133[[#This Row],[Licitación]]*Tabla_Datos133[[#This Row],[Unidades
8 meses]],2)</f>
        <v>21235</v>
      </c>
      <c r="J4" s="38">
        <f>ROUND(Tabla_Datos133[[#This Row],[Base Imponible licitacion]]*Tabla_Datos133[[#This Row],[IVA aplicable]],2)</f>
        <v>4459.3500000000004</v>
      </c>
      <c r="K4" s="39">
        <f t="shared" si="0"/>
        <v>25694.35</v>
      </c>
      <c r="L4" s="40">
        <f>ROUND(Tabla_Datos133[[#This Row],[Oferta]]*Tabla_Datos133[[#This Row],[Unidades
8 meses]],2)</f>
        <v>0</v>
      </c>
      <c r="M4" s="40">
        <f>ROUND(Tabla_Datos133[[#This Row],[Base imponible oferta]]*Tabla_Datos133[[#This Row],[IVA aplicable]],2)</f>
        <v>0</v>
      </c>
      <c r="N4" s="41">
        <f>SUM(Tabla_Datos133[[#This Row],[Base imponible oferta]:[IVA]])</f>
        <v>0</v>
      </c>
    </row>
    <row r="5" spans="1:15" ht="24" customHeight="1" x14ac:dyDescent="0.2">
      <c r="A5" s="20" t="s">
        <v>43</v>
      </c>
      <c r="B5" s="32" t="s">
        <v>18</v>
      </c>
      <c r="C5" s="33" t="s">
        <v>15</v>
      </c>
      <c r="D5" s="34">
        <v>38.25</v>
      </c>
      <c r="E5" s="2"/>
      <c r="F5" s="35" t="str">
        <f>IF(Tabla_Datos133[[#This Row],[Licitación]]&gt;=Tabla_Datos133[[#This Row],[Oferta]],"ok","sup")</f>
        <v>ok</v>
      </c>
      <c r="G5" s="36">
        <v>1250</v>
      </c>
      <c r="H5" s="37">
        <v>0.21</v>
      </c>
      <c r="I5" s="38">
        <f>ROUND(Tabla_Datos133[[#This Row],[Licitación]]*Tabla_Datos133[[#This Row],[Unidades
8 meses]],2)</f>
        <v>47812.5</v>
      </c>
      <c r="J5" s="38">
        <f>ROUND(Tabla_Datos133[[#This Row],[Base Imponible licitacion]]*Tabla_Datos133[[#This Row],[IVA aplicable]],2)</f>
        <v>10040.629999999999</v>
      </c>
      <c r="K5" s="39">
        <f t="shared" si="0"/>
        <v>57853.13</v>
      </c>
      <c r="L5" s="40">
        <f>ROUND(Tabla_Datos133[[#This Row],[Oferta]]*Tabla_Datos133[[#This Row],[Unidades
8 meses]],2)</f>
        <v>0</v>
      </c>
      <c r="M5" s="40">
        <f>ROUND(Tabla_Datos133[[#This Row],[Base imponible oferta]]*Tabla_Datos133[[#This Row],[IVA aplicable]],2)</f>
        <v>0</v>
      </c>
      <c r="N5" s="41">
        <f>SUM(Tabla_Datos133[[#This Row],[Base imponible oferta]:[IVA]])</f>
        <v>0</v>
      </c>
    </row>
    <row r="6" spans="1:15" ht="24" customHeight="1" x14ac:dyDescent="0.2">
      <c r="A6" s="20" t="s">
        <v>45</v>
      </c>
      <c r="B6" s="32" t="s">
        <v>19</v>
      </c>
      <c r="C6" s="33" t="s">
        <v>15</v>
      </c>
      <c r="D6" s="34">
        <v>12.75</v>
      </c>
      <c r="E6" s="2"/>
      <c r="F6" s="35" t="str">
        <f>IF(Tabla_Datos133[[#This Row],[Licitación]]&gt;=Tabla_Datos133[[#This Row],[Oferta]],"ok","sup")</f>
        <v>ok</v>
      </c>
      <c r="G6" s="36">
        <v>40</v>
      </c>
      <c r="H6" s="37">
        <v>0.21</v>
      </c>
      <c r="I6" s="38">
        <f>ROUND(Tabla_Datos133[[#This Row],[Licitación]]*Tabla_Datos133[[#This Row],[Unidades
8 meses]],2)</f>
        <v>510</v>
      </c>
      <c r="J6" s="38">
        <f>ROUND(Tabla_Datos133[[#This Row],[Base Imponible licitacion]]*Tabla_Datos133[[#This Row],[IVA aplicable]],2)</f>
        <v>107.1</v>
      </c>
      <c r="K6" s="39">
        <f t="shared" si="0"/>
        <v>617.1</v>
      </c>
      <c r="L6" s="40">
        <f>ROUND(Tabla_Datos133[[#This Row],[Oferta]]*Tabla_Datos133[[#This Row],[Unidades
8 meses]],2)</f>
        <v>0</v>
      </c>
      <c r="M6" s="40">
        <f>ROUND(Tabla_Datos133[[#This Row],[Base imponible oferta]]*Tabla_Datos133[[#This Row],[IVA aplicable]],2)</f>
        <v>0</v>
      </c>
      <c r="N6" s="41">
        <f>SUM(Tabla_Datos133[[#This Row],[Base imponible oferta]:[IVA]])</f>
        <v>0</v>
      </c>
    </row>
    <row r="7" spans="1:15" ht="24" customHeight="1" x14ac:dyDescent="0.2">
      <c r="A7" s="20" t="s">
        <v>46</v>
      </c>
      <c r="B7" s="32" t="s">
        <v>20</v>
      </c>
      <c r="C7" s="33" t="s">
        <v>15</v>
      </c>
      <c r="D7" s="34">
        <v>24.1</v>
      </c>
      <c r="E7" s="2"/>
      <c r="F7" s="35" t="str">
        <f>IF(Tabla_Datos133[[#This Row],[Licitación]]&gt;=Tabla_Datos133[[#This Row],[Oferta]],"ok","sup")</f>
        <v>ok</v>
      </c>
      <c r="G7" s="36">
        <v>313</v>
      </c>
      <c r="H7" s="37">
        <v>0.21</v>
      </c>
      <c r="I7" s="38">
        <f>ROUND(Tabla_Datos133[[#This Row],[Licitación]]*Tabla_Datos133[[#This Row],[Unidades
8 meses]],2)</f>
        <v>7543.3</v>
      </c>
      <c r="J7" s="38">
        <f>ROUND(Tabla_Datos133[[#This Row],[Base Imponible licitacion]]*Tabla_Datos133[[#This Row],[IVA aplicable]],2)</f>
        <v>1584.09</v>
      </c>
      <c r="K7" s="39">
        <f t="shared" si="0"/>
        <v>9127.39</v>
      </c>
      <c r="L7" s="40">
        <f>ROUND(Tabla_Datos133[[#This Row],[Oferta]]*Tabla_Datos133[[#This Row],[Unidades
8 meses]],2)</f>
        <v>0</v>
      </c>
      <c r="M7" s="40">
        <f>ROUND(Tabla_Datos133[[#This Row],[Base imponible oferta]]*Tabla_Datos133[[#This Row],[IVA aplicable]],2)</f>
        <v>0</v>
      </c>
      <c r="N7" s="41">
        <f>SUM(Tabla_Datos133[[#This Row],[Base imponible oferta]:[IVA]])</f>
        <v>0</v>
      </c>
    </row>
    <row r="8" spans="1:15" ht="24" customHeight="1" x14ac:dyDescent="0.2">
      <c r="A8" s="20" t="s">
        <v>47</v>
      </c>
      <c r="B8" s="32" t="s">
        <v>21</v>
      </c>
      <c r="C8" s="33" t="s">
        <v>15</v>
      </c>
      <c r="D8" s="34">
        <v>13.35</v>
      </c>
      <c r="E8" s="2"/>
      <c r="F8" s="35" t="str">
        <f>IF(Tabla_Datos133[[#This Row],[Licitación]]&gt;=Tabla_Datos133[[#This Row],[Oferta]],"ok","sup")</f>
        <v>ok</v>
      </c>
      <c r="G8" s="36">
        <v>2663</v>
      </c>
      <c r="H8" s="37">
        <v>0.21</v>
      </c>
      <c r="I8" s="38">
        <f>ROUND(Tabla_Datos133[[#This Row],[Licitación]]*Tabla_Datos133[[#This Row],[Unidades
8 meses]],2)</f>
        <v>35551.050000000003</v>
      </c>
      <c r="J8" s="38">
        <f>ROUND(Tabla_Datos133[[#This Row],[Base Imponible licitacion]]*Tabla_Datos133[[#This Row],[IVA aplicable]],2)</f>
        <v>7465.72</v>
      </c>
      <c r="K8" s="39">
        <f t="shared" si="0"/>
        <v>43016.770000000004</v>
      </c>
      <c r="L8" s="40">
        <f>ROUND(Tabla_Datos133[[#This Row],[Oferta]]*Tabla_Datos133[[#This Row],[Unidades
8 meses]],2)</f>
        <v>0</v>
      </c>
      <c r="M8" s="40">
        <f>ROUND(Tabla_Datos133[[#This Row],[Base imponible oferta]]*Tabla_Datos133[[#This Row],[IVA aplicable]],2)</f>
        <v>0</v>
      </c>
      <c r="N8" s="41">
        <f>SUM(Tabla_Datos133[[#This Row],[Base imponible oferta]:[IVA]])</f>
        <v>0</v>
      </c>
    </row>
    <row r="9" spans="1:15" ht="24" customHeight="1" x14ac:dyDescent="0.2">
      <c r="A9" s="20" t="s">
        <v>48</v>
      </c>
      <c r="B9" s="32" t="s">
        <v>22</v>
      </c>
      <c r="C9" s="33" t="s">
        <v>15</v>
      </c>
      <c r="D9" s="34">
        <v>3</v>
      </c>
      <c r="E9" s="2"/>
      <c r="F9" s="35" t="str">
        <f>IF(Tabla_Datos133[[#This Row],[Licitación]]&gt;=Tabla_Datos133[[#This Row],[Oferta]],"ok","sup")</f>
        <v>ok</v>
      </c>
      <c r="G9" s="36">
        <v>2704</v>
      </c>
      <c r="H9" s="37">
        <v>0.21</v>
      </c>
      <c r="I9" s="38">
        <f>ROUND(Tabla_Datos133[[#This Row],[Licitación]]*Tabla_Datos133[[#This Row],[Unidades
8 meses]],2)</f>
        <v>8112</v>
      </c>
      <c r="J9" s="38">
        <f>ROUND(Tabla_Datos133[[#This Row],[Base Imponible licitacion]]*Tabla_Datos133[[#This Row],[IVA aplicable]],2)</f>
        <v>1703.52</v>
      </c>
      <c r="K9" s="39">
        <f t="shared" si="0"/>
        <v>9815.52</v>
      </c>
      <c r="L9" s="40">
        <f>ROUND(Tabla_Datos133[[#This Row],[Oferta]]*Tabla_Datos133[[#This Row],[Unidades
8 meses]],2)</f>
        <v>0</v>
      </c>
      <c r="M9" s="40">
        <f>ROUND(Tabla_Datos133[[#This Row],[Base imponible oferta]]*Tabla_Datos133[[#This Row],[IVA aplicable]],2)</f>
        <v>0</v>
      </c>
      <c r="N9" s="41">
        <f>SUM(Tabla_Datos133[[#This Row],[Base imponible oferta]:[IVA]])</f>
        <v>0</v>
      </c>
    </row>
    <row r="10" spans="1:15" ht="24" customHeight="1" x14ac:dyDescent="0.2">
      <c r="A10" s="20" t="s">
        <v>49</v>
      </c>
      <c r="B10" s="32" t="s">
        <v>23</v>
      </c>
      <c r="C10" s="33" t="s">
        <v>15</v>
      </c>
      <c r="D10" s="34">
        <v>23.8</v>
      </c>
      <c r="E10" s="2"/>
      <c r="F10" s="35" t="str">
        <f>IF(Tabla_Datos133[[#This Row],[Licitación]]&gt;=Tabla_Datos133[[#This Row],[Oferta]],"ok","sup")</f>
        <v>ok</v>
      </c>
      <c r="G10" s="36">
        <v>160</v>
      </c>
      <c r="H10" s="37">
        <v>0.21</v>
      </c>
      <c r="I10" s="38">
        <f>ROUND(Tabla_Datos133[[#This Row],[Licitación]]*Tabla_Datos133[[#This Row],[Unidades
8 meses]],2)</f>
        <v>3808</v>
      </c>
      <c r="J10" s="38">
        <f>ROUND(Tabla_Datos133[[#This Row],[Base Imponible licitacion]]*Tabla_Datos133[[#This Row],[IVA aplicable]],2)</f>
        <v>799.68</v>
      </c>
      <c r="K10" s="39">
        <f t="shared" si="0"/>
        <v>4607.68</v>
      </c>
      <c r="L10" s="40">
        <f>ROUND(Tabla_Datos133[[#This Row],[Oferta]]*Tabla_Datos133[[#This Row],[Unidades
8 meses]],2)</f>
        <v>0</v>
      </c>
      <c r="M10" s="40">
        <f>ROUND(Tabla_Datos133[[#This Row],[Base imponible oferta]]*Tabla_Datos133[[#This Row],[IVA aplicable]],2)</f>
        <v>0</v>
      </c>
      <c r="N10" s="41">
        <f>SUM(Tabla_Datos133[[#This Row],[Base imponible oferta]:[IVA]])</f>
        <v>0</v>
      </c>
    </row>
    <row r="11" spans="1:15" ht="24" customHeight="1" x14ac:dyDescent="0.2">
      <c r="A11" s="20" t="s">
        <v>50</v>
      </c>
      <c r="B11" s="32" t="s">
        <v>24</v>
      </c>
      <c r="C11" s="33" t="s">
        <v>15</v>
      </c>
      <c r="D11" s="34">
        <v>26.3</v>
      </c>
      <c r="E11" s="2"/>
      <c r="F11" s="35" t="str">
        <f>IF(Tabla_Datos133[[#This Row],[Licitación]]&gt;=Tabla_Datos133[[#This Row],[Oferta]],"ok","sup")</f>
        <v>ok</v>
      </c>
      <c r="G11" s="36">
        <v>13</v>
      </c>
      <c r="H11" s="37">
        <v>0.21</v>
      </c>
      <c r="I11" s="38">
        <f>ROUND(Tabla_Datos133[[#This Row],[Licitación]]*Tabla_Datos133[[#This Row],[Unidades
8 meses]],2)</f>
        <v>341.9</v>
      </c>
      <c r="J11" s="38">
        <f>ROUND(Tabla_Datos133[[#This Row],[Base Imponible licitacion]]*Tabla_Datos133[[#This Row],[IVA aplicable]],2)</f>
        <v>71.8</v>
      </c>
      <c r="K11" s="39">
        <f t="shared" si="0"/>
        <v>413.7</v>
      </c>
      <c r="L11" s="40">
        <f>ROUND(Tabla_Datos133[[#This Row],[Oferta]]*Tabla_Datos133[[#This Row],[Unidades
8 meses]],2)</f>
        <v>0</v>
      </c>
      <c r="M11" s="40">
        <f>ROUND(Tabla_Datos133[[#This Row],[Base imponible oferta]]*Tabla_Datos133[[#This Row],[IVA aplicable]],2)</f>
        <v>0</v>
      </c>
      <c r="N11" s="41">
        <f>SUM(Tabla_Datos133[[#This Row],[Base imponible oferta]:[IVA]])</f>
        <v>0</v>
      </c>
    </row>
    <row r="12" spans="1:15" ht="24" customHeight="1" x14ac:dyDescent="0.2">
      <c r="A12" s="20" t="s">
        <v>51</v>
      </c>
      <c r="B12" s="32" t="s">
        <v>25</v>
      </c>
      <c r="C12" s="33" t="s">
        <v>15</v>
      </c>
      <c r="D12" s="34">
        <v>5.75</v>
      </c>
      <c r="E12" s="2"/>
      <c r="F12" s="35" t="str">
        <f>IF(Tabla_Datos133[[#This Row],[Licitación]]&gt;=Tabla_Datos133[[#This Row],[Oferta]],"ok","sup")</f>
        <v>ok</v>
      </c>
      <c r="G12" s="36">
        <v>473</v>
      </c>
      <c r="H12" s="37">
        <v>0.21</v>
      </c>
      <c r="I12" s="38">
        <f>ROUND(Tabla_Datos133[[#This Row],[Licitación]]*Tabla_Datos133[[#This Row],[Unidades
8 meses]],2)</f>
        <v>2719.75</v>
      </c>
      <c r="J12" s="38">
        <f>ROUND(Tabla_Datos133[[#This Row],[Base Imponible licitacion]]*Tabla_Datos133[[#This Row],[IVA aplicable]],2)</f>
        <v>571.15</v>
      </c>
      <c r="K12" s="39">
        <f t="shared" si="0"/>
        <v>3290.9</v>
      </c>
      <c r="L12" s="40">
        <f>ROUND(Tabla_Datos133[[#This Row],[Oferta]]*Tabla_Datos133[[#This Row],[Unidades
8 meses]],2)</f>
        <v>0</v>
      </c>
      <c r="M12" s="40">
        <f>ROUND(Tabla_Datos133[[#This Row],[Base imponible oferta]]*Tabla_Datos133[[#This Row],[IVA aplicable]],2)</f>
        <v>0</v>
      </c>
      <c r="N12" s="41">
        <f>SUM(Tabla_Datos133[[#This Row],[Base imponible oferta]:[IVA]])</f>
        <v>0</v>
      </c>
    </row>
    <row r="13" spans="1:15" ht="24" customHeight="1" x14ac:dyDescent="0.2">
      <c r="A13" s="20" t="s">
        <v>52</v>
      </c>
      <c r="B13" s="32" t="s">
        <v>26</v>
      </c>
      <c r="C13" s="33" t="s">
        <v>15</v>
      </c>
      <c r="D13" s="34">
        <v>3.6</v>
      </c>
      <c r="E13" s="2"/>
      <c r="F13" s="35" t="str">
        <f>IF(Tabla_Datos133[[#This Row],[Licitación]]&gt;=Tabla_Datos133[[#This Row],[Oferta]],"ok","sup")</f>
        <v>ok</v>
      </c>
      <c r="G13" s="36">
        <v>83</v>
      </c>
      <c r="H13" s="37">
        <v>0.21</v>
      </c>
      <c r="I13" s="38">
        <f>ROUND(Tabla_Datos133[[#This Row],[Licitación]]*Tabla_Datos133[[#This Row],[Unidades
8 meses]],2)</f>
        <v>298.8</v>
      </c>
      <c r="J13" s="38">
        <f>ROUND(Tabla_Datos133[[#This Row],[Base Imponible licitacion]]*Tabla_Datos133[[#This Row],[IVA aplicable]],2)</f>
        <v>62.75</v>
      </c>
      <c r="K13" s="39">
        <f t="shared" si="0"/>
        <v>361.55</v>
      </c>
      <c r="L13" s="40">
        <f>ROUND(Tabla_Datos133[[#This Row],[Oferta]]*Tabla_Datos133[[#This Row],[Unidades
8 meses]],2)</f>
        <v>0</v>
      </c>
      <c r="M13" s="40">
        <f>ROUND(Tabla_Datos133[[#This Row],[Base imponible oferta]]*Tabla_Datos133[[#This Row],[IVA aplicable]],2)</f>
        <v>0</v>
      </c>
      <c r="N13" s="41">
        <f>SUM(Tabla_Datos133[[#This Row],[Base imponible oferta]:[IVA]])</f>
        <v>0</v>
      </c>
    </row>
    <row r="14" spans="1:15" ht="24" customHeight="1" x14ac:dyDescent="0.2">
      <c r="A14" s="20" t="s">
        <v>53</v>
      </c>
      <c r="B14" s="32" t="s">
        <v>27</v>
      </c>
      <c r="C14" s="33" t="s">
        <v>15</v>
      </c>
      <c r="D14" s="34">
        <v>18.5</v>
      </c>
      <c r="E14" s="2"/>
      <c r="F14" s="35" t="str">
        <f>IF(Tabla_Datos133[[#This Row],[Licitación]]&gt;=Tabla_Datos133[[#This Row],[Oferta]],"ok","sup")</f>
        <v>ok</v>
      </c>
      <c r="G14" s="36">
        <v>263</v>
      </c>
      <c r="H14" s="37">
        <v>0.21</v>
      </c>
      <c r="I14" s="38">
        <f>ROUND(Tabla_Datos133[[#This Row],[Licitación]]*Tabla_Datos133[[#This Row],[Unidades
8 meses]],2)</f>
        <v>4865.5</v>
      </c>
      <c r="J14" s="38">
        <f>ROUND(Tabla_Datos133[[#This Row],[Base Imponible licitacion]]*Tabla_Datos133[[#This Row],[IVA aplicable]],2)</f>
        <v>1021.76</v>
      </c>
      <c r="K14" s="39">
        <f t="shared" si="0"/>
        <v>5887.26</v>
      </c>
      <c r="L14" s="40">
        <f>ROUND(Tabla_Datos133[[#This Row],[Oferta]]*Tabla_Datos133[[#This Row],[Unidades
8 meses]],2)</f>
        <v>0</v>
      </c>
      <c r="M14" s="40">
        <f>ROUND(Tabla_Datos133[[#This Row],[Base imponible oferta]]*Tabla_Datos133[[#This Row],[IVA aplicable]],2)</f>
        <v>0</v>
      </c>
      <c r="N14" s="41">
        <f>SUM(Tabla_Datos133[[#This Row],[Base imponible oferta]:[IVA]])</f>
        <v>0</v>
      </c>
    </row>
    <row r="15" spans="1:15" ht="24" customHeight="1" x14ac:dyDescent="0.2">
      <c r="A15" s="20" t="s">
        <v>54</v>
      </c>
      <c r="B15" s="32" t="s">
        <v>28</v>
      </c>
      <c r="C15" s="33" t="s">
        <v>15</v>
      </c>
      <c r="D15" s="34">
        <v>20.9</v>
      </c>
      <c r="E15" s="2"/>
      <c r="F15" s="35" t="str">
        <f>IF(Tabla_Datos133[[#This Row],[Licitación]]&gt;=Tabla_Datos133[[#This Row],[Oferta]],"ok","sup")</f>
        <v>ok</v>
      </c>
      <c r="G15" s="36">
        <v>227</v>
      </c>
      <c r="H15" s="37">
        <v>0.21</v>
      </c>
      <c r="I15" s="38">
        <f>ROUND(Tabla_Datos133[[#This Row],[Licitación]]*Tabla_Datos133[[#This Row],[Unidades
8 meses]],2)</f>
        <v>4744.3</v>
      </c>
      <c r="J15" s="38">
        <f>ROUND(Tabla_Datos133[[#This Row],[Base Imponible licitacion]]*Tabla_Datos133[[#This Row],[IVA aplicable]],2)</f>
        <v>996.3</v>
      </c>
      <c r="K15" s="39">
        <f t="shared" si="0"/>
        <v>5740.6</v>
      </c>
      <c r="L15" s="40">
        <f>ROUND(Tabla_Datos133[[#This Row],[Oferta]]*Tabla_Datos133[[#This Row],[Unidades
8 meses]],2)</f>
        <v>0</v>
      </c>
      <c r="M15" s="40">
        <f>ROUND(Tabla_Datos133[[#This Row],[Base imponible oferta]]*Tabla_Datos133[[#This Row],[IVA aplicable]],2)</f>
        <v>0</v>
      </c>
      <c r="N15" s="41">
        <f>SUM(Tabla_Datos133[[#This Row],[Base imponible oferta]:[IVA]])</f>
        <v>0</v>
      </c>
    </row>
    <row r="16" spans="1:15" ht="24" customHeight="1" x14ac:dyDescent="0.2">
      <c r="A16" s="20" t="s">
        <v>55</v>
      </c>
      <c r="B16" s="32" t="s">
        <v>71</v>
      </c>
      <c r="C16" s="33" t="s">
        <v>15</v>
      </c>
      <c r="D16" s="34">
        <v>8.15</v>
      </c>
      <c r="E16" s="2"/>
      <c r="F16" s="35" t="str">
        <f>IF(Tabla_Datos133[[#This Row],[Licitación]]&gt;=Tabla_Datos133[[#This Row],[Oferta]],"ok","sup")</f>
        <v>ok</v>
      </c>
      <c r="G16" s="36">
        <v>133</v>
      </c>
      <c r="H16" s="37">
        <v>0.21</v>
      </c>
      <c r="I16" s="38">
        <f>ROUND(Tabla_Datos133[[#This Row],[Licitación]]*Tabla_Datos133[[#This Row],[Unidades
8 meses]],2)</f>
        <v>1083.95</v>
      </c>
      <c r="J16" s="38">
        <f>ROUND(Tabla_Datos133[[#This Row],[Base Imponible licitacion]]*Tabla_Datos133[[#This Row],[IVA aplicable]],2)</f>
        <v>227.63</v>
      </c>
      <c r="K16" s="39">
        <f t="shared" si="0"/>
        <v>1311.58</v>
      </c>
      <c r="L16" s="40">
        <f>ROUND(Tabla_Datos133[[#This Row],[Oferta]]*Tabla_Datos133[[#This Row],[Unidades
8 meses]],2)</f>
        <v>0</v>
      </c>
      <c r="M16" s="40">
        <f>ROUND(Tabla_Datos133[[#This Row],[Base imponible oferta]]*Tabla_Datos133[[#This Row],[IVA aplicable]],2)</f>
        <v>0</v>
      </c>
      <c r="N16" s="41">
        <f>SUM(Tabla_Datos133[[#This Row],[Base imponible oferta]:[IVA]])</f>
        <v>0</v>
      </c>
    </row>
    <row r="17" spans="1:14" ht="24" customHeight="1" x14ac:dyDescent="0.2">
      <c r="A17" s="20" t="s">
        <v>56</v>
      </c>
      <c r="B17" s="32" t="s">
        <v>29</v>
      </c>
      <c r="C17" s="33" t="s">
        <v>15</v>
      </c>
      <c r="D17" s="34">
        <v>9.4</v>
      </c>
      <c r="E17" s="2"/>
      <c r="F17" s="35" t="str">
        <f>IF(Tabla_Datos133[[#This Row],[Licitación]]&gt;=Tabla_Datos133[[#This Row],[Oferta]],"ok","sup")</f>
        <v>ok</v>
      </c>
      <c r="G17" s="36">
        <v>1529</v>
      </c>
      <c r="H17" s="37">
        <v>0.21</v>
      </c>
      <c r="I17" s="38">
        <f>ROUND(Tabla_Datos133[[#This Row],[Licitación]]*Tabla_Datos133[[#This Row],[Unidades
8 meses]],2)</f>
        <v>14372.6</v>
      </c>
      <c r="J17" s="38">
        <f>ROUND(Tabla_Datos133[[#This Row],[Base Imponible licitacion]]*Tabla_Datos133[[#This Row],[IVA aplicable]],2)</f>
        <v>3018.25</v>
      </c>
      <c r="K17" s="39">
        <f t="shared" si="0"/>
        <v>17390.849999999999</v>
      </c>
      <c r="L17" s="40">
        <f>ROUND(Tabla_Datos133[[#This Row],[Oferta]]*Tabla_Datos133[[#This Row],[Unidades
8 meses]],2)</f>
        <v>0</v>
      </c>
      <c r="M17" s="40">
        <f>ROUND(Tabla_Datos133[[#This Row],[Base imponible oferta]]*Tabla_Datos133[[#This Row],[IVA aplicable]],2)</f>
        <v>0</v>
      </c>
      <c r="N17" s="41">
        <f>SUM(Tabla_Datos133[[#This Row],[Base imponible oferta]:[IVA]])</f>
        <v>0</v>
      </c>
    </row>
    <row r="18" spans="1:14" ht="24" customHeight="1" x14ac:dyDescent="0.2">
      <c r="A18" s="20" t="s">
        <v>57</v>
      </c>
      <c r="B18" s="32" t="s">
        <v>30</v>
      </c>
      <c r="C18" s="33" t="s">
        <v>15</v>
      </c>
      <c r="D18" s="34">
        <v>6.1</v>
      </c>
      <c r="E18" s="2"/>
      <c r="F18" s="35" t="str">
        <f>IF(Tabla_Datos133[[#This Row],[Licitación]]&gt;=Tabla_Datos133[[#This Row],[Oferta]],"ok","sup")</f>
        <v>ok</v>
      </c>
      <c r="G18" s="36">
        <v>400</v>
      </c>
      <c r="H18" s="37">
        <v>0.21</v>
      </c>
      <c r="I18" s="38">
        <f>ROUND(Tabla_Datos133[[#This Row],[Licitación]]*Tabla_Datos133[[#This Row],[Unidades
8 meses]],2)</f>
        <v>2440</v>
      </c>
      <c r="J18" s="38">
        <f>ROUND(Tabla_Datos133[[#This Row],[Base Imponible licitacion]]*Tabla_Datos133[[#This Row],[IVA aplicable]],2)</f>
        <v>512.4</v>
      </c>
      <c r="K18" s="39">
        <f t="shared" si="0"/>
        <v>2952.4</v>
      </c>
      <c r="L18" s="40">
        <f>ROUND(Tabla_Datos133[[#This Row],[Oferta]]*Tabla_Datos133[[#This Row],[Unidades
8 meses]],2)</f>
        <v>0</v>
      </c>
      <c r="M18" s="40">
        <f>ROUND(Tabla_Datos133[[#This Row],[Base imponible oferta]]*Tabla_Datos133[[#This Row],[IVA aplicable]],2)</f>
        <v>0</v>
      </c>
      <c r="N18" s="41">
        <f>SUM(Tabla_Datos133[[#This Row],[Base imponible oferta]:[IVA]])</f>
        <v>0</v>
      </c>
    </row>
    <row r="19" spans="1:14" ht="24" customHeight="1" x14ac:dyDescent="0.2">
      <c r="A19" s="20" t="s">
        <v>58</v>
      </c>
      <c r="B19" s="32" t="s">
        <v>31</v>
      </c>
      <c r="C19" s="33" t="s">
        <v>15</v>
      </c>
      <c r="D19" s="34">
        <v>6</v>
      </c>
      <c r="E19" s="2"/>
      <c r="F19" s="35" t="str">
        <f>IF(Tabla_Datos133[[#This Row],[Licitación]]&gt;=Tabla_Datos133[[#This Row],[Oferta]],"ok","sup")</f>
        <v>ok</v>
      </c>
      <c r="G19" s="36">
        <v>4139</v>
      </c>
      <c r="H19" s="37">
        <v>0.21</v>
      </c>
      <c r="I19" s="38">
        <f>ROUND(Tabla_Datos133[[#This Row],[Licitación]]*Tabla_Datos133[[#This Row],[Unidades
8 meses]],2)</f>
        <v>24834</v>
      </c>
      <c r="J19" s="38">
        <f>ROUND(Tabla_Datos133[[#This Row],[Base Imponible licitacion]]*Tabla_Datos133[[#This Row],[IVA aplicable]],2)</f>
        <v>5215.1400000000003</v>
      </c>
      <c r="K19" s="39">
        <f t="shared" si="0"/>
        <v>30049.14</v>
      </c>
      <c r="L19" s="40">
        <f>ROUND(Tabla_Datos133[[#This Row],[Oferta]]*Tabla_Datos133[[#This Row],[Unidades
8 meses]],2)</f>
        <v>0</v>
      </c>
      <c r="M19" s="40">
        <f>ROUND(Tabla_Datos133[[#This Row],[Base imponible oferta]]*Tabla_Datos133[[#This Row],[IVA aplicable]],2)</f>
        <v>0</v>
      </c>
      <c r="N19" s="41">
        <f>SUM(Tabla_Datos133[[#This Row],[Base imponible oferta]:[IVA]])</f>
        <v>0</v>
      </c>
    </row>
    <row r="20" spans="1:14" ht="24" customHeight="1" x14ac:dyDescent="0.2">
      <c r="A20" s="20" t="s">
        <v>59</v>
      </c>
      <c r="B20" s="32" t="s">
        <v>32</v>
      </c>
      <c r="C20" s="33" t="s">
        <v>15</v>
      </c>
      <c r="D20" s="34">
        <v>19.8</v>
      </c>
      <c r="E20" s="2"/>
      <c r="F20" s="35" t="str">
        <f>IF(Tabla_Datos133[[#This Row],[Licitación]]&gt;=Tabla_Datos133[[#This Row],[Oferta]],"ok","sup")</f>
        <v>ok</v>
      </c>
      <c r="G20" s="36">
        <v>13</v>
      </c>
      <c r="H20" s="37">
        <v>0.21</v>
      </c>
      <c r="I20" s="38">
        <f>ROUND(Tabla_Datos133[[#This Row],[Licitación]]*Tabla_Datos133[[#This Row],[Unidades
8 meses]],2)</f>
        <v>257.39999999999998</v>
      </c>
      <c r="J20" s="38">
        <f>ROUND(Tabla_Datos133[[#This Row],[Base Imponible licitacion]]*Tabla_Datos133[[#This Row],[IVA aplicable]],2)</f>
        <v>54.05</v>
      </c>
      <c r="K20" s="39">
        <f t="shared" si="0"/>
        <v>311.45</v>
      </c>
      <c r="L20" s="40">
        <f>ROUND(Tabla_Datos133[[#This Row],[Oferta]]*Tabla_Datos133[[#This Row],[Unidades
8 meses]],2)</f>
        <v>0</v>
      </c>
      <c r="M20" s="40">
        <f>ROUND(Tabla_Datos133[[#This Row],[Base imponible oferta]]*Tabla_Datos133[[#This Row],[IVA aplicable]],2)</f>
        <v>0</v>
      </c>
      <c r="N20" s="41">
        <f>SUM(Tabla_Datos133[[#This Row],[Base imponible oferta]:[IVA]])</f>
        <v>0</v>
      </c>
    </row>
    <row r="21" spans="1:14" ht="24" customHeight="1" x14ac:dyDescent="0.2">
      <c r="A21" s="20" t="s">
        <v>60</v>
      </c>
      <c r="B21" s="32" t="s">
        <v>33</v>
      </c>
      <c r="C21" s="33" t="s">
        <v>15</v>
      </c>
      <c r="D21" s="34">
        <v>2.5</v>
      </c>
      <c r="E21" s="2"/>
      <c r="F21" s="35" t="str">
        <f>IF(Tabla_Datos133[[#This Row],[Licitación]]&gt;=Tabla_Datos133[[#This Row],[Oferta]],"ok","sup")</f>
        <v>ok</v>
      </c>
      <c r="G21" s="36">
        <v>120</v>
      </c>
      <c r="H21" s="37">
        <v>0.21</v>
      </c>
      <c r="I21" s="38">
        <f>ROUND(Tabla_Datos133[[#This Row],[Licitación]]*Tabla_Datos133[[#This Row],[Unidades
8 meses]],2)</f>
        <v>300</v>
      </c>
      <c r="J21" s="38">
        <f>ROUND(Tabla_Datos133[[#This Row],[Base Imponible licitacion]]*Tabla_Datos133[[#This Row],[IVA aplicable]],2)</f>
        <v>63</v>
      </c>
      <c r="K21" s="39">
        <f t="shared" si="0"/>
        <v>363</v>
      </c>
      <c r="L21" s="40">
        <f>ROUND(Tabla_Datos133[[#This Row],[Oferta]]*Tabla_Datos133[[#This Row],[Unidades
8 meses]],2)</f>
        <v>0</v>
      </c>
      <c r="M21" s="40">
        <f>ROUND(Tabla_Datos133[[#This Row],[Base imponible oferta]]*Tabla_Datos133[[#This Row],[IVA aplicable]],2)</f>
        <v>0</v>
      </c>
      <c r="N21" s="41">
        <f>SUM(Tabla_Datos133[[#This Row],[Base imponible oferta]:[IVA]])</f>
        <v>0</v>
      </c>
    </row>
    <row r="22" spans="1:14" ht="24" customHeight="1" x14ac:dyDescent="0.2">
      <c r="A22" s="20" t="s">
        <v>61</v>
      </c>
      <c r="B22" s="32" t="s">
        <v>34</v>
      </c>
      <c r="C22" s="33" t="s">
        <v>15</v>
      </c>
      <c r="D22" s="34">
        <v>9.65</v>
      </c>
      <c r="E22" s="2"/>
      <c r="F22" s="35" t="str">
        <f>IF(Tabla_Datos133[[#This Row],[Licitación]]&gt;=Tabla_Datos133[[#This Row],[Oferta]],"ok","sup")</f>
        <v>ok</v>
      </c>
      <c r="G22" s="36">
        <v>66</v>
      </c>
      <c r="H22" s="37">
        <v>0.21</v>
      </c>
      <c r="I22" s="38">
        <f>ROUND(Tabla_Datos133[[#This Row],[Licitación]]*Tabla_Datos133[[#This Row],[Unidades
8 meses]],2)</f>
        <v>636.9</v>
      </c>
      <c r="J22" s="38">
        <f>ROUND(Tabla_Datos133[[#This Row],[Base Imponible licitacion]]*Tabla_Datos133[[#This Row],[IVA aplicable]],2)</f>
        <v>133.75</v>
      </c>
      <c r="K22" s="39">
        <f t="shared" si="0"/>
        <v>770.65</v>
      </c>
      <c r="L22" s="40">
        <f>ROUND(Tabla_Datos133[[#This Row],[Oferta]]*Tabla_Datos133[[#This Row],[Unidades
8 meses]],2)</f>
        <v>0</v>
      </c>
      <c r="M22" s="40">
        <f>ROUND(Tabla_Datos133[[#This Row],[Base imponible oferta]]*Tabla_Datos133[[#This Row],[IVA aplicable]],2)</f>
        <v>0</v>
      </c>
      <c r="N22" s="41">
        <f>SUM(Tabla_Datos133[[#This Row],[Base imponible oferta]:[IVA]])</f>
        <v>0</v>
      </c>
    </row>
    <row r="23" spans="1:14" ht="24" customHeight="1" x14ac:dyDescent="0.2">
      <c r="A23" s="20" t="s">
        <v>62</v>
      </c>
      <c r="B23" s="32" t="s">
        <v>35</v>
      </c>
      <c r="C23" s="33" t="s">
        <v>15</v>
      </c>
      <c r="D23" s="34">
        <v>9.8000000000000007</v>
      </c>
      <c r="E23" s="2"/>
      <c r="F23" s="35" t="str">
        <f>IF(Tabla_Datos133[[#This Row],[Licitación]]&gt;=Tabla_Datos133[[#This Row],[Oferta]],"ok","sup")</f>
        <v>ok</v>
      </c>
      <c r="G23" s="36">
        <v>1587</v>
      </c>
      <c r="H23" s="37">
        <v>0.21</v>
      </c>
      <c r="I23" s="38">
        <f>ROUND(Tabla_Datos133[[#This Row],[Licitación]]*Tabla_Datos133[[#This Row],[Unidades
8 meses]],2)</f>
        <v>15552.6</v>
      </c>
      <c r="J23" s="38">
        <f>ROUND(Tabla_Datos133[[#This Row],[Base Imponible licitacion]]*Tabla_Datos133[[#This Row],[IVA aplicable]],2)</f>
        <v>3266.05</v>
      </c>
      <c r="K23" s="39">
        <f t="shared" si="0"/>
        <v>18818.650000000001</v>
      </c>
      <c r="L23" s="40">
        <f>ROUND(Tabla_Datos133[[#This Row],[Oferta]]*Tabla_Datos133[[#This Row],[Unidades
8 meses]],2)</f>
        <v>0</v>
      </c>
      <c r="M23" s="40">
        <f>ROUND(Tabla_Datos133[[#This Row],[Base imponible oferta]]*Tabla_Datos133[[#This Row],[IVA aplicable]],2)</f>
        <v>0</v>
      </c>
      <c r="N23" s="41">
        <f>SUM(Tabla_Datos133[[#This Row],[Base imponible oferta]:[IVA]])</f>
        <v>0</v>
      </c>
    </row>
    <row r="24" spans="1:14" ht="24" customHeight="1" x14ac:dyDescent="0.2">
      <c r="A24" s="20" t="s">
        <v>63</v>
      </c>
      <c r="B24" s="32" t="s">
        <v>36</v>
      </c>
      <c r="C24" s="33" t="s">
        <v>15</v>
      </c>
      <c r="D24" s="34">
        <v>5.45</v>
      </c>
      <c r="E24" s="2"/>
      <c r="F24" s="35" t="str">
        <f>IF(Tabla_Datos133[[#This Row],[Licitación]]&gt;=Tabla_Datos133[[#This Row],[Oferta]],"ok","sup")</f>
        <v>ok</v>
      </c>
      <c r="G24" s="36">
        <v>1473</v>
      </c>
      <c r="H24" s="37">
        <v>0.21</v>
      </c>
      <c r="I24" s="38">
        <f>ROUND(Tabla_Datos133[[#This Row],[Licitación]]*Tabla_Datos133[[#This Row],[Unidades
8 meses]],2)</f>
        <v>8027.85</v>
      </c>
      <c r="J24" s="38">
        <f>ROUND(Tabla_Datos133[[#This Row],[Base Imponible licitacion]]*Tabla_Datos133[[#This Row],[IVA aplicable]],2)</f>
        <v>1685.85</v>
      </c>
      <c r="K24" s="39">
        <f t="shared" si="0"/>
        <v>9713.7000000000007</v>
      </c>
      <c r="L24" s="40">
        <f>ROUND(Tabla_Datos133[[#This Row],[Oferta]]*Tabla_Datos133[[#This Row],[Unidades
8 meses]],2)</f>
        <v>0</v>
      </c>
      <c r="M24" s="40">
        <f>ROUND(Tabla_Datos133[[#This Row],[Base imponible oferta]]*Tabla_Datos133[[#This Row],[IVA aplicable]],2)</f>
        <v>0</v>
      </c>
      <c r="N24" s="41">
        <f>SUM(Tabla_Datos133[[#This Row],[Base imponible oferta]:[IVA]])</f>
        <v>0</v>
      </c>
    </row>
    <row r="25" spans="1:14" ht="24" customHeight="1" x14ac:dyDescent="0.2">
      <c r="A25" s="20" t="s">
        <v>64</v>
      </c>
      <c r="B25" s="32" t="s">
        <v>37</v>
      </c>
      <c r="C25" s="33" t="s">
        <v>15</v>
      </c>
      <c r="D25" s="34">
        <v>2.95</v>
      </c>
      <c r="E25" s="2"/>
      <c r="F25" s="35" t="str">
        <f>IF(Tabla_Datos133[[#This Row],[Licitación]]&gt;=Tabla_Datos133[[#This Row],[Oferta]],"ok","sup")</f>
        <v>ok</v>
      </c>
      <c r="G25" s="36">
        <v>1816</v>
      </c>
      <c r="H25" s="37">
        <v>0.21</v>
      </c>
      <c r="I25" s="38">
        <f>ROUND(Tabla_Datos133[[#This Row],[Licitación]]*Tabla_Datos133[[#This Row],[Unidades
8 meses]],2)</f>
        <v>5357.2</v>
      </c>
      <c r="J25" s="38">
        <f>ROUND(Tabla_Datos133[[#This Row],[Base Imponible licitacion]]*Tabla_Datos133[[#This Row],[IVA aplicable]],2)</f>
        <v>1125.01</v>
      </c>
      <c r="K25" s="39">
        <f t="shared" ref="K25:K29" si="1">SUM(I25,J25)</f>
        <v>6482.21</v>
      </c>
      <c r="L25" s="40">
        <f>ROUND(Tabla_Datos133[[#This Row],[Oferta]]*Tabla_Datos133[[#This Row],[Unidades
8 meses]],2)</f>
        <v>0</v>
      </c>
      <c r="M25" s="40">
        <f>ROUND(Tabla_Datos133[[#This Row],[Base imponible oferta]]*Tabla_Datos133[[#This Row],[IVA aplicable]],2)</f>
        <v>0</v>
      </c>
      <c r="N25" s="41">
        <f>SUM(Tabla_Datos133[[#This Row],[Base imponible oferta]:[IVA]])</f>
        <v>0</v>
      </c>
    </row>
    <row r="26" spans="1:14" ht="24" customHeight="1" x14ac:dyDescent="0.2">
      <c r="A26" s="20" t="s">
        <v>65</v>
      </c>
      <c r="B26" s="32" t="s">
        <v>72</v>
      </c>
      <c r="C26" s="33" t="s">
        <v>15</v>
      </c>
      <c r="D26" s="34">
        <v>6.6</v>
      </c>
      <c r="E26" s="2"/>
      <c r="F26" s="35" t="str">
        <f>IF(Tabla_Datos133[[#This Row],[Licitación]]&gt;=Tabla_Datos133[[#This Row],[Oferta]],"ok","sup")</f>
        <v>ok</v>
      </c>
      <c r="G26" s="36">
        <v>54</v>
      </c>
      <c r="H26" s="37">
        <v>0.21</v>
      </c>
      <c r="I26" s="38">
        <f>ROUND(Tabla_Datos133[[#This Row],[Licitación]]*Tabla_Datos133[[#This Row],[Unidades
8 meses]],2)</f>
        <v>356.4</v>
      </c>
      <c r="J26" s="38">
        <f>ROUND(Tabla_Datos133[[#This Row],[Base Imponible licitacion]]*Tabla_Datos133[[#This Row],[IVA aplicable]],2)</f>
        <v>74.84</v>
      </c>
      <c r="K26" s="39">
        <f t="shared" si="1"/>
        <v>431.24</v>
      </c>
      <c r="L26" s="40">
        <f>ROUND(Tabla_Datos133[[#This Row],[Oferta]]*Tabla_Datos133[[#This Row],[Unidades
8 meses]],2)</f>
        <v>0</v>
      </c>
      <c r="M26" s="40">
        <f>ROUND(Tabla_Datos133[[#This Row],[Base imponible oferta]]*Tabla_Datos133[[#This Row],[IVA aplicable]],2)</f>
        <v>0</v>
      </c>
      <c r="N26" s="41">
        <f>SUM(Tabla_Datos133[[#This Row],[Base imponible oferta]:[IVA]])</f>
        <v>0</v>
      </c>
    </row>
    <row r="27" spans="1:14" ht="24" customHeight="1" x14ac:dyDescent="0.2">
      <c r="A27" s="20" t="s">
        <v>66</v>
      </c>
      <c r="B27" s="32" t="s">
        <v>73</v>
      </c>
      <c r="C27" s="33" t="s">
        <v>15</v>
      </c>
      <c r="D27" s="34">
        <v>4.4000000000000004</v>
      </c>
      <c r="E27" s="2"/>
      <c r="F27" s="35" t="str">
        <f>IF(Tabla_Datos133[[#This Row],[Licitación]]&gt;=Tabla_Datos133[[#This Row],[Oferta]],"ok","sup")</f>
        <v>ok</v>
      </c>
      <c r="G27" s="36">
        <v>2107</v>
      </c>
      <c r="H27" s="37">
        <v>0.21</v>
      </c>
      <c r="I27" s="38">
        <f>ROUND(Tabla_Datos133[[#This Row],[Licitación]]*Tabla_Datos133[[#This Row],[Unidades
8 meses]],2)</f>
        <v>9270.7999999999993</v>
      </c>
      <c r="J27" s="38">
        <f>ROUND(Tabla_Datos133[[#This Row],[Base Imponible licitacion]]*Tabla_Datos133[[#This Row],[IVA aplicable]],2)</f>
        <v>1946.87</v>
      </c>
      <c r="K27" s="39">
        <f t="shared" si="1"/>
        <v>11217.669999999998</v>
      </c>
      <c r="L27" s="40">
        <f>ROUND(Tabla_Datos133[[#This Row],[Oferta]]*Tabla_Datos133[[#This Row],[Unidades
8 meses]],2)</f>
        <v>0</v>
      </c>
      <c r="M27" s="40">
        <f>ROUND(Tabla_Datos133[[#This Row],[Base imponible oferta]]*Tabla_Datos133[[#This Row],[IVA aplicable]],2)</f>
        <v>0</v>
      </c>
      <c r="N27" s="41">
        <f>SUM(Tabla_Datos133[[#This Row],[Base imponible oferta]:[IVA]])</f>
        <v>0</v>
      </c>
    </row>
    <row r="28" spans="1:14" ht="24" customHeight="1" x14ac:dyDescent="0.2">
      <c r="A28" s="20" t="s">
        <v>67</v>
      </c>
      <c r="B28" s="32" t="s">
        <v>38</v>
      </c>
      <c r="C28" s="33" t="s">
        <v>15</v>
      </c>
      <c r="D28" s="34">
        <v>7.4</v>
      </c>
      <c r="E28" s="2"/>
      <c r="F28" s="35" t="str">
        <f>IF(Tabla_Datos133[[#This Row],[Licitación]]&gt;=Tabla_Datos133[[#This Row],[Oferta]],"ok","sup")</f>
        <v>ok</v>
      </c>
      <c r="G28" s="36">
        <v>213</v>
      </c>
      <c r="H28" s="37">
        <v>0.21</v>
      </c>
      <c r="I28" s="38">
        <f>ROUND(Tabla_Datos133[[#This Row],[Licitación]]*Tabla_Datos133[[#This Row],[Unidades
8 meses]],2)</f>
        <v>1576.2</v>
      </c>
      <c r="J28" s="38">
        <f>ROUND(Tabla_Datos133[[#This Row],[Base Imponible licitacion]]*Tabla_Datos133[[#This Row],[IVA aplicable]],2)</f>
        <v>331</v>
      </c>
      <c r="K28" s="39">
        <f t="shared" si="1"/>
        <v>1907.2</v>
      </c>
      <c r="L28" s="40">
        <f>ROUND(Tabla_Datos133[[#This Row],[Oferta]]*Tabla_Datos133[[#This Row],[Unidades
8 meses]],2)</f>
        <v>0</v>
      </c>
      <c r="M28" s="40">
        <f>ROUND(Tabla_Datos133[[#This Row],[Base imponible oferta]]*Tabla_Datos133[[#This Row],[IVA aplicable]],2)</f>
        <v>0</v>
      </c>
      <c r="N28" s="41">
        <f>SUM(Tabla_Datos133[[#This Row],[Base imponible oferta]:[IVA]])</f>
        <v>0</v>
      </c>
    </row>
    <row r="29" spans="1:14" ht="24" customHeight="1" x14ac:dyDescent="0.2">
      <c r="A29" s="20" t="s">
        <v>68</v>
      </c>
      <c r="B29" s="32" t="s">
        <v>39</v>
      </c>
      <c r="C29" s="33" t="s">
        <v>15</v>
      </c>
      <c r="D29" s="34">
        <v>10.5</v>
      </c>
      <c r="E29" s="2"/>
      <c r="F29" s="35" t="str">
        <f>IF(Tabla_Datos133[[#This Row],[Licitación]]&gt;=Tabla_Datos133[[#This Row],[Oferta]],"ok","sup")</f>
        <v>ok</v>
      </c>
      <c r="G29" s="36">
        <v>257</v>
      </c>
      <c r="H29" s="37">
        <v>0.21</v>
      </c>
      <c r="I29" s="38">
        <f>ROUND(Tabla_Datos133[[#This Row],[Licitación]]*Tabla_Datos133[[#This Row],[Unidades
8 meses]],2)</f>
        <v>2698.5</v>
      </c>
      <c r="J29" s="38">
        <f>ROUND(Tabla_Datos133[[#This Row],[Base Imponible licitacion]]*Tabla_Datos133[[#This Row],[IVA aplicable]],2)</f>
        <v>566.69000000000005</v>
      </c>
      <c r="K29" s="39">
        <f t="shared" si="1"/>
        <v>3265.19</v>
      </c>
      <c r="L29" s="40">
        <f>ROUND(Tabla_Datos133[[#This Row],[Oferta]]*Tabla_Datos133[[#This Row],[Unidades
8 meses]],2)</f>
        <v>0</v>
      </c>
      <c r="M29" s="40">
        <f>ROUND(Tabla_Datos133[[#This Row],[Base imponible oferta]]*Tabla_Datos133[[#This Row],[IVA aplicable]],2)</f>
        <v>0</v>
      </c>
      <c r="N29" s="41">
        <f>SUM(Tabla_Datos133[[#This Row],[Base imponible oferta]:[IVA]])</f>
        <v>0</v>
      </c>
    </row>
    <row r="30" spans="1:14" ht="24" customHeight="1" x14ac:dyDescent="0.2">
      <c r="A30" s="20" t="s">
        <v>69</v>
      </c>
      <c r="B30" s="32" t="s">
        <v>40</v>
      </c>
      <c r="C30" s="33" t="s">
        <v>15</v>
      </c>
      <c r="D30" s="34">
        <v>1.1499999999999999</v>
      </c>
      <c r="E30" s="2"/>
      <c r="F30" s="35" t="str">
        <f>IF(Tabla_Datos133[[#This Row],[Licitación]]&gt;=Tabla_Datos133[[#This Row],[Oferta]],"ok","sup")</f>
        <v>ok</v>
      </c>
      <c r="G30" s="36">
        <v>1305</v>
      </c>
      <c r="H30" s="37">
        <v>0.21</v>
      </c>
      <c r="I30" s="38">
        <f>ROUND(Tabla_Datos133[[#This Row],[Licitación]]*Tabla_Datos133[[#This Row],[Unidades
8 meses]],2)</f>
        <v>1500.75</v>
      </c>
      <c r="J30" s="38">
        <f>ROUND(Tabla_Datos133[[#This Row],[Base Imponible licitacion]]*Tabla_Datos133[[#This Row],[IVA aplicable]],2)</f>
        <v>315.16000000000003</v>
      </c>
      <c r="K30" s="39">
        <f t="shared" si="0"/>
        <v>1815.91</v>
      </c>
      <c r="L30" s="40">
        <f>ROUND(Tabla_Datos133[[#This Row],[Oferta]]*Tabla_Datos133[[#This Row],[Unidades
8 meses]],2)</f>
        <v>0</v>
      </c>
      <c r="M30" s="40">
        <f>ROUND(Tabla_Datos133[[#This Row],[Base imponible oferta]]*Tabla_Datos133[[#This Row],[IVA aplicable]],2)</f>
        <v>0</v>
      </c>
      <c r="N30" s="41">
        <f>SUM(Tabla_Datos133[[#This Row],[Base imponible oferta]:[IVA]])</f>
        <v>0</v>
      </c>
    </row>
    <row r="31" spans="1:14" ht="24" customHeight="1" thickBot="1" x14ac:dyDescent="0.25">
      <c r="A31" s="20" t="s">
        <v>70</v>
      </c>
      <c r="B31" s="32" t="s">
        <v>74</v>
      </c>
      <c r="C31" s="33" t="s">
        <v>15</v>
      </c>
      <c r="D31" s="34">
        <v>17.100000000000001</v>
      </c>
      <c r="E31" s="2"/>
      <c r="F31" s="35" t="str">
        <f>IF(Tabla_Datos133[[#This Row],[Licitación]]&gt;=Tabla_Datos133[[#This Row],[Oferta]],"ok","sup")</f>
        <v>ok</v>
      </c>
      <c r="G31" s="36">
        <v>33</v>
      </c>
      <c r="H31" s="37">
        <v>0.21</v>
      </c>
      <c r="I31" s="38">
        <f>ROUND(Tabla_Datos133[[#This Row],[Licitación]]*Tabla_Datos133[[#This Row],[Unidades
8 meses]],2)</f>
        <v>564.29999999999995</v>
      </c>
      <c r="J31" s="38">
        <f>ROUND(Tabla_Datos133[[#This Row],[Base Imponible licitacion]]*Tabla_Datos133[[#This Row],[IVA aplicable]],2)</f>
        <v>118.5</v>
      </c>
      <c r="K31" s="39">
        <f t="shared" si="0"/>
        <v>682.8</v>
      </c>
      <c r="L31" s="40">
        <f>ROUND(Tabla_Datos133[[#This Row],[Oferta]]*Tabla_Datos133[[#This Row],[Unidades
8 meses]],2)</f>
        <v>0</v>
      </c>
      <c r="M31" s="40">
        <f>ROUND(Tabla_Datos133[[#This Row],[Base imponible oferta]]*Tabla_Datos133[[#This Row],[IVA aplicable]],2)</f>
        <v>0</v>
      </c>
      <c r="N31" s="41">
        <f>SUM(Tabla_Datos133[[#This Row],[Base imponible oferta]:[IVA]])</f>
        <v>0</v>
      </c>
    </row>
    <row r="32" spans="1:14" s="42" customFormat="1" ht="24" customHeight="1" thickBot="1" x14ac:dyDescent="0.3">
      <c r="A32" s="51"/>
      <c r="B32" s="52"/>
      <c r="C32" s="53"/>
      <c r="D32" s="53"/>
      <c r="E32" s="54"/>
      <c r="F32" s="53"/>
      <c r="G32" s="53"/>
      <c r="H32" s="53"/>
      <c r="I32" s="55">
        <f>SUBTOTAL(109,Tabla_Datos133[Base Imponible licitacion])</f>
        <v>231918.55</v>
      </c>
      <c r="J32" s="56">
        <f>SUBTOTAL(109,Tabla_Datos133[IVA licitacion])</f>
        <v>48702.910000000011</v>
      </c>
      <c r="K32" s="57">
        <f>SUBTOTAL(109,Tabla_Datos133[Importe (IVA incl.) licitacion])</f>
        <v>280621.45999999996</v>
      </c>
      <c r="L32" s="58">
        <f>SUBTOTAL(109,Tabla_Datos133[Base imponible oferta])</f>
        <v>0</v>
      </c>
      <c r="M32" s="59">
        <f>SUBTOTAL(109,Tabla_Datos133[IVA])</f>
        <v>0</v>
      </c>
      <c r="N32" s="60">
        <f>SUBTOTAL(109,Tabla_Datos133[Total oferta
(IVA incluido)])</f>
        <v>0</v>
      </c>
    </row>
    <row r="33" spans="1:15" x14ac:dyDescent="0.2">
      <c r="H33" s="47"/>
    </row>
    <row r="34" spans="1:15" s="47" customFormat="1" x14ac:dyDescent="0.2">
      <c r="A34" s="31"/>
      <c r="B34" s="19"/>
      <c r="C34" s="43"/>
      <c r="D34" s="44"/>
      <c r="E34" s="45"/>
      <c r="F34" s="46"/>
      <c r="G34" s="43"/>
      <c r="J34" s="49"/>
      <c r="O34" s="31"/>
    </row>
    <row r="36" spans="1:15" s="47" customFormat="1" x14ac:dyDescent="0.2">
      <c r="A36" s="31"/>
      <c r="B36" s="19"/>
      <c r="C36" s="43"/>
      <c r="D36" s="44"/>
      <c r="E36" s="45"/>
      <c r="F36" s="46"/>
      <c r="G36" s="43"/>
      <c r="H36" s="43"/>
      <c r="J36" s="49"/>
      <c r="O36" s="31"/>
    </row>
    <row r="38" spans="1:15" s="47" customFormat="1" x14ac:dyDescent="0.2">
      <c r="A38" s="31"/>
      <c r="B38" s="19"/>
      <c r="C38" s="43"/>
      <c r="D38" s="44"/>
      <c r="E38" s="45"/>
      <c r="F38" s="46"/>
      <c r="G38" s="43"/>
      <c r="H38" s="43"/>
      <c r="J38" s="49"/>
      <c r="O38" s="31"/>
    </row>
  </sheetData>
  <sheetProtection algorithmName="SHA-512" hashValue="PA4eDXIsyXp3/zYMqxTAT9jirsjo/3nQ5XL+4OYIgSrHWCUgsAdoEY9fbIlMAxtLY8Wj/MGwKEPKOutQDjMcZg==" saltValue="g3xV6PVD11tr6yWGiyZjQg==" spinCount="100000" sheet="1" objects="1" scenarios="1"/>
  <mergeCells count="3">
    <mergeCell ref="D1:F1"/>
    <mergeCell ref="I1:K1"/>
    <mergeCell ref="L1:N1"/>
  </mergeCells>
  <conditionalFormatting sqref="I3:I31 K3:K31 J2:J31 C3:C31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31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2</vt:lpstr>
      <vt:lpstr>'Lote 2'!Área_de_impresión</vt:lpstr>
      <vt:lpstr>'Lote 2'!Títulos_a_imprimir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cp:lastPrinted>2023-06-30T07:59:14Z</cp:lastPrinted>
  <dcterms:created xsi:type="dcterms:W3CDTF">2022-11-24T11:35:07Z</dcterms:created>
  <dcterms:modified xsi:type="dcterms:W3CDTF">2024-12-10T09:42:51Z</dcterms:modified>
</cp:coreProperties>
</file>