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037013-24 SUM ROPA PLANA_MV-MC-P\03. PUBLICACIONES\"/>
    </mc:Choice>
  </mc:AlternateContent>
  <bookViews>
    <workbookView xWindow="0" yWindow="0" windowWidth="28800" windowHeight="12135"/>
  </bookViews>
  <sheets>
    <sheet name="Lote 4" sheetId="4" r:id="rId1"/>
  </sheets>
  <definedNames>
    <definedName name="aa" localSheetId="0">#REF!</definedName>
    <definedName name="aa">#REF!</definedName>
    <definedName name="_xlnm.Print_Area" localSheetId="0">'Lote 4'!$A$1:$N$19</definedName>
    <definedName name="bb" localSheetId="0">#REF!</definedName>
    <definedName name="bb">#REF!</definedName>
    <definedName name="bbbb" localSheetId="0">#REF!</definedName>
    <definedName name="bbbb">#REF!</definedName>
    <definedName name="DE" localSheetId="0">#REF!</definedName>
    <definedName name="DE">#REF!</definedName>
    <definedName name="m" localSheetId="0">#REF!</definedName>
    <definedName name="m">#REF!</definedName>
    <definedName name="MAX" localSheetId="0">#REF!</definedName>
    <definedName name="MAX">#REF!</definedName>
    <definedName name="MAXIM" localSheetId="0">#REF!</definedName>
    <definedName name="MAXIM">#REF!</definedName>
    <definedName name="MAXIMO" localSheetId="0">#REF!</definedName>
    <definedName name="MAXIMO">#REF!</definedName>
    <definedName name="MIN" localSheetId="0">#REF!</definedName>
    <definedName name="MIN">#REF!</definedName>
    <definedName name="MINIM" localSheetId="0">#REF!</definedName>
    <definedName name="MINIM">#REF!</definedName>
    <definedName name="MINIMO" localSheetId="0">#REF!</definedName>
    <definedName name="MINIMO">#REF!</definedName>
    <definedName name="PEDRO" localSheetId="0">#REF!</definedName>
    <definedName name="PEDRO">#REF!</definedName>
    <definedName name="RRRRR" localSheetId="0">#REF!</definedName>
    <definedName name="RRRRR">#REF!</definedName>
    <definedName name="_xlnm.Print_Titles" localSheetId="0">'Lote 4'!$1:$2</definedName>
    <definedName name="xxxxxxxxxxxxxxxxxxxxxxxxxxx" localSheetId="0">#REF!</definedName>
    <definedName name="xxxxxxxxxxxxxxxxxxxxxxxx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4" l="1"/>
  <c r="M18" i="4" s="1"/>
  <c r="N18" i="4" s="1"/>
  <c r="I18" i="4"/>
  <c r="J18" i="4" s="1"/>
  <c r="F18" i="4"/>
  <c r="L17" i="4"/>
  <c r="M17" i="4" s="1"/>
  <c r="I17" i="4"/>
  <c r="F17" i="4"/>
  <c r="L16" i="4"/>
  <c r="I16" i="4"/>
  <c r="F16" i="4"/>
  <c r="L15" i="4"/>
  <c r="M15" i="4" s="1"/>
  <c r="N15" i="4" s="1"/>
  <c r="J15" i="4"/>
  <c r="K15" i="4" s="1"/>
  <c r="I15" i="4"/>
  <c r="F15" i="4"/>
  <c r="L14" i="4"/>
  <c r="M14" i="4" s="1"/>
  <c r="N14" i="4" s="1"/>
  <c r="I14" i="4"/>
  <c r="F14" i="4"/>
  <c r="L13" i="4"/>
  <c r="M13" i="4" s="1"/>
  <c r="I13" i="4"/>
  <c r="F13" i="4"/>
  <c r="L12" i="4"/>
  <c r="J12" i="4"/>
  <c r="I12" i="4"/>
  <c r="F12" i="4"/>
  <c r="L11" i="4"/>
  <c r="I11" i="4"/>
  <c r="J11" i="4" s="1"/>
  <c r="K11" i="4" s="1"/>
  <c r="F11" i="4"/>
  <c r="L10" i="4"/>
  <c r="M10" i="4" s="1"/>
  <c r="N10" i="4" s="1"/>
  <c r="I10" i="4"/>
  <c r="F10" i="4"/>
  <c r="L9" i="4"/>
  <c r="M9" i="4" s="1"/>
  <c r="I9" i="4"/>
  <c r="F9" i="4"/>
  <c r="L8" i="4"/>
  <c r="I8" i="4"/>
  <c r="J8" i="4" s="1"/>
  <c r="K8" i="4" s="1"/>
  <c r="F8" i="4"/>
  <c r="L7" i="4"/>
  <c r="M7" i="4" s="1"/>
  <c r="N7" i="4" s="1"/>
  <c r="J7" i="4"/>
  <c r="K7" i="4" s="1"/>
  <c r="I7" i="4"/>
  <c r="F7" i="4"/>
  <c r="L6" i="4"/>
  <c r="M6" i="4" s="1"/>
  <c r="N6" i="4" s="1"/>
  <c r="I6" i="4"/>
  <c r="F6" i="4"/>
  <c r="L5" i="4"/>
  <c r="M5" i="4" s="1"/>
  <c r="I5" i="4"/>
  <c r="F5" i="4"/>
  <c r="L4" i="4"/>
  <c r="J4" i="4"/>
  <c r="I4" i="4"/>
  <c r="F4" i="4"/>
  <c r="L3" i="4"/>
  <c r="I3" i="4"/>
  <c r="J3" i="4" s="1"/>
  <c r="F3" i="4"/>
  <c r="K4" i="4" l="1"/>
  <c r="M11" i="4"/>
  <c r="N11" i="4" s="1"/>
  <c r="M3" i="4"/>
  <c r="N3" i="4" s="1"/>
  <c r="K12" i="4"/>
  <c r="J16" i="4"/>
  <c r="K16" i="4" s="1"/>
  <c r="I19" i="4"/>
  <c r="K3" i="4"/>
  <c r="J6" i="4"/>
  <c r="K6" i="4" s="1"/>
  <c r="J10" i="4"/>
  <c r="K10" i="4" s="1"/>
  <c r="J14" i="4"/>
  <c r="K14" i="4" s="1"/>
  <c r="L19" i="4"/>
  <c r="M4" i="4"/>
  <c r="N4" i="4" s="1"/>
  <c r="J5" i="4"/>
  <c r="K5" i="4" s="1"/>
  <c r="N5" i="4"/>
  <c r="M8" i="4"/>
  <c r="N8" i="4" s="1"/>
  <c r="J9" i="4"/>
  <c r="K9" i="4" s="1"/>
  <c r="N9" i="4"/>
  <c r="M12" i="4"/>
  <c r="N12" i="4" s="1"/>
  <c r="J13" i="4"/>
  <c r="K13" i="4" s="1"/>
  <c r="N13" i="4"/>
  <c r="M16" i="4"/>
  <c r="N16" i="4" s="1"/>
  <c r="J17" i="4"/>
  <c r="K17" i="4" s="1"/>
  <c r="N17" i="4"/>
  <c r="K18" i="4"/>
  <c r="N19" i="4" l="1"/>
  <c r="K19" i="4"/>
  <c r="M19" i="4"/>
  <c r="J19" i="4"/>
</calcChain>
</file>

<file path=xl/comments1.xml><?xml version="1.0" encoding="utf-8"?>
<comments xmlns="http://schemas.openxmlformats.org/spreadsheetml/2006/main">
  <authors>
    <author>ICM</author>
  </authors>
  <commentList>
    <comment ref="F2" authorId="0" shapeId="0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<sst xmlns="http://schemas.openxmlformats.org/spreadsheetml/2006/main" count="65" uniqueCount="50">
  <si>
    <t>BASE IMPONIBLE UNIDAD</t>
  </si>
  <si>
    <t>IMPORTE LICITACIÓN</t>
  </si>
  <si>
    <t>IMPORTE OFERTA</t>
  </si>
  <si>
    <t xml:space="preserve">Descripción del producto </t>
  </si>
  <si>
    <t xml:space="preserve">Unidad </t>
  </si>
  <si>
    <t>Licitación</t>
  </si>
  <si>
    <t>Oferta</t>
  </si>
  <si>
    <t>Control</t>
  </si>
  <si>
    <t>IVA aplicable</t>
  </si>
  <si>
    <t>Base Imponible licitacion</t>
  </si>
  <si>
    <t>IVA licitacion</t>
  </si>
  <si>
    <t>Importe (IVA incl.) licitacion</t>
  </si>
  <si>
    <t>Base imponible oferta</t>
  </si>
  <si>
    <t>IVA</t>
  </si>
  <si>
    <t>Total oferta
(IVA incluido)</t>
  </si>
  <si>
    <t>1 Unidad</t>
  </si>
  <si>
    <t>EMPAPADOR ENTREMETIDA ALAS</t>
  </si>
  <si>
    <t>Unidades
8 meses</t>
  </si>
  <si>
    <t>ALMOHADA CAMA 90CM</t>
  </si>
  <si>
    <t>COLCHA CAMA 90CM ALG 170X270CM</t>
  </si>
  <si>
    <t>FUNDA ALMOHADA 50/50 45X110</t>
  </si>
  <si>
    <t>FUNDA COLCH C/CREM.100%POL/PU 90X190 IGN</t>
  </si>
  <si>
    <t>MANTA 180X240CM</t>
  </si>
  <si>
    <t>PROTEC COLCH AJUST RIZO ALG/IMP 90X190</t>
  </si>
  <si>
    <t>SABANA CAMA ENCIMERA 160X290CM ALG/POL</t>
  </si>
  <si>
    <t>ALFOMBRÍN 100%ALG</t>
  </si>
  <si>
    <t>TOALLA BAÑO 100%ALG 100X150</t>
  </si>
  <si>
    <t>TOALLA LAVABO 100%ALG 50X100 CM.</t>
  </si>
  <si>
    <t>BABERO GERIATRICO FELPA ALG/IMPERM45X90</t>
  </si>
  <si>
    <t>CUBRE MANTEL 100X100CM</t>
  </si>
  <si>
    <t>MANTEL ALG/POL 150X150</t>
  </si>
  <si>
    <t>SERVILLETA ALG/POL. 50X50</t>
  </si>
  <si>
    <t>CAMISON ENFERMO POL/ALG ABERT.ESPALDA</t>
  </si>
  <si>
    <t>Referencias Lote 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</si>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</sst>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sz val="10"/>
      <color rgb="FF00B050"/>
      <name val="Arial"/>
      <family val="2"/>
    </font>
    <font>
      <sz val="10"/>
      <color theme="0" tint="-0.3499862666707357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164" fontId="5" fillId="0" borderId="12" xfId="0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6" xfId="1" applyFont="1" applyFill="1" applyBorder="1" applyAlignment="1" applyProtection="1">
      <alignment horizontal="center" vertical="center" wrapText="1"/>
    </xf>
    <xf numFmtId="164" fontId="4" fillId="3" borderId="7" xfId="1" applyNumberFormat="1" applyFont="1" applyFill="1" applyBorder="1" applyAlignment="1" applyProtection="1">
      <alignment horizontal="center" vertical="center" wrapText="1"/>
    </xf>
    <xf numFmtId="164" fontId="5" fillId="3" borderId="5" xfId="1" applyNumberFormat="1" applyFont="1" applyFill="1" applyBorder="1" applyAlignment="1" applyProtection="1">
      <alignment horizontal="center" vertical="center" wrapText="1"/>
    </xf>
    <xf numFmtId="164" fontId="4" fillId="3" borderId="8" xfId="1" applyNumberFormat="1" applyFont="1" applyFill="1" applyBorder="1" applyAlignment="1" applyProtection="1">
      <alignment horizontal="center" vertical="center" wrapText="1"/>
    </xf>
    <xf numFmtId="164" fontId="4" fillId="3" borderId="5" xfId="1" applyNumberFormat="1" applyFont="1" applyFill="1" applyBorder="1" applyAlignment="1" applyProtection="1">
      <alignment horizontal="center" vertical="center" wrapText="1"/>
    </xf>
    <xf numFmtId="164" fontId="4" fillId="2" borderId="6" xfId="0" applyNumberFormat="1" applyFont="1" applyFill="1" applyBorder="1" applyAlignment="1" applyProtection="1">
      <alignment horizontal="center" vertical="center" wrapText="1"/>
    </xf>
    <xf numFmtId="164" fontId="4" fillId="2" borderId="5" xfId="0" applyNumberFormat="1" applyFont="1" applyFill="1" applyBorder="1" applyAlignment="1" applyProtection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center" wrapText="1"/>
    </xf>
    <xf numFmtId="164" fontId="4" fillId="3" borderId="6" xfId="1" applyNumberFormat="1" applyFont="1" applyFill="1" applyBorder="1" applyAlignment="1" applyProtection="1">
      <alignment horizontal="center" vertical="center" wrapText="1"/>
    </xf>
    <xf numFmtId="164" fontId="4" fillId="3" borderId="9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164" fontId="6" fillId="0" borderId="12" xfId="0" applyNumberFormat="1" applyFont="1" applyFill="1" applyBorder="1" applyAlignment="1" applyProtection="1">
      <alignment horizontal="center" vertical="center"/>
    </xf>
    <xf numFmtId="164" fontId="7" fillId="0" borderId="13" xfId="0" applyNumberFormat="1" applyFont="1" applyFill="1" applyBorder="1" applyAlignment="1" applyProtection="1">
      <alignment horizontal="center" vertical="center"/>
    </xf>
    <xf numFmtId="3" fontId="6" fillId="0" borderId="12" xfId="0" applyNumberFormat="1" applyFont="1" applyFill="1" applyBorder="1" applyAlignment="1" applyProtection="1">
      <alignment vertical="center"/>
    </xf>
    <xf numFmtId="9" fontId="6" fillId="0" borderId="11" xfId="0" applyNumberFormat="1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164" fontId="8" fillId="0" borderId="11" xfId="0" applyNumberFormat="1" applyFont="1" applyBorder="1" applyAlignment="1" applyProtection="1">
      <alignment vertical="center"/>
    </xf>
    <xf numFmtId="164" fontId="4" fillId="0" borderId="12" xfId="0" applyNumberFormat="1" applyFont="1" applyBorder="1" applyAlignment="1" applyProtection="1">
      <alignment vertical="center"/>
    </xf>
    <xf numFmtId="164" fontId="4" fillId="0" borderId="11" xfId="0" applyNumberFormat="1" applyFont="1" applyBorder="1" applyAlignment="1" applyProtection="1">
      <alignment vertical="center"/>
    </xf>
    <xf numFmtId="0" fontId="1" fillId="0" borderId="0" xfId="0" applyFont="1" applyProtection="1"/>
    <xf numFmtId="0" fontId="3" fillId="0" borderId="14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164" fontId="7" fillId="0" borderId="16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vertical="center"/>
    </xf>
    <xf numFmtId="9" fontId="6" fillId="0" borderId="15" xfId="0" applyNumberFormat="1" applyFont="1" applyFill="1" applyBorder="1" applyAlignment="1" applyProtection="1">
      <alignment horizontal="center" vertical="center"/>
    </xf>
    <xf numFmtId="164" fontId="8" fillId="0" borderId="0" xfId="0" applyNumberFormat="1" applyFont="1" applyFill="1" applyBorder="1" applyAlignment="1" applyProtection="1">
      <alignment vertical="center"/>
    </xf>
    <xf numFmtId="164" fontId="8" fillId="0" borderId="15" xfId="0" applyNumberFormat="1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vertical="center"/>
    </xf>
    <xf numFmtId="164" fontId="4" fillId="0" borderId="15" xfId="0" applyNumberFormat="1" applyFont="1" applyBorder="1" applyAlignment="1" applyProtection="1">
      <alignment vertic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164" fontId="4" fillId="3" borderId="18" xfId="0" applyNumberFormat="1" applyFont="1" applyFill="1" applyBorder="1" applyAlignment="1" applyProtection="1">
      <alignment horizontal="center" vertical="center"/>
    </xf>
    <xf numFmtId="164" fontId="4" fillId="3" borderId="17" xfId="0" applyNumberFormat="1" applyFont="1" applyFill="1" applyBorder="1" applyAlignment="1" applyProtection="1">
      <alignment horizontal="center" vertical="center"/>
    </xf>
    <xf numFmtId="164" fontId="4" fillId="3" borderId="19" xfId="0" applyNumberFormat="1" applyFont="1" applyFill="1" applyBorder="1" applyAlignment="1" applyProtection="1">
      <alignment horizontal="center" vertical="center"/>
    </xf>
    <xf numFmtId="164" fontId="9" fillId="3" borderId="18" xfId="0" applyNumberFormat="1" applyFont="1" applyFill="1" applyBorder="1" applyAlignment="1" applyProtection="1">
      <alignment horizontal="center" vertical="center"/>
    </xf>
    <xf numFmtId="164" fontId="9" fillId="3" borderId="17" xfId="0" applyNumberFormat="1" applyFont="1" applyFill="1" applyBorder="1" applyAlignment="1" applyProtection="1">
      <alignment horizontal="center" vertical="center"/>
    </xf>
    <xf numFmtId="164" fontId="9" fillId="3" borderId="19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6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164" fontId="11" fillId="0" borderId="0" xfId="0" applyNumberFormat="1" applyFont="1" applyProtection="1"/>
    <xf numFmtId="0" fontId="4" fillId="0" borderId="0" xfId="0" applyFont="1" applyFill="1" applyProtection="1"/>
    <xf numFmtId="164" fontId="4" fillId="0" borderId="0" xfId="0" applyNumberFormat="1" applyFont="1" applyFill="1" applyProtection="1"/>
    <xf numFmtId="0" fontId="1" fillId="3" borderId="20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protection locked="1" hidden="0"/>
    </dxf>
    <dxf>
      <protection locked="1" hidden="0"/>
    </dxf>
    <dxf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.00\ _€_-;\-* #,##0.00\ _€_-;_-* &quot;-&quot;??\ _€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>
        <top style="medium">
          <color rgb="FF000000"/>
        </top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6" formatCode="#.##000\ \€"/>
      <fill>
        <patternFill patternType="solid">
          <fgColor rgb="FF000000"/>
          <bgColor rgb="FFC6E0B4"/>
        </patternFill>
      </fill>
      <alignment horizontal="center" vertic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numFmt numFmtId="166" formatCode="#.##000\ \€"/>
      <alignment vertical="center" textRotation="0" wrapText="0" indent="0" justifyLastLine="0" shrinkToFit="0" readingOrder="0"/>
      <protection locked="1" hidden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a_Datos13345" displayName="Tabla_Datos13345" ref="A2:N19" totalsRowCount="1" headerRowDxfId="32" dataDxfId="30" totalsRowDxfId="29" headerRowBorderDxfId="31" totalsRowBorderDxfId="28">
  <autoFilter ref="A2:N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3" name="Referencias Lote 4" dataDxfId="27" totalsRowDxfId="13"/>
    <tableColumn id="4" name="Descripción del producto " dataDxfId="26" totalsRowDxfId="12"/>
    <tableColumn id="5" name="Unidad " dataDxfId="25" totalsRowDxfId="11"/>
    <tableColumn id="6" name="Licitación" dataDxfId="24" totalsRowDxfId="10"/>
    <tableColumn id="10" name="Oferta" dataDxfId="23" totalsRowDxfId="9"/>
    <tableColumn id="2" name="Control" dataDxfId="22" totalsRowDxfId="8">
      <calculatedColumnFormula>IF(Tabla_Datos13345[[#This Row],[Licitación]]&gt;=Tabla_Datos13345[[#This Row],[Oferta]],"ok","sup")</calculatedColumnFormula>
    </tableColumn>
    <tableColumn id="8" name="Unidades_x000a_8 meses" dataDxfId="21" totalsRowDxfId="7"/>
    <tableColumn id="9" name="IVA aplicable" dataDxfId="20" totalsRowDxfId="6"/>
    <tableColumn id="12" name="Base Imponible licitacion" totalsRowFunction="sum" dataDxfId="19" totalsRowDxfId="5">
      <calculatedColumnFormula>ROUND(Tabla_Datos13345[[#This Row],[Licitación]]*Tabla_Datos13345[[#This Row],[Unidades
8 meses]],2)</calculatedColumnFormula>
    </tableColumn>
    <tableColumn id="13" name="IVA licitacion" totalsRowFunction="sum" dataDxfId="18" totalsRowDxfId="4">
      <calculatedColumnFormula>ROUND(Tabla_Datos13345[[#This Row],[Base Imponible licitacion]]*Tabla_Datos13345[[#This Row],[IVA aplicable]],2)</calculatedColumnFormula>
    </tableColumn>
    <tableColumn id="14" name="Importe (IVA incl.) licitacion" totalsRowFunction="sum" dataDxfId="17" totalsRowDxfId="3">
      <calculatedColumnFormula>SUM(I3,J3)</calculatedColumnFormula>
    </tableColumn>
    <tableColumn id="11" name="Base imponible oferta" totalsRowFunction="sum" dataDxfId="16" totalsRowDxfId="2">
      <calculatedColumnFormula>ROUND(Tabla_Datos13345[[#This Row],[Oferta]]*Tabla_Datos13345[[#This Row],[Unidades
8 meses]],2)</calculatedColumnFormula>
    </tableColumn>
    <tableColumn id="15" name="IVA" totalsRowFunction="sum" dataDxfId="15" totalsRowDxfId="1">
      <calculatedColumnFormula>ROUND(Tabla_Datos13345[[#This Row],[Base imponible oferta]]*Tabla_Datos13345[[#This Row],[IVA aplicable]],2)</calculatedColumnFormula>
    </tableColumn>
    <tableColumn id="16" name="Total oferta_x000a_(IVA incluido)" totalsRowFunction="sum" dataDxfId="14" totalsRowDxfId="0">
      <calculatedColumnFormula>SUM(Tabla_Datos13345[[#This Row],[Base imponible oferta]:[IVA]])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="90" zoomScaleNormal="90" zoomScaleSheetLayoutView="70" workbookViewId="0">
      <selection activeCell="Q8" sqref="Q8"/>
    </sheetView>
  </sheetViews>
  <sheetFormatPr baseColWidth="10" defaultColWidth="11.42578125" defaultRowHeight="14.25" x14ac:dyDescent="0.2"/>
  <cols>
    <col min="1" max="1" width="11.140625" style="31" customWidth="1"/>
    <col min="2" max="2" width="74.28515625" style="19" customWidth="1"/>
    <col min="3" max="3" width="13.42578125" style="53" bestFit="1" customWidth="1"/>
    <col min="4" max="4" width="13.140625" style="54" customWidth="1"/>
    <col min="5" max="5" width="13.140625" style="55" customWidth="1"/>
    <col min="6" max="6" width="8.28515625" style="56" customWidth="1"/>
    <col min="7" max="7" width="13.140625" style="53" customWidth="1"/>
    <col min="8" max="8" width="10.7109375" style="53" customWidth="1"/>
    <col min="9" max="9" width="17.140625" style="53" hidden="1" customWidth="1"/>
    <col min="10" max="10" width="17.140625" style="58" hidden="1" customWidth="1"/>
    <col min="11" max="11" width="17.140625" style="53" hidden="1" customWidth="1"/>
    <col min="12" max="14" width="16.42578125" style="57" customWidth="1"/>
    <col min="15" max="15" width="5.28515625" style="31" customWidth="1"/>
    <col min="16" max="16" width="14.28515625" style="31" customWidth="1"/>
    <col min="17" max="16384" width="11.42578125" style="31"/>
  </cols>
  <sheetData>
    <row r="1" spans="1:15" s="7" customFormat="1" ht="19.5" customHeight="1" x14ac:dyDescent="0.25">
      <c r="A1" s="60"/>
      <c r="B1" s="3"/>
      <c r="C1" s="4"/>
      <c r="D1" s="61" t="s">
        <v>0</v>
      </c>
      <c r="E1" s="61"/>
      <c r="F1" s="62"/>
      <c r="G1" s="5"/>
      <c r="H1" s="4"/>
      <c r="I1" s="63" t="s">
        <v>1</v>
      </c>
      <c r="J1" s="64"/>
      <c r="K1" s="65"/>
      <c r="L1" s="66" t="s">
        <v>2</v>
      </c>
      <c r="M1" s="61"/>
      <c r="N1" s="67"/>
      <c r="O1" s="6"/>
    </row>
    <row r="2" spans="1:15" s="19" customFormat="1" ht="26.25" thickBot="1" x14ac:dyDescent="0.25">
      <c r="A2" s="8" t="s">
        <v>33</v>
      </c>
      <c r="B2" s="9" t="s">
        <v>3</v>
      </c>
      <c r="C2" s="10" t="s">
        <v>4</v>
      </c>
      <c r="D2" s="11" t="s">
        <v>5</v>
      </c>
      <c r="E2" s="11" t="s">
        <v>6</v>
      </c>
      <c r="F2" s="12" t="s">
        <v>7</v>
      </c>
      <c r="G2" s="13" t="s">
        <v>17</v>
      </c>
      <c r="H2" s="10" t="s">
        <v>8</v>
      </c>
      <c r="I2" s="14" t="s">
        <v>9</v>
      </c>
      <c r="J2" s="15" t="s">
        <v>10</v>
      </c>
      <c r="K2" s="16" t="s">
        <v>11</v>
      </c>
      <c r="L2" s="17" t="s">
        <v>12</v>
      </c>
      <c r="M2" s="18" t="s">
        <v>13</v>
      </c>
      <c r="N2" s="10" t="s">
        <v>14</v>
      </c>
    </row>
    <row r="3" spans="1:15" ht="24" customHeight="1" x14ac:dyDescent="0.2">
      <c r="A3" s="20" t="s">
        <v>34</v>
      </c>
      <c r="B3" s="21" t="s">
        <v>18</v>
      </c>
      <c r="C3" s="22" t="s">
        <v>15</v>
      </c>
      <c r="D3" s="23">
        <v>6.45</v>
      </c>
      <c r="E3" s="1"/>
      <c r="F3" s="24" t="str">
        <f>IF(Tabla_Datos13345[[#This Row],[Licitación]]&gt;=Tabla_Datos13345[[#This Row],[Oferta]],"ok","sup")</f>
        <v>ok</v>
      </c>
      <c r="G3" s="25">
        <v>1114</v>
      </c>
      <c r="H3" s="26">
        <v>0.21</v>
      </c>
      <c r="I3" s="27">
        <f>ROUND(Tabla_Datos13345[[#This Row],[Licitación]]*Tabla_Datos13345[[#This Row],[Unidades
8 meses]],2)</f>
        <v>7185.3</v>
      </c>
      <c r="J3" s="27">
        <f>ROUND(Tabla_Datos13345[[#This Row],[Base Imponible licitacion]]*Tabla_Datos13345[[#This Row],[IVA aplicable]],2)</f>
        <v>1508.91</v>
      </c>
      <c r="K3" s="28">
        <f t="shared" ref="K3:K18" si="0">SUM(I3,J3)</f>
        <v>8694.2100000000009</v>
      </c>
      <c r="L3" s="29">
        <f>ROUND(Tabla_Datos13345[[#This Row],[Oferta]]*Tabla_Datos13345[[#This Row],[Unidades
8 meses]],2)</f>
        <v>0</v>
      </c>
      <c r="M3" s="29">
        <f>ROUND(Tabla_Datos13345[[#This Row],[Base imponible oferta]]*Tabla_Datos13345[[#This Row],[IVA aplicable]],2)</f>
        <v>0</v>
      </c>
      <c r="N3" s="30">
        <f>SUM(Tabla_Datos13345[[#This Row],[Base imponible oferta]:[IVA]])</f>
        <v>0</v>
      </c>
    </row>
    <row r="4" spans="1:15" ht="24" customHeight="1" x14ac:dyDescent="0.2">
      <c r="A4" s="20" t="s">
        <v>35</v>
      </c>
      <c r="B4" s="32" t="s">
        <v>19</v>
      </c>
      <c r="C4" s="33" t="s">
        <v>15</v>
      </c>
      <c r="D4" s="34">
        <v>34.25</v>
      </c>
      <c r="E4" s="2"/>
      <c r="F4" s="35" t="str">
        <f>IF(Tabla_Datos13345[[#This Row],[Licitación]]&gt;=Tabla_Datos13345[[#This Row],[Oferta]],"ok","sup")</f>
        <v>ok</v>
      </c>
      <c r="G4" s="36">
        <v>3549</v>
      </c>
      <c r="H4" s="37">
        <v>0.21</v>
      </c>
      <c r="I4" s="38">
        <f>ROUND(Tabla_Datos13345[[#This Row],[Licitación]]*Tabla_Datos13345[[#This Row],[Unidades
8 meses]],2)</f>
        <v>121553.25</v>
      </c>
      <c r="J4" s="38">
        <f>ROUND(Tabla_Datos13345[[#This Row],[Base Imponible licitacion]]*Tabla_Datos13345[[#This Row],[IVA aplicable]],2)</f>
        <v>25526.18</v>
      </c>
      <c r="K4" s="39">
        <f t="shared" si="0"/>
        <v>147079.43</v>
      </c>
      <c r="L4" s="40">
        <f>ROUND(Tabla_Datos13345[[#This Row],[Oferta]]*Tabla_Datos13345[[#This Row],[Unidades
8 meses]],2)</f>
        <v>0</v>
      </c>
      <c r="M4" s="40">
        <f>ROUND(Tabla_Datos13345[[#This Row],[Base imponible oferta]]*Tabla_Datos13345[[#This Row],[IVA aplicable]],2)</f>
        <v>0</v>
      </c>
      <c r="N4" s="41">
        <f>SUM(Tabla_Datos13345[[#This Row],[Base imponible oferta]:[IVA]])</f>
        <v>0</v>
      </c>
    </row>
    <row r="5" spans="1:15" ht="24" customHeight="1" x14ac:dyDescent="0.2">
      <c r="A5" s="20" t="s">
        <v>36</v>
      </c>
      <c r="B5" s="32" t="s">
        <v>16</v>
      </c>
      <c r="C5" s="33" t="s">
        <v>15</v>
      </c>
      <c r="D5" s="34">
        <v>13.35</v>
      </c>
      <c r="E5" s="2"/>
      <c r="F5" s="35" t="str">
        <f>IF(Tabla_Datos13345[[#This Row],[Licitación]]&gt;=Tabla_Datos13345[[#This Row],[Oferta]],"ok","sup")</f>
        <v>ok</v>
      </c>
      <c r="G5" s="36">
        <v>12128</v>
      </c>
      <c r="H5" s="37">
        <v>0.21</v>
      </c>
      <c r="I5" s="38">
        <f>ROUND(Tabla_Datos13345[[#This Row],[Licitación]]*Tabla_Datos13345[[#This Row],[Unidades
8 meses]],2)</f>
        <v>161908.79999999999</v>
      </c>
      <c r="J5" s="38">
        <f>ROUND(Tabla_Datos13345[[#This Row],[Base Imponible licitacion]]*Tabla_Datos13345[[#This Row],[IVA aplicable]],2)</f>
        <v>34000.85</v>
      </c>
      <c r="K5" s="39">
        <f t="shared" si="0"/>
        <v>195909.65</v>
      </c>
      <c r="L5" s="40">
        <f>ROUND(Tabla_Datos13345[[#This Row],[Oferta]]*Tabla_Datos13345[[#This Row],[Unidades
8 meses]],2)</f>
        <v>0</v>
      </c>
      <c r="M5" s="40">
        <f>ROUND(Tabla_Datos13345[[#This Row],[Base imponible oferta]]*Tabla_Datos13345[[#This Row],[IVA aplicable]],2)</f>
        <v>0</v>
      </c>
      <c r="N5" s="41">
        <f>SUM(Tabla_Datos13345[[#This Row],[Base imponible oferta]:[IVA]])</f>
        <v>0</v>
      </c>
    </row>
    <row r="6" spans="1:15" ht="24" customHeight="1" x14ac:dyDescent="0.2">
      <c r="A6" s="20" t="s">
        <v>37</v>
      </c>
      <c r="B6" s="32" t="s">
        <v>20</v>
      </c>
      <c r="C6" s="33" t="s">
        <v>15</v>
      </c>
      <c r="D6" s="34">
        <v>2.4</v>
      </c>
      <c r="E6" s="2"/>
      <c r="F6" s="35" t="str">
        <f>IF(Tabla_Datos13345[[#This Row],[Licitación]]&gt;=Tabla_Datos13345[[#This Row],[Oferta]],"ok","sup")</f>
        <v>ok</v>
      </c>
      <c r="G6" s="36">
        <v>7097</v>
      </c>
      <c r="H6" s="37">
        <v>0.21</v>
      </c>
      <c r="I6" s="38">
        <f>ROUND(Tabla_Datos13345[[#This Row],[Licitación]]*Tabla_Datos13345[[#This Row],[Unidades
8 meses]],2)</f>
        <v>17032.8</v>
      </c>
      <c r="J6" s="38">
        <f>ROUND(Tabla_Datos13345[[#This Row],[Base Imponible licitacion]]*Tabla_Datos13345[[#This Row],[IVA aplicable]],2)</f>
        <v>3576.89</v>
      </c>
      <c r="K6" s="39">
        <f t="shared" si="0"/>
        <v>20609.689999999999</v>
      </c>
      <c r="L6" s="40">
        <f>ROUND(Tabla_Datos13345[[#This Row],[Oferta]]*Tabla_Datos13345[[#This Row],[Unidades
8 meses]],2)</f>
        <v>0</v>
      </c>
      <c r="M6" s="40">
        <f>ROUND(Tabla_Datos13345[[#This Row],[Base imponible oferta]]*Tabla_Datos13345[[#This Row],[IVA aplicable]],2)</f>
        <v>0</v>
      </c>
      <c r="N6" s="41">
        <f>SUM(Tabla_Datos13345[[#This Row],[Base imponible oferta]:[IVA]])</f>
        <v>0</v>
      </c>
    </row>
    <row r="7" spans="1:15" ht="24" customHeight="1" x14ac:dyDescent="0.2">
      <c r="A7" s="20" t="s">
        <v>38</v>
      </c>
      <c r="B7" s="32" t="s">
        <v>21</v>
      </c>
      <c r="C7" s="33" t="s">
        <v>15</v>
      </c>
      <c r="D7" s="34">
        <v>23.8</v>
      </c>
      <c r="E7" s="2"/>
      <c r="F7" s="35" t="str">
        <f>IF(Tabla_Datos13345[[#This Row],[Licitación]]&gt;=Tabla_Datos13345[[#This Row],[Oferta]],"ok","sup")</f>
        <v>ok</v>
      </c>
      <c r="G7" s="36">
        <v>1114</v>
      </c>
      <c r="H7" s="37">
        <v>0.21</v>
      </c>
      <c r="I7" s="38">
        <f>ROUND(Tabla_Datos13345[[#This Row],[Licitación]]*Tabla_Datos13345[[#This Row],[Unidades
8 meses]],2)</f>
        <v>26513.200000000001</v>
      </c>
      <c r="J7" s="38">
        <f>ROUND(Tabla_Datos13345[[#This Row],[Base Imponible licitacion]]*Tabla_Datos13345[[#This Row],[IVA aplicable]],2)</f>
        <v>5567.77</v>
      </c>
      <c r="K7" s="39">
        <f t="shared" si="0"/>
        <v>32080.97</v>
      </c>
      <c r="L7" s="40">
        <f>ROUND(Tabla_Datos13345[[#This Row],[Oferta]]*Tabla_Datos13345[[#This Row],[Unidades
8 meses]],2)</f>
        <v>0</v>
      </c>
      <c r="M7" s="40">
        <f>ROUND(Tabla_Datos13345[[#This Row],[Base imponible oferta]]*Tabla_Datos13345[[#This Row],[IVA aplicable]],2)</f>
        <v>0</v>
      </c>
      <c r="N7" s="41">
        <f>SUM(Tabla_Datos13345[[#This Row],[Base imponible oferta]:[IVA]])</f>
        <v>0</v>
      </c>
    </row>
    <row r="8" spans="1:15" ht="24" customHeight="1" x14ac:dyDescent="0.2">
      <c r="A8" s="20" t="s">
        <v>39</v>
      </c>
      <c r="B8" s="32" t="s">
        <v>22</v>
      </c>
      <c r="C8" s="33" t="s">
        <v>15</v>
      </c>
      <c r="D8" s="34">
        <v>20.9</v>
      </c>
      <c r="E8" s="2"/>
      <c r="F8" s="35" t="str">
        <f>IF(Tabla_Datos13345[[#This Row],[Licitación]]&gt;=Tabla_Datos13345[[#This Row],[Oferta]],"ok","sup")</f>
        <v>ok</v>
      </c>
      <c r="G8" s="36">
        <v>778</v>
      </c>
      <c r="H8" s="37">
        <v>0.21</v>
      </c>
      <c r="I8" s="38">
        <f>ROUND(Tabla_Datos13345[[#This Row],[Licitación]]*Tabla_Datos13345[[#This Row],[Unidades
8 meses]],2)</f>
        <v>16260.2</v>
      </c>
      <c r="J8" s="38">
        <f>ROUND(Tabla_Datos13345[[#This Row],[Base Imponible licitacion]]*Tabla_Datos13345[[#This Row],[IVA aplicable]],2)</f>
        <v>3414.64</v>
      </c>
      <c r="K8" s="39">
        <f t="shared" si="0"/>
        <v>19674.84</v>
      </c>
      <c r="L8" s="40">
        <f>ROUND(Tabla_Datos13345[[#This Row],[Oferta]]*Tabla_Datos13345[[#This Row],[Unidades
8 meses]],2)</f>
        <v>0</v>
      </c>
      <c r="M8" s="40">
        <f>ROUND(Tabla_Datos13345[[#This Row],[Base imponible oferta]]*Tabla_Datos13345[[#This Row],[IVA aplicable]],2)</f>
        <v>0</v>
      </c>
      <c r="N8" s="41">
        <f>SUM(Tabla_Datos13345[[#This Row],[Base imponible oferta]:[IVA]])</f>
        <v>0</v>
      </c>
    </row>
    <row r="9" spans="1:15" ht="24" customHeight="1" x14ac:dyDescent="0.2">
      <c r="A9" s="20" t="s">
        <v>40</v>
      </c>
      <c r="B9" s="32" t="s">
        <v>23</v>
      </c>
      <c r="C9" s="33" t="s">
        <v>15</v>
      </c>
      <c r="D9" s="34">
        <v>9.4</v>
      </c>
      <c r="E9" s="2"/>
      <c r="F9" s="35" t="str">
        <f>IF(Tabla_Datos13345[[#This Row],[Licitación]]&gt;=Tabla_Datos13345[[#This Row],[Oferta]],"ok","sup")</f>
        <v>ok</v>
      </c>
      <c r="G9" s="36">
        <v>1321</v>
      </c>
      <c r="H9" s="37">
        <v>0.21</v>
      </c>
      <c r="I9" s="38">
        <f>ROUND(Tabla_Datos13345[[#This Row],[Licitación]]*Tabla_Datos13345[[#This Row],[Unidades
8 meses]],2)</f>
        <v>12417.4</v>
      </c>
      <c r="J9" s="38">
        <f>ROUND(Tabla_Datos13345[[#This Row],[Base Imponible licitacion]]*Tabla_Datos13345[[#This Row],[IVA aplicable]],2)</f>
        <v>2607.65</v>
      </c>
      <c r="K9" s="39">
        <f t="shared" si="0"/>
        <v>15025.05</v>
      </c>
      <c r="L9" s="40">
        <f>ROUND(Tabla_Datos13345[[#This Row],[Oferta]]*Tabla_Datos13345[[#This Row],[Unidades
8 meses]],2)</f>
        <v>0</v>
      </c>
      <c r="M9" s="40">
        <f>ROUND(Tabla_Datos13345[[#This Row],[Base imponible oferta]]*Tabla_Datos13345[[#This Row],[IVA aplicable]],2)</f>
        <v>0</v>
      </c>
      <c r="N9" s="41">
        <f>SUM(Tabla_Datos13345[[#This Row],[Base imponible oferta]:[IVA]])</f>
        <v>0</v>
      </c>
    </row>
    <row r="10" spans="1:15" ht="24" customHeight="1" x14ac:dyDescent="0.2">
      <c r="A10" s="20" t="s">
        <v>41</v>
      </c>
      <c r="B10" s="32" t="s">
        <v>24</v>
      </c>
      <c r="C10" s="33" t="s">
        <v>15</v>
      </c>
      <c r="D10" s="34">
        <v>5.9</v>
      </c>
      <c r="E10" s="2"/>
      <c r="F10" s="35" t="str">
        <f>IF(Tabla_Datos13345[[#This Row],[Licitación]]&gt;=Tabla_Datos13345[[#This Row],[Oferta]],"ok","sup")</f>
        <v>ok</v>
      </c>
      <c r="G10" s="36">
        <v>14195</v>
      </c>
      <c r="H10" s="37">
        <v>0.21</v>
      </c>
      <c r="I10" s="38">
        <f>ROUND(Tabla_Datos13345[[#This Row],[Licitación]]*Tabla_Datos13345[[#This Row],[Unidades
8 meses]],2)</f>
        <v>83750.5</v>
      </c>
      <c r="J10" s="38">
        <f>ROUND(Tabla_Datos13345[[#This Row],[Base Imponible licitacion]]*Tabla_Datos13345[[#This Row],[IVA aplicable]],2)</f>
        <v>17587.61</v>
      </c>
      <c r="K10" s="39">
        <f t="shared" si="0"/>
        <v>101338.11</v>
      </c>
      <c r="L10" s="40">
        <f>ROUND(Tabla_Datos13345[[#This Row],[Oferta]]*Tabla_Datos13345[[#This Row],[Unidades
8 meses]],2)</f>
        <v>0</v>
      </c>
      <c r="M10" s="40">
        <f>ROUND(Tabla_Datos13345[[#This Row],[Base imponible oferta]]*Tabla_Datos13345[[#This Row],[IVA aplicable]],2)</f>
        <v>0</v>
      </c>
      <c r="N10" s="41">
        <f>SUM(Tabla_Datos13345[[#This Row],[Base imponible oferta]:[IVA]])</f>
        <v>0</v>
      </c>
    </row>
    <row r="11" spans="1:15" ht="24" customHeight="1" x14ac:dyDescent="0.2">
      <c r="A11" s="20" t="s">
        <v>42</v>
      </c>
      <c r="B11" s="32" t="s">
        <v>25</v>
      </c>
      <c r="C11" s="33" t="s">
        <v>15</v>
      </c>
      <c r="D11" s="34">
        <v>2.5</v>
      </c>
      <c r="E11" s="2"/>
      <c r="F11" s="35" t="str">
        <f>IF(Tabla_Datos13345[[#This Row],[Licitación]]&gt;=Tabla_Datos13345[[#This Row],[Oferta]],"ok","sup")</f>
        <v>ok</v>
      </c>
      <c r="G11" s="36">
        <v>83</v>
      </c>
      <c r="H11" s="37">
        <v>0.21</v>
      </c>
      <c r="I11" s="38">
        <f>ROUND(Tabla_Datos13345[[#This Row],[Licitación]]*Tabla_Datos13345[[#This Row],[Unidades
8 meses]],2)</f>
        <v>207.5</v>
      </c>
      <c r="J11" s="38">
        <f>ROUND(Tabla_Datos13345[[#This Row],[Base Imponible licitacion]]*Tabla_Datos13345[[#This Row],[IVA aplicable]],2)</f>
        <v>43.58</v>
      </c>
      <c r="K11" s="39">
        <f t="shared" si="0"/>
        <v>251.07999999999998</v>
      </c>
      <c r="L11" s="40">
        <f>ROUND(Tabla_Datos13345[[#This Row],[Oferta]]*Tabla_Datos13345[[#This Row],[Unidades
8 meses]],2)</f>
        <v>0</v>
      </c>
      <c r="M11" s="40">
        <f>ROUND(Tabla_Datos13345[[#This Row],[Base imponible oferta]]*Tabla_Datos13345[[#This Row],[IVA aplicable]],2)</f>
        <v>0</v>
      </c>
      <c r="N11" s="41">
        <f>SUM(Tabla_Datos13345[[#This Row],[Base imponible oferta]:[IVA]])</f>
        <v>0</v>
      </c>
    </row>
    <row r="12" spans="1:15" ht="24" customHeight="1" x14ac:dyDescent="0.2">
      <c r="A12" s="20" t="s">
        <v>43</v>
      </c>
      <c r="B12" s="32" t="s">
        <v>26</v>
      </c>
      <c r="C12" s="33" t="s">
        <v>15</v>
      </c>
      <c r="D12" s="34">
        <v>9.8000000000000007</v>
      </c>
      <c r="E12" s="2"/>
      <c r="F12" s="35" t="str">
        <f>IF(Tabla_Datos13345[[#This Row],[Licitación]]&gt;=Tabla_Datos13345[[#This Row],[Oferta]],"ok","sup")</f>
        <v>ok</v>
      </c>
      <c r="G12" s="36">
        <v>11140</v>
      </c>
      <c r="H12" s="37">
        <v>0.21</v>
      </c>
      <c r="I12" s="38">
        <f>ROUND(Tabla_Datos13345[[#This Row],[Licitación]]*Tabla_Datos13345[[#This Row],[Unidades
8 meses]],2)</f>
        <v>109172</v>
      </c>
      <c r="J12" s="38">
        <f>ROUND(Tabla_Datos13345[[#This Row],[Base Imponible licitacion]]*Tabla_Datos13345[[#This Row],[IVA aplicable]],2)</f>
        <v>22926.12</v>
      </c>
      <c r="K12" s="39">
        <f t="shared" si="0"/>
        <v>132098.12</v>
      </c>
      <c r="L12" s="40">
        <f>ROUND(Tabla_Datos13345[[#This Row],[Oferta]]*Tabla_Datos13345[[#This Row],[Unidades
8 meses]],2)</f>
        <v>0</v>
      </c>
      <c r="M12" s="40">
        <f>ROUND(Tabla_Datos13345[[#This Row],[Base imponible oferta]]*Tabla_Datos13345[[#This Row],[IVA aplicable]],2)</f>
        <v>0</v>
      </c>
      <c r="N12" s="41">
        <f>SUM(Tabla_Datos13345[[#This Row],[Base imponible oferta]:[IVA]])</f>
        <v>0</v>
      </c>
    </row>
    <row r="13" spans="1:15" ht="24" customHeight="1" x14ac:dyDescent="0.2">
      <c r="A13" s="20" t="s">
        <v>44</v>
      </c>
      <c r="B13" s="32" t="s">
        <v>27</v>
      </c>
      <c r="C13" s="33" t="s">
        <v>15</v>
      </c>
      <c r="D13" s="34">
        <v>2.95</v>
      </c>
      <c r="E13" s="2"/>
      <c r="F13" s="35" t="str">
        <f>IF(Tabla_Datos13345[[#This Row],[Licitación]]&gt;=Tabla_Datos13345[[#This Row],[Oferta]],"ok","sup")</f>
        <v>ok</v>
      </c>
      <c r="G13" s="36">
        <v>13203</v>
      </c>
      <c r="H13" s="37">
        <v>0.21</v>
      </c>
      <c r="I13" s="38">
        <f>ROUND(Tabla_Datos13345[[#This Row],[Licitación]]*Tabla_Datos13345[[#This Row],[Unidades
8 meses]],2)</f>
        <v>38948.85</v>
      </c>
      <c r="J13" s="38">
        <f>ROUND(Tabla_Datos13345[[#This Row],[Base Imponible licitacion]]*Tabla_Datos13345[[#This Row],[IVA aplicable]],2)</f>
        <v>8179.26</v>
      </c>
      <c r="K13" s="39">
        <f t="shared" si="0"/>
        <v>47128.11</v>
      </c>
      <c r="L13" s="40">
        <f>ROUND(Tabla_Datos13345[[#This Row],[Oferta]]*Tabla_Datos13345[[#This Row],[Unidades
8 meses]],2)</f>
        <v>0</v>
      </c>
      <c r="M13" s="40">
        <f>ROUND(Tabla_Datos13345[[#This Row],[Base imponible oferta]]*Tabla_Datos13345[[#This Row],[IVA aplicable]],2)</f>
        <v>0</v>
      </c>
      <c r="N13" s="41">
        <f>SUM(Tabla_Datos13345[[#This Row],[Base imponible oferta]:[IVA]])</f>
        <v>0</v>
      </c>
    </row>
    <row r="14" spans="1:15" ht="24" customHeight="1" x14ac:dyDescent="0.2">
      <c r="A14" s="20" t="s">
        <v>45</v>
      </c>
      <c r="B14" s="32" t="s">
        <v>28</v>
      </c>
      <c r="C14" s="33" t="s">
        <v>15</v>
      </c>
      <c r="D14" s="34">
        <v>4.4000000000000004</v>
      </c>
      <c r="E14" s="2"/>
      <c r="F14" s="35" t="str">
        <f>IF(Tabla_Datos13345[[#This Row],[Licitación]]&gt;=Tabla_Datos13345[[#This Row],[Oferta]],"ok","sup")</f>
        <v>ok</v>
      </c>
      <c r="G14" s="36">
        <v>19466</v>
      </c>
      <c r="H14" s="37">
        <v>0.21</v>
      </c>
      <c r="I14" s="38">
        <f>ROUND(Tabla_Datos13345[[#This Row],[Licitación]]*Tabla_Datos13345[[#This Row],[Unidades
8 meses]],2)</f>
        <v>85650.4</v>
      </c>
      <c r="J14" s="38">
        <f>ROUND(Tabla_Datos13345[[#This Row],[Base Imponible licitacion]]*Tabla_Datos13345[[#This Row],[IVA aplicable]],2)</f>
        <v>17986.580000000002</v>
      </c>
      <c r="K14" s="39">
        <f t="shared" si="0"/>
        <v>103636.98</v>
      </c>
      <c r="L14" s="40">
        <f>ROUND(Tabla_Datos13345[[#This Row],[Oferta]]*Tabla_Datos13345[[#This Row],[Unidades
8 meses]],2)</f>
        <v>0</v>
      </c>
      <c r="M14" s="40">
        <f>ROUND(Tabla_Datos13345[[#This Row],[Base imponible oferta]]*Tabla_Datos13345[[#This Row],[IVA aplicable]],2)</f>
        <v>0</v>
      </c>
      <c r="N14" s="41">
        <f>SUM(Tabla_Datos13345[[#This Row],[Base imponible oferta]:[IVA]])</f>
        <v>0</v>
      </c>
    </row>
    <row r="15" spans="1:15" ht="24" customHeight="1" x14ac:dyDescent="0.2">
      <c r="A15" s="20" t="s">
        <v>46</v>
      </c>
      <c r="B15" s="32" t="s">
        <v>29</v>
      </c>
      <c r="C15" s="33" t="s">
        <v>15</v>
      </c>
      <c r="D15" s="34">
        <v>7.4</v>
      </c>
      <c r="E15" s="2"/>
      <c r="F15" s="35" t="str">
        <f>IF(Tabla_Datos13345[[#This Row],[Licitación]]&gt;=Tabla_Datos13345[[#This Row],[Oferta]],"ok","sup")</f>
        <v>ok</v>
      </c>
      <c r="G15" s="36">
        <v>2228</v>
      </c>
      <c r="H15" s="37">
        <v>0.21</v>
      </c>
      <c r="I15" s="38">
        <f>ROUND(Tabla_Datos13345[[#This Row],[Licitación]]*Tabla_Datos13345[[#This Row],[Unidades
8 meses]],2)</f>
        <v>16487.2</v>
      </c>
      <c r="J15" s="38">
        <f>ROUND(Tabla_Datos13345[[#This Row],[Base Imponible licitacion]]*Tabla_Datos13345[[#This Row],[IVA aplicable]],2)</f>
        <v>3462.31</v>
      </c>
      <c r="K15" s="39">
        <f t="shared" si="0"/>
        <v>19949.510000000002</v>
      </c>
      <c r="L15" s="40">
        <f>ROUND(Tabla_Datos13345[[#This Row],[Oferta]]*Tabla_Datos13345[[#This Row],[Unidades
8 meses]],2)</f>
        <v>0</v>
      </c>
      <c r="M15" s="40">
        <f>ROUND(Tabla_Datos13345[[#This Row],[Base imponible oferta]]*Tabla_Datos13345[[#This Row],[IVA aplicable]],2)</f>
        <v>0</v>
      </c>
      <c r="N15" s="41">
        <f>SUM(Tabla_Datos13345[[#This Row],[Base imponible oferta]:[IVA]])</f>
        <v>0</v>
      </c>
    </row>
    <row r="16" spans="1:15" ht="24" customHeight="1" x14ac:dyDescent="0.2">
      <c r="A16" s="20" t="s">
        <v>47</v>
      </c>
      <c r="B16" s="32" t="s">
        <v>30</v>
      </c>
      <c r="C16" s="33" t="s">
        <v>15</v>
      </c>
      <c r="D16" s="34">
        <v>10.5</v>
      </c>
      <c r="E16" s="2"/>
      <c r="F16" s="35" t="str">
        <f>IF(Tabla_Datos13345[[#This Row],[Licitación]]&gt;=Tabla_Datos13345[[#This Row],[Oferta]],"ok","sup")</f>
        <v>ok</v>
      </c>
      <c r="G16" s="36">
        <v>867</v>
      </c>
      <c r="H16" s="37">
        <v>0.21</v>
      </c>
      <c r="I16" s="38">
        <f>ROUND(Tabla_Datos13345[[#This Row],[Licitación]]*Tabla_Datos13345[[#This Row],[Unidades
8 meses]],2)</f>
        <v>9103.5</v>
      </c>
      <c r="J16" s="38">
        <f>ROUND(Tabla_Datos13345[[#This Row],[Base Imponible licitacion]]*Tabla_Datos13345[[#This Row],[IVA aplicable]],2)</f>
        <v>1911.74</v>
      </c>
      <c r="K16" s="39">
        <f t="shared" si="0"/>
        <v>11015.24</v>
      </c>
      <c r="L16" s="40">
        <f>ROUND(Tabla_Datos13345[[#This Row],[Oferta]]*Tabla_Datos13345[[#This Row],[Unidades
8 meses]],2)</f>
        <v>0</v>
      </c>
      <c r="M16" s="40">
        <f>ROUND(Tabla_Datos13345[[#This Row],[Base imponible oferta]]*Tabla_Datos13345[[#This Row],[IVA aplicable]],2)</f>
        <v>0</v>
      </c>
      <c r="N16" s="41">
        <f>SUM(Tabla_Datos13345[[#This Row],[Base imponible oferta]:[IVA]])</f>
        <v>0</v>
      </c>
    </row>
    <row r="17" spans="1:15" ht="24" customHeight="1" x14ac:dyDescent="0.2">
      <c r="A17" s="20" t="s">
        <v>48</v>
      </c>
      <c r="B17" s="32" t="s">
        <v>31</v>
      </c>
      <c r="C17" s="33" t="s">
        <v>15</v>
      </c>
      <c r="D17" s="34">
        <v>1.1499999999999999</v>
      </c>
      <c r="E17" s="2"/>
      <c r="F17" s="35" t="str">
        <f>IF(Tabla_Datos13345[[#This Row],[Licitación]]&gt;=Tabla_Datos13345[[#This Row],[Oferta]],"ok","sup")</f>
        <v>ok</v>
      </c>
      <c r="G17" s="36">
        <v>2480</v>
      </c>
      <c r="H17" s="37">
        <v>0.21</v>
      </c>
      <c r="I17" s="38">
        <f>ROUND(Tabla_Datos13345[[#This Row],[Licitación]]*Tabla_Datos13345[[#This Row],[Unidades
8 meses]],2)</f>
        <v>2852</v>
      </c>
      <c r="J17" s="38">
        <f>ROUND(Tabla_Datos13345[[#This Row],[Base Imponible licitacion]]*Tabla_Datos13345[[#This Row],[IVA aplicable]],2)</f>
        <v>598.91999999999996</v>
      </c>
      <c r="K17" s="39">
        <f t="shared" si="0"/>
        <v>3450.92</v>
      </c>
      <c r="L17" s="40">
        <f>ROUND(Tabla_Datos13345[[#This Row],[Oferta]]*Tabla_Datos13345[[#This Row],[Unidades
8 meses]],2)</f>
        <v>0</v>
      </c>
      <c r="M17" s="40">
        <f>ROUND(Tabla_Datos13345[[#This Row],[Base imponible oferta]]*Tabla_Datos13345[[#This Row],[IVA aplicable]],2)</f>
        <v>0</v>
      </c>
      <c r="N17" s="41">
        <f>SUM(Tabla_Datos13345[[#This Row],[Base imponible oferta]:[IVA]])</f>
        <v>0</v>
      </c>
    </row>
    <row r="18" spans="1:15" ht="24" customHeight="1" thickBot="1" x14ac:dyDescent="0.25">
      <c r="A18" s="20" t="s">
        <v>49</v>
      </c>
      <c r="B18" s="32" t="s">
        <v>32</v>
      </c>
      <c r="C18" s="33" t="s">
        <v>15</v>
      </c>
      <c r="D18" s="34">
        <v>17.100000000000001</v>
      </c>
      <c r="E18" s="2"/>
      <c r="F18" s="35" t="str">
        <f>IF(Tabla_Datos13345[[#This Row],[Licitación]]&gt;=Tabla_Datos13345[[#This Row],[Oferta]],"ok","sup")</f>
        <v>ok</v>
      </c>
      <c r="G18" s="36">
        <v>304</v>
      </c>
      <c r="H18" s="37">
        <v>0.21</v>
      </c>
      <c r="I18" s="38">
        <f>ROUND(Tabla_Datos13345[[#This Row],[Licitación]]*Tabla_Datos13345[[#This Row],[Unidades
8 meses]],2)</f>
        <v>5198.3999999999996</v>
      </c>
      <c r="J18" s="38">
        <f>ROUND(Tabla_Datos13345[[#This Row],[Base Imponible licitacion]]*Tabla_Datos13345[[#This Row],[IVA aplicable]],2)</f>
        <v>1091.6600000000001</v>
      </c>
      <c r="K18" s="39">
        <f t="shared" si="0"/>
        <v>6290.0599999999995</v>
      </c>
      <c r="L18" s="40">
        <f>ROUND(Tabla_Datos13345[[#This Row],[Oferta]]*Tabla_Datos13345[[#This Row],[Unidades
8 meses]],2)</f>
        <v>0</v>
      </c>
      <c r="M18" s="40">
        <f>ROUND(Tabla_Datos13345[[#This Row],[Base imponible oferta]]*Tabla_Datos13345[[#This Row],[IVA aplicable]],2)</f>
        <v>0</v>
      </c>
      <c r="N18" s="41">
        <f>SUM(Tabla_Datos13345[[#This Row],[Base imponible oferta]:[IVA]])</f>
        <v>0</v>
      </c>
    </row>
    <row r="19" spans="1:15" s="52" customFormat="1" ht="24" customHeight="1" thickBot="1" x14ac:dyDescent="0.3">
      <c r="A19" s="42"/>
      <c r="B19" s="43"/>
      <c r="C19" s="44"/>
      <c r="D19" s="44"/>
      <c r="E19" s="45"/>
      <c r="F19" s="44"/>
      <c r="G19" s="44"/>
      <c r="H19" s="44"/>
      <c r="I19" s="46">
        <f>SUBTOTAL(109,Tabla_Datos13345[Base Imponible licitacion])</f>
        <v>714241.29999999993</v>
      </c>
      <c r="J19" s="47">
        <f>SUBTOTAL(109,Tabla_Datos13345[IVA licitacion])</f>
        <v>149990.66999999998</v>
      </c>
      <c r="K19" s="48">
        <f>SUBTOTAL(109,Tabla_Datos13345[Importe (IVA incl.) licitacion])</f>
        <v>864231.97</v>
      </c>
      <c r="L19" s="49">
        <f>SUBTOTAL(109,Tabla_Datos13345[Base imponible oferta])</f>
        <v>0</v>
      </c>
      <c r="M19" s="50">
        <f>SUBTOTAL(109,Tabla_Datos13345[IVA])</f>
        <v>0</v>
      </c>
      <c r="N19" s="51">
        <f>SUBTOTAL(109,Tabla_Datos13345[Total oferta
(IVA incluido)])</f>
        <v>0</v>
      </c>
    </row>
    <row r="20" spans="1:15" x14ac:dyDescent="0.2">
      <c r="H20" s="57"/>
    </row>
    <row r="21" spans="1:15" s="57" customFormat="1" x14ac:dyDescent="0.2">
      <c r="A21" s="31"/>
      <c r="B21" s="19"/>
      <c r="C21" s="53"/>
      <c r="D21" s="54"/>
      <c r="E21" s="55"/>
      <c r="F21" s="56"/>
      <c r="G21" s="53"/>
      <c r="J21" s="59"/>
      <c r="O21" s="31"/>
    </row>
    <row r="23" spans="1:15" s="57" customFormat="1" x14ac:dyDescent="0.2">
      <c r="A23" s="31"/>
      <c r="B23" s="19"/>
      <c r="C23" s="53"/>
      <c r="D23" s="54"/>
      <c r="E23" s="55"/>
      <c r="F23" s="56"/>
      <c r="G23" s="53"/>
      <c r="H23" s="53"/>
      <c r="J23" s="59"/>
      <c r="O23" s="31"/>
    </row>
    <row r="25" spans="1:15" s="57" customFormat="1" x14ac:dyDescent="0.2">
      <c r="A25" s="31"/>
      <c r="B25" s="19"/>
      <c r="C25" s="53"/>
      <c r="D25" s="54"/>
      <c r="E25" s="55"/>
      <c r="F25" s="56"/>
      <c r="G25" s="53"/>
      <c r="H25" s="53"/>
      <c r="J25" s="59"/>
      <c r="O25" s="31"/>
    </row>
  </sheetData>
  <sheetProtection algorithmName="SHA-512" hashValue="bXuxB5eVL5RUNxsRaFdZW3bX4oLWgGsJLBnbuwbEFUXOYuv5MI0BRJSjlbB1997ItJR1AHdgClbXJiNi9vxa1A==" saltValue="4W7gk2i65nmQqLGgF/AJqg==" spinCount="100000" sheet="1" objects="1" scenarios="1"/>
  <mergeCells count="3">
    <mergeCell ref="D1:F1"/>
    <mergeCell ref="I1:K1"/>
    <mergeCell ref="L1:N1"/>
  </mergeCells>
  <conditionalFormatting sqref="I3:I18 K3:K18 J2:J18 C3:C18">
    <cfRule type="cellIs" dxfId="36" priority="4" operator="equal">
      <formula>0</formula>
    </cfRule>
  </conditionalFormatting>
  <conditionalFormatting sqref="L2:N1048576">
    <cfRule type="cellIs" dxfId="35" priority="3" operator="equal">
      <formula>0</formula>
    </cfRule>
  </conditionalFormatting>
  <conditionalFormatting sqref="F3:F18">
    <cfRule type="cellIs" dxfId="34" priority="1" operator="equal">
      <formula>"ok"</formula>
    </cfRule>
    <cfRule type="cellIs" dxfId="33" priority="2" operator="equal">
      <formula>"sup"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7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Lote 4</vt:lpstr>
      <vt:lpstr>'Lote 4'!Área_de_impresión</vt:lpstr>
      <vt:lpstr>'Lote 4'!Títulos_a_imprimir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ICM</cp:lastModifiedBy>
  <cp:lastPrinted>2023-06-30T07:59:14Z</cp:lastPrinted>
  <dcterms:created xsi:type="dcterms:W3CDTF">2022-11-24T11:35:07Z</dcterms:created>
  <dcterms:modified xsi:type="dcterms:W3CDTF">2024-12-10T09:43:27Z</dcterms:modified>
</cp:coreProperties>
</file>