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92A574B0-C4F7-4C99-8B93-FCA80E2ADD94}" xr6:coauthVersionLast="47" xr6:coauthVersionMax="47" xr10:uidLastSave="{00000000-0000-0000-0000-000000000000}"/>
  <bookViews>
    <workbookView xWindow="22932" yWindow="-60" windowWidth="23256" windowHeight="12576" xr2:uid="{F043CD35-4EC0-4E73-B105-4F3FF39130F0}"/>
  </bookViews>
  <sheets>
    <sheet name="Oferta Económica" sheetId="2" r:id="rId1"/>
    <sheet name="CERTO_G" sheetId="1" r:id="rId2"/>
    <sheet name="CERTO_I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4" i="1"/>
  <c r="F5" i="1"/>
  <c r="F4" i="1"/>
  <c r="F5" i="3"/>
  <c r="F4" i="3"/>
  <c r="H14" i="3"/>
  <c r="I14" i="3" s="1"/>
  <c r="H6" i="3" s="1"/>
  <c r="D6" i="2"/>
  <c r="G14" i="3"/>
  <c r="D6" i="3" s="1"/>
  <c r="F7" i="3"/>
  <c r="H5" i="3" l="1"/>
  <c r="H4" i="3"/>
  <c r="D7" i="3"/>
  <c r="D8" i="3" s="1"/>
  <c r="D5" i="3"/>
  <c r="D4" i="3"/>
  <c r="H7" i="3"/>
  <c r="H8" i="3" s="1"/>
  <c r="I18" i="2"/>
  <c r="G18" i="2"/>
  <c r="I17" i="2"/>
  <c r="G17" i="2"/>
  <c r="I16" i="2"/>
  <c r="G16" i="2"/>
  <c r="I14" i="2"/>
  <c r="G14" i="2"/>
  <c r="F7" i="2"/>
  <c r="D3" i="3" l="1"/>
  <c r="H3" i="3"/>
  <c r="D7" i="2"/>
  <c r="D8" i="2" s="1"/>
  <c r="G16" i="1" l="1"/>
  <c r="G15" i="1"/>
  <c r="G14" i="1"/>
  <c r="D6" i="1" s="1"/>
  <c r="D7" i="1" l="1"/>
  <c r="D8" i="1" s="1"/>
  <c r="D4" i="1"/>
  <c r="D4" i="2" s="1"/>
  <c r="D5" i="1"/>
  <c r="I16" i="1"/>
  <c r="I15" i="1"/>
  <c r="I14" i="1"/>
  <c r="F7" i="1"/>
  <c r="H6" i="1" l="1"/>
  <c r="D3" i="1"/>
  <c r="D3" i="2" s="1"/>
  <c r="D5" i="2"/>
  <c r="H5" i="1" l="1"/>
  <c r="H5" i="2" s="1"/>
  <c r="H4" i="1"/>
  <c r="H4" i="2" s="1"/>
  <c r="H6" i="2"/>
  <c r="H7" i="2" s="1"/>
  <c r="H8" i="2" s="1"/>
  <c r="H7" i="1"/>
  <c r="H8" i="1" s="1"/>
  <c r="H3" i="1" l="1"/>
  <c r="H3" i="2" s="1"/>
</calcChain>
</file>

<file path=xl/sharedStrings.xml><?xml version="1.0" encoding="utf-8"?>
<sst xmlns="http://schemas.openxmlformats.org/spreadsheetml/2006/main" count="134" uniqueCount="42">
  <si>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</si>
  <si>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</si>
  <si>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</si>
  <si>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</si>
  <si>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</si>
  <si>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</si>
  <si>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</si>
  <si>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</si>
  <si>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</si>
  <si>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</si>
  <si>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</si>
  <si>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</si>
  <si>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</si>
  <si>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</si>
  <si>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</si>
  <si>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</si>
  <si>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</si>
  <si>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</si>
  <si>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</si>
  <si>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</si>
  <si>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</si>
  <si>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</si>
  <si>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</si>
  <si>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</si>
  <si>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</si>
  <si>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</si>
  <si>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</si>
  <si>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</si>
  <si>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</si>
  <si>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</si>
  <si>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ud</t>
  </si>
  <si>
    <t>1.2</t>
  </si>
  <si>
    <t>H01_25</t>
  </si>
  <si>
    <t>LICENCIAS MIGRACIÓN SAP A S/4HANA</t>
  </si>
  <si>
    <t>Licenciamiento necesario para la conversión</t>
  </si>
  <si>
    <t>Soporte y mantenimiento</t>
  </si>
  <si>
    <t>Coste de soporte y mantenimiento año 2</t>
  </si>
  <si>
    <t>Coste de soporte y mantenimiento año 4</t>
  </si>
  <si>
    <t>Coste de soporte y mantenimiento año 3</t>
  </si>
  <si>
    <t>H02_26</t>
  </si>
  <si>
    <t>H02_27</t>
  </si>
  <si>
    <t>H02_28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</si>
</sst>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00"/>
    <numFmt numFmtId="165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5">
    <xf numFmtId="0" fontId="0" fillId="0" borderId="0" xfId="0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3" fontId="0" fillId="0" borderId="0" xfId="1" applyFont="1" applyProtection="1"/>
    <xf numFmtId="165" fontId="0" fillId="0" borderId="0" xfId="0" applyNumberFormat="1"/>
    <xf numFmtId="4" fontId="0" fillId="0" borderId="0" xfId="0" applyNumberFormat="1"/>
    <xf numFmtId="164" fontId="0" fillId="0" borderId="0" xfId="0" applyNumberFormat="1"/>
    <xf numFmtId="4" fontId="3" fillId="4" borderId="0" xfId="0" applyNumberFormat="1" applyFont="1" applyFill="1"/>
    <xf numFmtId="44" fontId="0" fillId="0" borderId="0" xfId="2" applyFont="1" applyProtection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9" fontId="4" fillId="0" borderId="0" xfId="0" applyNumberFormat="1" applyFont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5" fillId="0" borderId="0" xfId="0" applyNumberFormat="1" applyFont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10" fontId="3" fillId="3" borderId="4" xfId="0" quotePrefix="1" applyNumberFormat="1" applyFont="1" applyFill="1" applyBorder="1"/>
    <xf numFmtId="4" fontId="3" fillId="3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DA2C3BDF-14FC-4976-9388-1CDDDC5911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9146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F2950A32-85EB-4E4D-AFE1-B6E941DF11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9146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06122-6D1A-459E-92A8-D4F7C9AE9127}">
  <dimension ref="A1:L23"/>
  <sheetViews>
    <sheetView tabSelected="1" zoomScale="70" zoomScaleNormal="70" workbookViewId="0">
      <selection activeCell="G25" sqref="G25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75.44140625" bestFit="1" customWidth="1"/>
    <col min="4" max="4" width="18.6640625" customWidth="1"/>
    <col min="5" max="5" width="29.33203125" style="5" bestFit="1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  <col min="12" max="12" width="18.6640625" customWidth="1"/>
  </cols>
  <sheetData>
    <row r="1" spans="1:12" ht="15" thickBot="1" x14ac:dyDescent="0.35">
      <c r="D1" s="28" t="s">
        <v>0</v>
      </c>
      <c r="H1" s="28" t="s">
        <v>1</v>
      </c>
    </row>
    <row r="2" spans="1:12" ht="15" thickBot="1" x14ac:dyDescent="0.35">
      <c r="A2" s="29" t="s">
        <v>2</v>
      </c>
      <c r="B2" s="30">
        <v>2</v>
      </c>
    </row>
    <row r="3" spans="1:12" ht="15" customHeight="1" thickBot="1" x14ac:dyDescent="0.35">
      <c r="A3" s="36" t="s">
        <v>3</v>
      </c>
      <c r="B3" s="37"/>
      <c r="C3" s="38"/>
      <c r="D3" s="31">
        <f>CERTO_G!D3+CERTO_I!D3</f>
        <v>7034567.5500000007</v>
      </c>
      <c r="E3" s="36" t="s">
        <v>4</v>
      </c>
      <c r="F3" s="37"/>
      <c r="G3" s="38"/>
      <c r="H3" s="31">
        <f>CERTO_G!H3+CERTO_I!H3</f>
        <v>0</v>
      </c>
    </row>
    <row r="4" spans="1:12" ht="15" customHeight="1" thickBot="1" x14ac:dyDescent="0.35">
      <c r="A4" s="25" t="s">
        <v>5</v>
      </c>
      <c r="B4" s="26">
        <v>0.06</v>
      </c>
      <c r="C4" s="17" t="s">
        <v>6</v>
      </c>
      <c r="D4" s="31">
        <f>CERTO_G!D4+CERTO_I!D4</f>
        <v>422074.05000000005</v>
      </c>
      <c r="E4" s="27" t="s">
        <v>7</v>
      </c>
      <c r="F4" s="1"/>
      <c r="G4" s="17" t="s">
        <v>6</v>
      </c>
      <c r="H4" s="31">
        <f>CERTO_G!H4+CERTO_I!H4</f>
        <v>0</v>
      </c>
    </row>
    <row r="5" spans="1:12" ht="15" thickBot="1" x14ac:dyDescent="0.35">
      <c r="A5" s="25" t="s">
        <v>8</v>
      </c>
      <c r="B5" s="26">
        <v>0.09</v>
      </c>
      <c r="C5" s="17" t="s">
        <v>9</v>
      </c>
      <c r="D5" s="31">
        <f>CERTO_G!D5+CERTO_I!D5</f>
        <v>633111.08000000007</v>
      </c>
      <c r="E5" s="27" t="s">
        <v>10</v>
      </c>
      <c r="F5" s="1"/>
      <c r="G5" s="17" t="s">
        <v>9</v>
      </c>
      <c r="H5" s="31">
        <f>CERTO_G!H5+CERTO_I!H5</f>
        <v>0</v>
      </c>
    </row>
    <row r="6" spans="1:12" ht="15" thickBot="1" x14ac:dyDescent="0.35">
      <c r="A6" s="39" t="s">
        <v>11</v>
      </c>
      <c r="B6" s="40"/>
      <c r="C6" s="41"/>
      <c r="D6" s="31">
        <f>CERTO_G!D6+CERTO_I!D6</f>
        <v>8089752.6799999997</v>
      </c>
      <c r="E6" s="39" t="s">
        <v>12</v>
      </c>
      <c r="F6" s="40"/>
      <c r="G6" s="41"/>
      <c r="H6" s="31">
        <f>CERTO_G!H6+CERTO_I!H6</f>
        <v>0</v>
      </c>
    </row>
    <row r="7" spans="1:12" ht="15" thickBot="1" x14ac:dyDescent="0.35">
      <c r="A7" s="15" t="s">
        <v>13</v>
      </c>
      <c r="B7" s="16">
        <v>0.21</v>
      </c>
      <c r="C7" s="17" t="s">
        <v>14</v>
      </c>
      <c r="D7" s="14">
        <f>ROUND($D$6*B7,2)</f>
        <v>1698848.06</v>
      </c>
      <c r="E7" s="18" t="s">
        <v>13</v>
      </c>
      <c r="F7" s="19">
        <f>B7</f>
        <v>0.21</v>
      </c>
      <c r="G7" s="17" t="s">
        <v>14</v>
      </c>
      <c r="H7" s="14">
        <f>ROUND($H$6*F7,2)</f>
        <v>0</v>
      </c>
    </row>
    <row r="8" spans="1:12" ht="15" thickBot="1" x14ac:dyDescent="0.35">
      <c r="A8" s="42" t="s">
        <v>15</v>
      </c>
      <c r="B8" s="43"/>
      <c r="C8" s="44"/>
      <c r="D8" s="20">
        <f>SUM(D6:D7)</f>
        <v>9788600.7400000002</v>
      </c>
      <c r="E8" s="42" t="s">
        <v>16</v>
      </c>
      <c r="F8" s="43"/>
      <c r="G8" s="44"/>
      <c r="H8" s="20">
        <f>SUM(H6:H7)</f>
        <v>0</v>
      </c>
    </row>
    <row r="9" spans="1:12" ht="15" thickBot="1" x14ac:dyDescent="0.35"/>
    <row r="10" spans="1:12" ht="15" thickBot="1" x14ac:dyDescent="0.35">
      <c r="A10" s="21"/>
      <c r="F10" s="34" t="s">
        <v>17</v>
      </c>
      <c r="G10" s="35"/>
      <c r="H10" s="34" t="s">
        <v>18</v>
      </c>
      <c r="I10" s="35"/>
    </row>
    <row r="11" spans="1:12" x14ac:dyDescent="0.3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12" x14ac:dyDescent="0.3">
      <c r="A12" s="9" t="s">
        <v>28</v>
      </c>
      <c r="B12" s="9"/>
      <c r="C12" s="24" t="s">
        <v>33</v>
      </c>
      <c r="D12" s="9"/>
      <c r="E12" s="11"/>
      <c r="F12" s="11"/>
      <c r="H12" s="11"/>
      <c r="I12" s="11"/>
    </row>
    <row r="13" spans="1:12" x14ac:dyDescent="0.3">
      <c r="A13" s="9" t="s">
        <v>29</v>
      </c>
      <c r="B13" s="9"/>
      <c r="C13" s="13" t="s">
        <v>34</v>
      </c>
      <c r="D13" s="9"/>
      <c r="E13" s="11"/>
      <c r="F13" s="11"/>
      <c r="H13" s="11"/>
      <c r="I13" s="11"/>
    </row>
    <row r="14" spans="1:12" x14ac:dyDescent="0.3">
      <c r="A14" s="9"/>
      <c r="B14" s="9" t="s">
        <v>32</v>
      </c>
      <c r="C14" s="9" t="s">
        <v>34</v>
      </c>
      <c r="D14" s="10" t="s">
        <v>30</v>
      </c>
      <c r="E14" s="11">
        <v>1</v>
      </c>
      <c r="F14" s="11">
        <v>3170196.18</v>
      </c>
      <c r="G14" s="12">
        <f t="shared" ref="G14:G18" si="0">ROUND(E14*F14,2)</f>
        <v>3170196.18</v>
      </c>
      <c r="H14" s="2"/>
      <c r="I14" s="7">
        <f t="shared" ref="I14" si="1">ROUND(E14*H14,2)</f>
        <v>0</v>
      </c>
      <c r="K14" s="8"/>
      <c r="L14" s="8"/>
    </row>
    <row r="15" spans="1:12" x14ac:dyDescent="0.3">
      <c r="A15" s="9" t="s">
        <v>31</v>
      </c>
      <c r="C15" s="13" t="s">
        <v>35</v>
      </c>
      <c r="K15" s="8"/>
      <c r="L15" s="8"/>
    </row>
    <row r="16" spans="1:12" x14ac:dyDescent="0.3">
      <c r="B16" s="9" t="s">
        <v>39</v>
      </c>
      <c r="C16" s="9" t="s">
        <v>36</v>
      </c>
      <c r="D16" s="10" t="s">
        <v>30</v>
      </c>
      <c r="E16" s="11">
        <v>1</v>
      </c>
      <c r="F16" s="5">
        <v>1427734.2</v>
      </c>
      <c r="G16" s="12">
        <f t="shared" si="0"/>
        <v>1427734.2</v>
      </c>
      <c r="H16" s="2"/>
      <c r="I16" s="7">
        <f>ROUND(E16*H16,2)</f>
        <v>0</v>
      </c>
      <c r="K16" s="8"/>
      <c r="L16" s="8"/>
    </row>
    <row r="17" spans="2:12" x14ac:dyDescent="0.3">
      <c r="B17" s="9" t="s">
        <v>40</v>
      </c>
      <c r="C17" s="9" t="s">
        <v>38</v>
      </c>
      <c r="D17" s="10" t="s">
        <v>30</v>
      </c>
      <c r="E17" s="11">
        <v>1</v>
      </c>
      <c r="F17" s="5">
        <v>1703327.95</v>
      </c>
      <c r="G17" s="12">
        <f t="shared" si="0"/>
        <v>1703327.95</v>
      </c>
      <c r="H17" s="2"/>
      <c r="I17" s="7">
        <f>ROUND(E17*H17,2)</f>
        <v>0</v>
      </c>
      <c r="K17" s="8"/>
      <c r="L17" s="8"/>
    </row>
    <row r="18" spans="2:12" x14ac:dyDescent="0.3">
      <c r="B18" s="9" t="s">
        <v>41</v>
      </c>
      <c r="C18" s="9" t="s">
        <v>37</v>
      </c>
      <c r="D18" s="10" t="s">
        <v>30</v>
      </c>
      <c r="E18" s="11">
        <v>1</v>
      </c>
      <c r="F18" s="5">
        <v>1788494.35</v>
      </c>
      <c r="G18" s="12">
        <f t="shared" si="0"/>
        <v>1788494.35</v>
      </c>
      <c r="H18" s="2"/>
      <c r="I18" s="7">
        <f>ROUND(E18*H18,2)</f>
        <v>0</v>
      </c>
      <c r="K18" s="8"/>
      <c r="L18" s="8"/>
    </row>
    <row r="22" spans="2:12" x14ac:dyDescent="0.3">
      <c r="C22" s="3"/>
      <c r="D22" s="4"/>
    </row>
    <row r="23" spans="2:12" x14ac:dyDescent="0.3">
      <c r="C23" s="3"/>
      <c r="D23" s="4"/>
    </row>
  </sheetData>
  <sheetProtection algorithmName="SHA-512" hashValue="Q4JlsyRaJ7JAcL490H8bbr+ETSOOZKDu4KY8VWy+YJzgi2tjkNPW2DohUalXcp9pWL3+kgXfoROyeKby10+FrA==" saltValue="/UAlS72zPLgM80GbKev7P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L21"/>
  <sheetViews>
    <sheetView zoomScale="70" zoomScaleNormal="70" workbookViewId="0">
      <selection activeCell="H4" sqref="H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75.44140625" bestFit="1" customWidth="1"/>
    <col min="4" max="4" width="18.6640625" customWidth="1"/>
    <col min="5" max="5" width="29.33203125" style="5" bestFit="1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  <col min="12" max="12" width="18.6640625" customWidth="1"/>
  </cols>
  <sheetData>
    <row r="1" spans="1:12" ht="15" thickBot="1" x14ac:dyDescent="0.35">
      <c r="D1" s="28" t="s">
        <v>0</v>
      </c>
      <c r="H1" s="28" t="s">
        <v>1</v>
      </c>
    </row>
    <row r="2" spans="1:12" ht="15" thickBot="1" x14ac:dyDescent="0.35">
      <c r="A2" s="29" t="s">
        <v>2</v>
      </c>
      <c r="B2" s="30">
        <v>2</v>
      </c>
    </row>
    <row r="3" spans="1:12" ht="15" customHeight="1" thickBot="1" x14ac:dyDescent="0.35">
      <c r="A3" s="36" t="s">
        <v>3</v>
      </c>
      <c r="B3" s="37"/>
      <c r="C3" s="38"/>
      <c r="D3" s="31">
        <f>D6-D4-D5</f>
        <v>4277875.2200000007</v>
      </c>
      <c r="E3" s="36" t="s">
        <v>4</v>
      </c>
      <c r="F3" s="37"/>
      <c r="G3" s="38"/>
      <c r="H3" s="31">
        <f>H6-H5-H4</f>
        <v>0</v>
      </c>
    </row>
    <row r="4" spans="1:12" ht="15" customHeight="1" thickBot="1" x14ac:dyDescent="0.35">
      <c r="A4" s="25" t="s">
        <v>5</v>
      </c>
      <c r="B4" s="26">
        <v>0.06</v>
      </c>
      <c r="C4" s="17" t="s">
        <v>6</v>
      </c>
      <c r="D4" s="14">
        <f>ROUND(ROUND($D$6/1.15,2)*B4,2)</f>
        <v>256672.51</v>
      </c>
      <c r="E4" s="27" t="s">
        <v>7</v>
      </c>
      <c r="F4" s="32">
        <f>'Oferta Económica'!F4</f>
        <v>0</v>
      </c>
      <c r="G4" s="17" t="s">
        <v>6</v>
      </c>
      <c r="H4" s="14">
        <f>ROUND(ROUND($H$6/(1+$F$4+$F$5),2)*F4,2)</f>
        <v>0</v>
      </c>
    </row>
    <row r="5" spans="1:12" ht="15" thickBot="1" x14ac:dyDescent="0.35">
      <c r="A5" s="25" t="s">
        <v>8</v>
      </c>
      <c r="B5" s="26">
        <v>0.09</v>
      </c>
      <c r="C5" s="17" t="s">
        <v>9</v>
      </c>
      <c r="D5" s="14">
        <f>ROUND(ROUND($D$6/1.15,2)*B5,2)</f>
        <v>385008.77</v>
      </c>
      <c r="E5" s="27" t="s">
        <v>10</v>
      </c>
      <c r="F5" s="32">
        <f>'Oferta Económica'!F5</f>
        <v>0</v>
      </c>
      <c r="G5" s="17" t="s">
        <v>9</v>
      </c>
      <c r="H5" s="14">
        <f>ROUND(ROUND($H$6/(1+$F$4+$F$5),2)*F5,2)</f>
        <v>0</v>
      </c>
    </row>
    <row r="6" spans="1:12" ht="15" thickBot="1" x14ac:dyDescent="0.35">
      <c r="A6" s="39" t="s">
        <v>11</v>
      </c>
      <c r="B6" s="40"/>
      <c r="C6" s="41"/>
      <c r="D6" s="14">
        <f>SUM(G:G)</f>
        <v>4919556.5</v>
      </c>
      <c r="E6" s="39" t="s">
        <v>12</v>
      </c>
      <c r="F6" s="40"/>
      <c r="G6" s="41"/>
      <c r="H6" s="14">
        <f>SUM(I14:I16)</f>
        <v>0</v>
      </c>
    </row>
    <row r="7" spans="1:12" ht="15" thickBot="1" x14ac:dyDescent="0.35">
      <c r="A7" s="15" t="s">
        <v>13</v>
      </c>
      <c r="B7" s="16">
        <v>0.21</v>
      </c>
      <c r="C7" s="17" t="s">
        <v>14</v>
      </c>
      <c r="D7" s="14">
        <f>ROUND($D$6*B7,2)</f>
        <v>1033106.87</v>
      </c>
      <c r="E7" s="18" t="s">
        <v>13</v>
      </c>
      <c r="F7" s="19">
        <f>B7</f>
        <v>0.21</v>
      </c>
      <c r="G7" s="17" t="s">
        <v>14</v>
      </c>
      <c r="H7" s="14">
        <f>ROUND($H$6*F7,2)</f>
        <v>0</v>
      </c>
    </row>
    <row r="8" spans="1:12" ht="15" thickBot="1" x14ac:dyDescent="0.35">
      <c r="A8" s="42" t="s">
        <v>15</v>
      </c>
      <c r="B8" s="43"/>
      <c r="C8" s="44"/>
      <c r="D8" s="20">
        <f>SUM(D6:D7)</f>
        <v>5952663.3700000001</v>
      </c>
      <c r="E8" s="42" t="s">
        <v>16</v>
      </c>
      <c r="F8" s="43"/>
      <c r="G8" s="44"/>
      <c r="H8" s="20">
        <f>SUM(H6:H7)</f>
        <v>0</v>
      </c>
    </row>
    <row r="9" spans="1:12" ht="15" thickBot="1" x14ac:dyDescent="0.35"/>
    <row r="10" spans="1:12" ht="15" thickBot="1" x14ac:dyDescent="0.35">
      <c r="A10" s="21"/>
      <c r="F10" s="34" t="s">
        <v>17</v>
      </c>
      <c r="G10" s="35"/>
      <c r="H10" s="34" t="s">
        <v>18</v>
      </c>
      <c r="I10" s="35"/>
    </row>
    <row r="11" spans="1:12" x14ac:dyDescent="0.3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12" x14ac:dyDescent="0.3">
      <c r="A12" s="9" t="s">
        <v>28</v>
      </c>
      <c r="B12" s="9"/>
      <c r="C12" s="24" t="s">
        <v>33</v>
      </c>
      <c r="D12" s="9"/>
      <c r="E12" s="11"/>
      <c r="F12" s="11"/>
      <c r="H12" s="11"/>
      <c r="I12" s="11"/>
    </row>
    <row r="13" spans="1:12" x14ac:dyDescent="0.3">
      <c r="A13" s="9" t="s">
        <v>31</v>
      </c>
      <c r="C13" s="13" t="s">
        <v>35</v>
      </c>
      <c r="K13" s="8"/>
      <c r="L13" s="8"/>
    </row>
    <row r="14" spans="1:12" x14ac:dyDescent="0.3">
      <c r="B14" s="9" t="s">
        <v>39</v>
      </c>
      <c r="C14" s="9" t="s">
        <v>36</v>
      </c>
      <c r="D14" s="10" t="s">
        <v>30</v>
      </c>
      <c r="E14" s="11">
        <v>1</v>
      </c>
      <c r="F14" s="5">
        <v>1427734.2</v>
      </c>
      <c r="G14" s="12">
        <f t="shared" ref="G14:G16" si="0">ROUND(E14*F14,2)</f>
        <v>1427734.2</v>
      </c>
      <c r="H14" s="33">
        <f>'Oferta Económica'!H16</f>
        <v>0</v>
      </c>
      <c r="I14" s="7">
        <f>ROUND(E14*H14,2)</f>
        <v>0</v>
      </c>
      <c r="K14" s="8"/>
      <c r="L14" s="8"/>
    </row>
    <row r="15" spans="1:12" x14ac:dyDescent="0.3">
      <c r="B15" s="9" t="s">
        <v>40</v>
      </c>
      <c r="C15" s="9" t="s">
        <v>38</v>
      </c>
      <c r="D15" s="10" t="s">
        <v>30</v>
      </c>
      <c r="E15" s="11">
        <v>1</v>
      </c>
      <c r="F15" s="5">
        <v>1703327.95</v>
      </c>
      <c r="G15" s="12">
        <f t="shared" si="0"/>
        <v>1703327.95</v>
      </c>
      <c r="H15" s="33">
        <f>'Oferta Económica'!H17</f>
        <v>0</v>
      </c>
      <c r="I15" s="7">
        <f>ROUND(E15*H15,2)</f>
        <v>0</v>
      </c>
      <c r="K15" s="8"/>
      <c r="L15" s="8"/>
    </row>
    <row r="16" spans="1:12" x14ac:dyDescent="0.3">
      <c r="B16" s="9" t="s">
        <v>41</v>
      </c>
      <c r="C16" s="9" t="s">
        <v>37</v>
      </c>
      <c r="D16" s="10" t="s">
        <v>30</v>
      </c>
      <c r="E16" s="11">
        <v>1</v>
      </c>
      <c r="F16" s="5">
        <v>1788494.35</v>
      </c>
      <c r="G16" s="12">
        <f t="shared" si="0"/>
        <v>1788494.35</v>
      </c>
      <c r="H16" s="33">
        <f>'Oferta Económica'!H18</f>
        <v>0</v>
      </c>
      <c r="I16" s="7">
        <f>ROUND(E16*H16,2)</f>
        <v>0</v>
      </c>
      <c r="K16" s="8"/>
      <c r="L16" s="8"/>
    </row>
    <row r="20" spans="3:4" x14ac:dyDescent="0.3">
      <c r="C20" s="3"/>
      <c r="D20" s="4"/>
    </row>
    <row r="21" spans="3:4" x14ac:dyDescent="0.3">
      <c r="C21" s="3"/>
      <c r="D21" s="4"/>
    </row>
  </sheetData>
  <sheetProtection algorithmName="SHA-512" hashValue="i59cIJiARbgSHw3VHOKfkSgRx8rRQ/wni20oqOL8jx4l4iE4o92I3eLPtc+pjicFF2oyeNQEMjygev5kQ8klsg==" saltValue="qMe0oIK68uvri9WlJx2sYQ==" spinCount="100000" sheet="1" objects="1" scenarios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1A644-874B-4362-8AAC-D9CF7BDD3A56}">
  <dimension ref="A1:L19"/>
  <sheetViews>
    <sheetView zoomScale="70" zoomScaleNormal="70" workbookViewId="0">
      <selection activeCell="H6" sqref="H6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75.44140625" bestFit="1" customWidth="1"/>
    <col min="4" max="4" width="18.6640625" customWidth="1"/>
    <col min="5" max="5" width="29.33203125" style="5" bestFit="1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  <col min="12" max="12" width="18.6640625" customWidth="1"/>
  </cols>
  <sheetData>
    <row r="1" spans="1:12" ht="15" thickBot="1" x14ac:dyDescent="0.35">
      <c r="D1" s="28" t="s">
        <v>0</v>
      </c>
      <c r="H1" s="28" t="s">
        <v>1</v>
      </c>
    </row>
    <row r="2" spans="1:12" ht="15" thickBot="1" x14ac:dyDescent="0.35">
      <c r="A2" s="29" t="s">
        <v>2</v>
      </c>
      <c r="B2" s="30">
        <v>2</v>
      </c>
    </row>
    <row r="3" spans="1:12" ht="15" customHeight="1" thickBot="1" x14ac:dyDescent="0.35">
      <c r="A3" s="36" t="s">
        <v>3</v>
      </c>
      <c r="B3" s="37"/>
      <c r="C3" s="38"/>
      <c r="D3" s="31">
        <f>D6-D4-D5</f>
        <v>2756692.33</v>
      </c>
      <c r="E3" s="36" t="s">
        <v>4</v>
      </c>
      <c r="F3" s="37"/>
      <c r="G3" s="38"/>
      <c r="H3" s="31">
        <f>H6-H4-H5</f>
        <v>0</v>
      </c>
    </row>
    <row r="4" spans="1:12" ht="15" customHeight="1" thickBot="1" x14ac:dyDescent="0.35">
      <c r="A4" s="25" t="s">
        <v>5</v>
      </c>
      <c r="B4" s="26">
        <v>0.06</v>
      </c>
      <c r="C4" s="17" t="s">
        <v>6</v>
      </c>
      <c r="D4" s="14">
        <f>ROUND(ROUND($D$6/1.15,2)*B4,2)</f>
        <v>165401.54</v>
      </c>
      <c r="E4" s="27" t="s">
        <v>7</v>
      </c>
      <c r="F4" s="32">
        <f>'Oferta Económica'!F4</f>
        <v>0</v>
      </c>
      <c r="G4" s="17" t="s">
        <v>6</v>
      </c>
      <c r="H4" s="14">
        <f>ROUND(ROUND($H$6/(1+$F$4+$F$5),2)*F4,2)</f>
        <v>0</v>
      </c>
    </row>
    <row r="5" spans="1:12" ht="15" thickBot="1" x14ac:dyDescent="0.35">
      <c r="A5" s="25" t="s">
        <v>8</v>
      </c>
      <c r="B5" s="26">
        <v>0.09</v>
      </c>
      <c r="C5" s="17" t="s">
        <v>9</v>
      </c>
      <c r="D5" s="14">
        <f>ROUND(ROUND($D$6/1.15,2)*B5,2)</f>
        <v>248102.31</v>
      </c>
      <c r="E5" s="27" t="s">
        <v>10</v>
      </c>
      <c r="F5" s="32">
        <f>'Oferta Económica'!F5</f>
        <v>0</v>
      </c>
      <c r="G5" s="17" t="s">
        <v>9</v>
      </c>
      <c r="H5" s="14">
        <f>ROUND(ROUND($H$6/(1+$F$4+$F$5),2)*F5,2)</f>
        <v>0</v>
      </c>
    </row>
    <row r="6" spans="1:12" ht="15" thickBot="1" x14ac:dyDescent="0.35">
      <c r="A6" s="39" t="s">
        <v>11</v>
      </c>
      <c r="B6" s="40"/>
      <c r="C6" s="41"/>
      <c r="D6" s="14">
        <f>SUM(G:G)</f>
        <v>3170196.18</v>
      </c>
      <c r="E6" s="39" t="s">
        <v>12</v>
      </c>
      <c r="F6" s="40"/>
      <c r="G6" s="41"/>
      <c r="H6" s="14">
        <f>SUM(I:I)</f>
        <v>0</v>
      </c>
    </row>
    <row r="7" spans="1:12" ht="15" thickBot="1" x14ac:dyDescent="0.35">
      <c r="A7" s="15" t="s">
        <v>13</v>
      </c>
      <c r="B7" s="16">
        <v>0.21</v>
      </c>
      <c r="C7" s="17" t="s">
        <v>14</v>
      </c>
      <c r="D7" s="14">
        <f>ROUND($D$6*B7,2)</f>
        <v>665741.19999999995</v>
      </c>
      <c r="E7" s="18" t="s">
        <v>13</v>
      </c>
      <c r="F7" s="19">
        <f>B7</f>
        <v>0.21</v>
      </c>
      <c r="G7" s="17" t="s">
        <v>14</v>
      </c>
      <c r="H7" s="14">
        <f>ROUND($H$6*F7,2)</f>
        <v>0</v>
      </c>
    </row>
    <row r="8" spans="1:12" ht="15" thickBot="1" x14ac:dyDescent="0.35">
      <c r="A8" s="42" t="s">
        <v>15</v>
      </c>
      <c r="B8" s="43"/>
      <c r="C8" s="44"/>
      <c r="D8" s="20">
        <f>SUM(D6:D7)</f>
        <v>3835937.38</v>
      </c>
      <c r="E8" s="42" t="s">
        <v>16</v>
      </c>
      <c r="F8" s="43"/>
      <c r="G8" s="44"/>
      <c r="H8" s="20">
        <f>SUM(H6:H7)</f>
        <v>0</v>
      </c>
    </row>
    <row r="9" spans="1:12" ht="15" thickBot="1" x14ac:dyDescent="0.35"/>
    <row r="10" spans="1:12" ht="15" thickBot="1" x14ac:dyDescent="0.35">
      <c r="A10" s="21"/>
      <c r="F10" s="34" t="s">
        <v>17</v>
      </c>
      <c r="G10" s="35"/>
      <c r="H10" s="34" t="s">
        <v>18</v>
      </c>
      <c r="I10" s="35"/>
    </row>
    <row r="11" spans="1:12" x14ac:dyDescent="0.3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12" x14ac:dyDescent="0.3">
      <c r="A12" s="9" t="s">
        <v>28</v>
      </c>
      <c r="B12" s="9"/>
      <c r="C12" s="24" t="s">
        <v>33</v>
      </c>
      <c r="D12" s="9"/>
      <c r="E12" s="11"/>
      <c r="F12" s="11"/>
      <c r="H12" s="11"/>
      <c r="I12" s="11"/>
    </row>
    <row r="13" spans="1:12" x14ac:dyDescent="0.3">
      <c r="A13" s="9" t="s">
        <v>29</v>
      </c>
      <c r="B13" s="9"/>
      <c r="C13" s="13" t="s">
        <v>34</v>
      </c>
      <c r="D13" s="9"/>
      <c r="E13" s="11"/>
      <c r="F13" s="11"/>
      <c r="H13" s="11"/>
      <c r="I13" s="11"/>
    </row>
    <row r="14" spans="1:12" x14ac:dyDescent="0.3">
      <c r="A14" s="9"/>
      <c r="B14" s="9" t="s">
        <v>32</v>
      </c>
      <c r="C14" s="9" t="s">
        <v>34</v>
      </c>
      <c r="D14" s="10" t="s">
        <v>30</v>
      </c>
      <c r="E14" s="11">
        <v>1</v>
      </c>
      <c r="F14" s="11">
        <v>3170196.18</v>
      </c>
      <c r="G14" s="12">
        <f t="shared" ref="G14" si="0">ROUND(E14*F14,2)</f>
        <v>3170196.18</v>
      </c>
      <c r="H14" s="33">
        <f>'Oferta Económica'!H14</f>
        <v>0</v>
      </c>
      <c r="I14" s="7">
        <f t="shared" ref="I14" si="1">ROUND(E14*H14,2)</f>
        <v>0</v>
      </c>
      <c r="K14" s="8"/>
      <c r="L14" s="8"/>
    </row>
    <row r="18" spans="3:4" x14ac:dyDescent="0.3">
      <c r="C18" s="3"/>
      <c r="D18" s="4"/>
    </row>
    <row r="19" spans="3:4" x14ac:dyDescent="0.3">
      <c r="C19" s="3"/>
      <c r="D19" s="4"/>
    </row>
  </sheetData>
  <sheetProtection algorithmName="SHA-512" hashValue="56zxDy4Hc4tO7P4gO96pky0WEJ12Of23fo9LFvSv5dzpyqGAVChBhsMzws+N9o93nCshUUu8x7OgtvO9Gd8y3Q==" saltValue="y3UdiilEl5Q0O6InS+R/D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0BF027305BBB443B3C08E3FE08CFD86" ma:contentTypeVersion="299" ma:contentTypeDescription="Crear nuevo documento." ma:contentTypeScope="" ma:versionID="0513de03a3cfc9322be4f9aee91b69e7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bacb354c-e7f2-49fa-a48e-f1857a165e78" targetNamespace="http://schemas.microsoft.com/office/2006/metadata/properties" ma:root="true" ma:fieldsID="c3a95bc4850e08a92159171ccc472ed6" ns2:_="" ns3:_="" ns4:_="">
    <xsd:import namespace="c267183c-d7e5-44d0-9a28-6883cf5fe4d7"/>
    <xsd:import namespace="c4a6cc1e-42bf-475f-8c44-5294e8a84573"/>
    <xsd:import namespace="bacb354c-e7f2-49fa-a48e-f1857a165e7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TaxKeywordTaxHTField" minOccurs="0"/>
                <xsd:element ref="ns2:TaxCatchAll" minOccurs="0"/>
                <xsd:element ref="ns4:Tipo_x0020_de_x0020_documento" minOccurs="0"/>
                <xsd:element ref="ns4:Proyecto" minOccurs="0"/>
                <xsd:element ref="ns4:DLCPolicyLabelValue" minOccurs="0"/>
                <xsd:element ref="ns4:DLCPolicyLabelClientValue" minOccurs="0"/>
                <xsd:element ref="ns4:DLCPolicyLabelLock" minOccurs="0"/>
                <xsd:element ref="ns2:SharedWithDetails" minOccurs="0"/>
                <xsd:element ref="ns4:Fecha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KeywordTaxHTField" ma:index="13" nillable="true" ma:taxonomy="true" ma:internalName="TaxKeywordTaxHTField" ma:taxonomyFieldName="TaxKeyword" ma:displayName="Palabras clave de empresa" ma:fieldId="{23f27201-bee3-471e-b2e7-b64fd8b7ca38}" ma:taxonomyMulti="true" ma:sspId="74e15948-aea7-47af-9958-6bb435c1c2c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description="" ma:hidden="true" ma:list="{1dd67949-1cb6-4fbd-9a22-c1616bd73ce5}" ma:internalName="TaxCatchAll" ma:showField="CatchAllData" ma:web="c267183c-d7e5-44d0-9a28-6883cf5fe4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cb354c-e7f2-49fa-a48e-f1857a165e78" elementFormDefault="qualified">
    <xsd:import namespace="http://schemas.microsoft.com/office/2006/documentManagement/types"/>
    <xsd:import namespace="http://schemas.microsoft.com/office/infopath/2007/PartnerControls"/>
    <xsd:element name="Tipo_x0020_de_x0020_documento" ma:index="15" nillable="true" ma:displayName="Tipo de documento" ma:format="Dropdown" ma:internalName="Tipo_x0020_de_x0020_documento">
      <xsd:simpleType>
        <xsd:restriction base="dms:Choice">
          <xsd:enumeration value="Gestión de Proyecto"/>
          <xsd:enumeration value="Documentos técnicos"/>
          <xsd:enumeration value="Documentos de usuario"/>
          <xsd:enumeration value="Plantillas"/>
          <xsd:enumeration value="Licitación"/>
        </xsd:restriction>
      </xsd:simpleType>
    </xsd:element>
    <xsd:element name="Proyecto" ma:index="16" nillable="true" ma:displayName="Proyecto" ma:internalName="Proyecto">
      <xsd:simpleType>
        <xsd:restriction base="dms:Text">
          <xsd:maxLength value="255"/>
        </xsd:restriction>
      </xsd:simpleType>
    </xsd:element>
    <xsd:element name="DLCPolicyLabelValue" ma:index="18" nillable="true" ma:displayName="Etiqueta" ma:description="Almacena el valor actual de la etiqueta." ma:internalName="DLCPolicyLabelValue" ma:readOnly="true">
      <xsd:simpleType>
        <xsd:restriction base="dms:Note">
          <xsd:maxLength value="255"/>
        </xsd:restriction>
      </xsd:simpleType>
    </xsd:element>
    <xsd:element name="DLCPolicyLabelClientValue" ma:index="19" nillable="true" ma:displayName="Valor de etiqueta de cliente" ma:description="Almacena el último valor de etiqueta calculado en el cliente." ma:hidden="true" ma:internalName="DLCPolicyLabelClientValue" ma:readOnly="false">
      <xsd:simpleType>
        <xsd:restriction base="dms:Note"/>
      </xsd:simpleType>
    </xsd:element>
    <xsd:element name="DLCPolicyLabelLock" ma:index="20" nillable="true" ma:displayName="Etiqueta bloqueada" ma:description="Indica si la etiqueta debería actualizarse cuando se modifican las propiedades del elemento." ma:hidden="true" ma:internalName="DLCPolicyLabelLock" ma:readOnly="false">
      <xsd:simpleType>
        <xsd:restriction base="dms:Text"/>
      </xsd:simpleType>
    </xsd:element>
    <xsd:element name="Fecha_x0020_" ma:index="22" nillable="true" ma:displayName="Fecha " ma:format="DateOnly" ma:internalName="Fecha_x0020_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PolicyDirtyBag xmlns="microsoft.office.server.policy.changes">
  <Microsoft.Office.RecordsManagement.PolicyFeatures.PolicyLabel op="Delete"/>
</PolicyDirtyBag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ZEZVXQHEZRP4-558276571-90434</_dlc_DocId>
    <TaxCatchAll xmlns="c267183c-d7e5-44d0-9a28-6883cf5fe4d7"/>
    <Tipo_x0020_de_x0020_documento xmlns="bacb354c-e7f2-49fa-a48e-f1857a165e78" xsi:nil="true"/>
    <_dlc_DocIdUrl xmlns="c267183c-d7e5-44d0-9a28-6883cf5fe4d7">
      <Url>https://espacios.metromadrid.es/sda/Proyectos/_layouts/15/DocIdRedir.aspx?ID=ZEZVXQHEZRP4-558276571-90434</Url>
      <Description>ZEZVXQHEZRP4-558276571-90434</Description>
    </_dlc_DocIdUrl>
    <TaxKeywordTaxHTField xmlns="c267183c-d7e5-44d0-9a28-6883cf5fe4d7">
      <Terms xmlns="http://schemas.microsoft.com/office/infopath/2007/PartnerControls"/>
    </TaxKeywordTaxHTField>
    <Proyecto xmlns="bacb354c-e7f2-49fa-a48e-f1857a165e78" xsi:nil="true"/>
    <DLCPolicyLabelLock xmlns="bacb354c-e7f2-49fa-a48e-f1857a165e78" xsi:nil="true"/>
    <DLCPolicyLabelClientValue xmlns="bacb354c-e7f2-49fa-a48e-f1857a165e78" xsi:nil="true"/>
    <Fecha_x0020_ xmlns="bacb354c-e7f2-49fa-a48e-f1857a165e78" xsi:nil="true"/>
  </documentManagement>
</p:properties>
</file>

<file path=customXml/itemProps1.xml><?xml version="1.0" encoding="utf-8"?>
<ds:datastoreItem xmlns:ds="http://schemas.openxmlformats.org/officeDocument/2006/customXml" ds:itemID="{5AB6C991-09AC-4FF2-AA1D-0B44F8D0D570}"/>
</file>

<file path=customXml/itemProps2.xml><?xml version="1.0" encoding="utf-8"?>
<ds:datastoreItem xmlns:ds="http://schemas.openxmlformats.org/officeDocument/2006/customXml" ds:itemID="{FB129CC2-7B5C-4040-B469-77520F0FF1C6}"/>
</file>

<file path=customXml/itemProps3.xml><?xml version="1.0" encoding="utf-8"?>
<ds:datastoreItem xmlns:ds="http://schemas.openxmlformats.org/officeDocument/2006/customXml" ds:itemID="{F38BC6BA-C009-4BD1-AA18-FCBB3EDF3D4C}"/>
</file>

<file path=customXml/itemProps4.xml><?xml version="1.0" encoding="utf-8"?>
<ds:datastoreItem xmlns:ds="http://schemas.openxmlformats.org/officeDocument/2006/customXml" ds:itemID="{E108767C-3504-4D4D-AEC1-05E88DB5322C}"/>
</file>

<file path=customXml/itemProps5.xml><?xml version="1.0" encoding="utf-8"?>
<ds:datastoreItem xmlns:ds="http://schemas.openxmlformats.org/officeDocument/2006/customXml" ds:itemID="{124698A8-90AB-40FB-AB4E-E8C57D1E26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Oferta Económica</vt:lpstr>
      <vt:lpstr>CERTO_G</vt:lpstr>
      <vt:lpstr>CERTO_I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2025-01-31T12:53:17Z</dcterms:created>
  <dcterms:modified xsi:type="dcterms:W3CDTF">2025-01-31T12:54:19Z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ContentTypeId">
    <vt:lpwstr>0x01010040BF027305BBB443B3C08E3FE08CFD86</vt:lpwstr>
  </property>
  <property fmtid="{D5CDD505-2E9C-101B-9397-08002B2CF9AE}" pid="5" name="_dlc_DocIdItemGuid">
    <vt:lpwstr>8425eaa3-974b-4ff1-9323-2f924a6ad404</vt:lpwstr>
  </property>
</Properties>
</file>