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 filterPrivacy="1"/>
  <xr:revisionPtr revIDLastSave="0" documentId="13_ncr:1_{848E7563-A13F-4C90-839C-2CBC947AC65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PRECIO FIJO(PF)" sheetId="3" r:id="rId1"/>
    <sheet name="MTTO. PREVENTIVO(PMV)" sheetId="2" r:id="rId2"/>
    <sheet name="ACT.URGENTES Y COMPL.(PU)" sheetId="1" r:id="rId3"/>
    <sheet name="TOTAL OFERTA LOTE 2" sheetId="4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5" i="2" l="1"/>
  <c r="I16" i="2"/>
  <c r="I17" i="2"/>
  <c r="I18" i="2"/>
  <c r="I19" i="2"/>
  <c r="I20" i="2"/>
  <c r="I21" i="2"/>
  <c r="I22" i="2"/>
  <c r="I14" i="2"/>
  <c r="I10" i="2"/>
  <c r="I9" i="2"/>
  <c r="I8" i="2"/>
  <c r="I7" i="2"/>
  <c r="I6" i="2"/>
  <c r="C10" i="4"/>
  <c r="C11" i="4" s="1"/>
  <c r="G9" i="4"/>
  <c r="F6" i="2"/>
  <c r="F7" i="2"/>
  <c r="F8" i="2"/>
  <c r="F9" i="2"/>
  <c r="F10" i="2"/>
  <c r="F14" i="2"/>
  <c r="F15" i="2"/>
  <c r="F16" i="2"/>
  <c r="F17" i="2"/>
  <c r="F18" i="2"/>
  <c r="F19" i="2"/>
  <c r="F20" i="2"/>
  <c r="F21" i="2"/>
  <c r="F22" i="2"/>
  <c r="C13" i="4" l="1"/>
  <c r="H7" i="2"/>
  <c r="H8" i="2"/>
  <c r="H9" i="2"/>
  <c r="H10" i="2"/>
  <c r="H6" i="2"/>
  <c r="H15" i="2"/>
  <c r="H16" i="2"/>
  <c r="H17" i="2"/>
  <c r="H18" i="2"/>
  <c r="H19" i="2"/>
  <c r="H20" i="2"/>
  <c r="H21" i="2"/>
  <c r="H22" i="2"/>
  <c r="H14" i="2"/>
  <c r="J22" i="2" l="1"/>
  <c r="J21" i="2"/>
  <c r="J20" i="2"/>
  <c r="J19" i="2"/>
  <c r="J18" i="2"/>
  <c r="J17" i="2"/>
  <c r="J16" i="2"/>
  <c r="J15" i="2"/>
  <c r="J14" i="2"/>
  <c r="H13" i="2"/>
  <c r="J10" i="2"/>
  <c r="J9" i="2"/>
  <c r="J8" i="2"/>
  <c r="J7" i="2"/>
  <c r="J6" i="2"/>
  <c r="H5" i="2"/>
  <c r="I11" i="2" l="1"/>
  <c r="I5" i="2" s="1"/>
  <c r="I23" i="2"/>
  <c r="J23" i="2" s="1"/>
  <c r="J13" i="2" s="1"/>
  <c r="I13" i="2" l="1"/>
  <c r="J11" i="2"/>
  <c r="J5" i="2" s="1"/>
  <c r="I25" i="2" s="1"/>
  <c r="J25" i="2" s="1"/>
  <c r="J26" i="2" s="1"/>
  <c r="G8" i="4" s="1"/>
  <c r="G22" i="2" l="1"/>
  <c r="G21" i="2"/>
  <c r="G20" i="2"/>
  <c r="G19" i="2"/>
  <c r="G18" i="2"/>
  <c r="G17" i="2"/>
  <c r="G16" i="2"/>
  <c r="G15" i="2"/>
  <c r="G14" i="2"/>
  <c r="E13" i="2"/>
  <c r="G10" i="2"/>
  <c r="G9" i="2"/>
  <c r="G8" i="2"/>
  <c r="G7" i="2"/>
  <c r="G6" i="2"/>
  <c r="E5" i="2"/>
  <c r="F13" i="3"/>
  <c r="E13" i="3"/>
  <c r="C7" i="4" s="1"/>
  <c r="G7" i="4" l="1"/>
  <c r="G10" i="4" s="1"/>
  <c r="G11" i="4" s="1"/>
  <c r="F11" i="2"/>
  <c r="G11" i="2" s="1"/>
  <c r="G5" i="2" s="1"/>
  <c r="F23" i="2"/>
  <c r="F13" i="2" s="1"/>
  <c r="G13" i="4" l="1"/>
  <c r="G12" i="4"/>
  <c r="F5" i="2"/>
  <c r="G23" i="2"/>
  <c r="G13" i="2" s="1"/>
  <c r="F25" i="2" s="1"/>
  <c r="G25" i="2" s="1"/>
  <c r="G14" i="4" l="1"/>
  <c r="G15" i="4" s="1"/>
  <c r="G26" i="2"/>
  <c r="C8" i="4" s="1"/>
  <c r="C12" i="4" l="1"/>
  <c r="C14" i="4" l="1"/>
  <c r="C15" i="4" s="1"/>
</calcChain>
</file>

<file path=xl/sharedStrings.xml><?xml version="1.0" encoding="utf-8"?>
<sst xmlns="http://schemas.openxmlformats.org/spreadsheetml/2006/main" count="148" uniqueCount="79">
  <si>
    <t>Código</t>
  </si>
  <si>
    <t>Nat</t>
  </si>
  <si>
    <t>Ud</t>
  </si>
  <si>
    <t>Resumen</t>
  </si>
  <si>
    <t>Capítulo</t>
  </si>
  <si>
    <t/>
  </si>
  <si>
    <t>Partida</t>
  </si>
  <si>
    <t>ud</t>
  </si>
  <si>
    <t>BAJA LINEAL OFERTADA (%)</t>
  </si>
  <si>
    <t>Nombre de empresa:</t>
  </si>
  <si>
    <t>Domicilio fiscal:</t>
  </si>
  <si>
    <t>CIF:</t>
  </si>
  <si>
    <t>Fecha:</t>
  </si>
  <si>
    <t>Sello:</t>
  </si>
  <si>
    <t>Firma:</t>
  </si>
  <si>
    <t>Presupuesto Mto Preventivo</t>
  </si>
  <si>
    <t>Presupuesto</t>
  </si>
  <si>
    <t>CanPres</t>
  </si>
  <si>
    <t>Pres</t>
  </si>
  <si>
    <t>ImpPres</t>
  </si>
  <si>
    <t>EMP010</t>
  </si>
  <si>
    <t>EMP020</t>
  </si>
  <si>
    <t>Preventivo Pozo de Bombas Pluviales</t>
  </si>
  <si>
    <t>EMP060</t>
  </si>
  <si>
    <t>Preventivo Cubiertas Templetes Acceso</t>
  </si>
  <si>
    <t>EMP070</t>
  </si>
  <si>
    <t>Preventivo Cubiertas Templetes Ascensores</t>
  </si>
  <si>
    <t>TOTAL PRESUPUESTO EJECUCION</t>
  </si>
  <si>
    <t>PRECIO FIJO LICITACIÓN ANUAL (i/G.G.+B.I.)</t>
  </si>
  <si>
    <t>PU</t>
  </si>
  <si>
    <r>
      <t xml:space="preserve">OFERTA ANUAL (SIN IVA) 
</t>
    </r>
    <r>
      <rPr>
        <b/>
        <sz val="16"/>
        <color theme="1"/>
        <rFont val="Calibri"/>
        <family val="2"/>
        <scheme val="minor"/>
      </rPr>
      <t>PF</t>
    </r>
  </si>
  <si>
    <t>EMP100</t>
  </si>
  <si>
    <t>PRECIARIOS 1 Y 2</t>
  </si>
  <si>
    <t>TOTAL</t>
  </si>
  <si>
    <t>L12</t>
  </si>
  <si>
    <t>L3</t>
  </si>
  <si>
    <t>LOTE 2</t>
  </si>
  <si>
    <t>0002</t>
  </si>
  <si>
    <t>MTTO. PREVENTIVO PROGRAMADO</t>
  </si>
  <si>
    <t>L02.01</t>
  </si>
  <si>
    <t>LÍNEA 12</t>
  </si>
  <si>
    <t>Preventivo Pozo de Ventilación PV</t>
  </si>
  <si>
    <t>EMP015</t>
  </si>
  <si>
    <t>Preventivo Pozo de Ventilación SV</t>
  </si>
  <si>
    <t>Total L02.01</t>
  </si>
  <si>
    <t>L02.02</t>
  </si>
  <si>
    <t>LÍNEA 3</t>
  </si>
  <si>
    <t>EMP017</t>
  </si>
  <si>
    <t>Preventivo Ventilacion galerias de cables</t>
  </si>
  <si>
    <t>EMP025</t>
  </si>
  <si>
    <t>Preventivo Pozo de Bombas Pluviales arqueta</t>
  </si>
  <si>
    <t>EMP120</t>
  </si>
  <si>
    <t>ml</t>
  </si>
  <si>
    <t>Preventivo Cubiertas inclinadas</t>
  </si>
  <si>
    <t>Preventivo limpieza sales túnel</t>
  </si>
  <si>
    <t>Total L02.02</t>
  </si>
  <si>
    <t>Total 02</t>
  </si>
  <si>
    <t>PLIEGO</t>
  </si>
  <si>
    <t>OFERTA</t>
  </si>
  <si>
    <t>Se tendrá en cuenta lo especificado en el apartado Oferta Economica del PCP</t>
  </si>
  <si>
    <t>ACT. URGENTES Y COMPLEMENTARIAS</t>
  </si>
  <si>
    <t>ACT.URGENTES Y COMPLEMENTARIAS (PU)</t>
  </si>
  <si>
    <t>TOTAL OFERTA MTTO PREVENTIVO (PMV)</t>
  </si>
  <si>
    <t>El listado de unidades "Preciario 1 y 2" se encuentra en el PPT y en formato BC3 dentro de la documentacion de la licitación. 
Se deberá entregar junto con la hoja excel para ofertar el archivo BC3 con la baja aplicada a todas las partidas.</t>
  </si>
  <si>
    <t>(IVA INCLUIDO)</t>
  </si>
  <si>
    <t>BASE IMPONIBLE</t>
  </si>
  <si>
    <t>TOTAL  PRECIO FIJO (PF)</t>
  </si>
  <si>
    <t>PRESUPUESTO EJECUCIÓN (SIN IVA)</t>
  </si>
  <si>
    <t>PRESUPUESTO EJECUCION TOTAL 4 ANUALIDADES (SIN IVA)</t>
  </si>
  <si>
    <t>TOTAL MTTO PREVENTIVO (PMV)</t>
  </si>
  <si>
    <t>PRESUPUESTO BASE DE LICITACION</t>
  </si>
  <si>
    <t>PLIEGO TECNICO</t>
  </si>
  <si>
    <t>G.G.</t>
  </si>
  <si>
    <t xml:space="preserve">B.I. </t>
  </si>
  <si>
    <t>TOTAL  OFERTA PRECIO FIJO (PF)</t>
  </si>
  <si>
    <t>TOTAL OFERTA PRESUPUESTO EJECUCIÓN (SIN IVA)</t>
  </si>
  <si>
    <t>TOTAL OFERTA PRESUPUESTO EJECUCION TOTAL 4 ANUALIDADES (SIN IVA)</t>
  </si>
  <si>
    <t>TOTAL OFERTA (IVA NO INCLUIDO)</t>
  </si>
  <si>
    <t xml:space="preserve">TOTAL OFERTA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</si>
</sst>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8" formatCode="#,##0.00\ &quot;€&quot;;[Red]\-#,##0.00\ &quot;€&quot;"/>
    <numFmt numFmtId="164" formatCode="#,##0.00\ &quot;€&quot;"/>
  </numFmts>
  <fonts count="2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i/>
      <sz val="10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8"/>
      <color rgb="FFFF00FF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color rgb="FFFF00FF"/>
      <name val="Calibri"/>
      <family val="2"/>
      <scheme val="minor"/>
    </font>
    <font>
      <b/>
      <sz val="12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22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8"/>
      <color rgb="FFFF40FF"/>
      <name val="Calibri"/>
      <family val="2"/>
      <scheme val="minor"/>
    </font>
    <font>
      <sz val="8"/>
      <color rgb="FFFF40FF"/>
      <name val="Calibri"/>
      <family val="2"/>
      <scheme val="minor"/>
    </font>
    <font>
      <b/>
      <sz val="10"/>
      <color rgb="FF00000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000000"/>
      <name val="Calibri"/>
      <family val="2"/>
      <scheme val="minor"/>
    </font>
    <font>
      <sz val="12"/>
      <color rgb="FFFF00FF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rgb="FFB4CBE0"/>
        <bgColor indexed="64"/>
      </patternFill>
    </fill>
    <fill>
      <patternFill patternType="solid">
        <fgColor rgb="FFF0F0F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D1E1ED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D0CECE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theme="0" tint="-0.499984740745262"/>
        <bgColor indexed="64"/>
      </patternFill>
    </fill>
  </fills>
  <borders count="3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dashed">
        <color indexed="64"/>
      </top>
      <bottom/>
      <diagonal/>
    </border>
    <border>
      <left style="medium">
        <color indexed="64"/>
      </left>
      <right style="medium">
        <color indexed="64"/>
      </right>
      <top style="dashed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dashed">
        <color indexed="64"/>
      </bottom>
      <diagonal/>
    </border>
    <border>
      <left/>
      <right style="medium">
        <color indexed="64"/>
      </right>
      <top style="dashed">
        <color indexed="64"/>
      </top>
      <bottom style="dashed">
        <color indexed="64"/>
      </bottom>
      <diagonal/>
    </border>
    <border>
      <left/>
      <right style="medium">
        <color indexed="64"/>
      </right>
      <top style="dashed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dashed">
        <color indexed="64"/>
      </top>
      <bottom style="medium">
        <color indexed="64"/>
      </bottom>
      <diagonal/>
    </border>
    <border>
      <left style="medium">
        <color indexed="64"/>
      </left>
      <right/>
      <top style="dashed">
        <color indexed="64"/>
      </top>
      <bottom style="dashed">
        <color indexed="64"/>
      </bottom>
      <diagonal/>
    </border>
  </borders>
  <cellStyleXfs count="1">
    <xf numFmtId="0" fontId="0" fillId="0" borderId="0"/>
  </cellStyleXfs>
  <cellXfs count="118">
    <xf numFmtId="0" fontId="0" fillId="0" borderId="0" xfId="0"/>
    <xf numFmtId="0" fontId="0" fillId="0" borderId="0" xfId="0" applyAlignment="1">
      <alignment vertical="top"/>
    </xf>
    <xf numFmtId="0" fontId="2" fillId="0" borderId="0" xfId="0" applyFont="1" applyAlignment="1">
      <alignment vertical="top"/>
    </xf>
    <xf numFmtId="0" fontId="3" fillId="0" borderId="0" xfId="0" applyFont="1" applyAlignment="1">
      <alignment vertical="top"/>
    </xf>
    <xf numFmtId="0" fontId="3" fillId="0" borderId="0" xfId="0" applyFont="1" applyAlignment="1">
      <alignment vertical="top" wrapText="1"/>
    </xf>
    <xf numFmtId="49" fontId="4" fillId="2" borderId="0" xfId="0" applyNumberFormat="1" applyFont="1" applyFill="1" applyAlignment="1">
      <alignment vertical="top"/>
    </xf>
    <xf numFmtId="49" fontId="4" fillId="2" borderId="0" xfId="0" applyNumberFormat="1" applyFont="1" applyFill="1" applyAlignment="1">
      <alignment vertical="top" wrapText="1"/>
    </xf>
    <xf numFmtId="49" fontId="6" fillId="3" borderId="0" xfId="0" applyNumberFormat="1" applyFont="1" applyFill="1" applyAlignment="1">
      <alignment vertical="top"/>
    </xf>
    <xf numFmtId="49" fontId="6" fillId="0" borderId="0" xfId="0" applyNumberFormat="1" applyFont="1" applyAlignment="1">
      <alignment vertical="top"/>
    </xf>
    <xf numFmtId="49" fontId="6" fillId="0" borderId="0" xfId="0" applyNumberFormat="1" applyFont="1" applyAlignment="1">
      <alignment vertical="top" wrapText="1"/>
    </xf>
    <xf numFmtId="0" fontId="10" fillId="0" borderId="0" xfId="0" applyFont="1" applyAlignment="1">
      <alignment vertical="top"/>
    </xf>
    <xf numFmtId="0" fontId="6" fillId="0" borderId="0" xfId="0" applyFont="1" applyAlignment="1">
      <alignment vertical="top"/>
    </xf>
    <xf numFmtId="49" fontId="4" fillId="0" borderId="0" xfId="0" applyNumberFormat="1" applyFont="1" applyAlignment="1">
      <alignment vertical="top" wrapText="1"/>
    </xf>
    <xf numFmtId="0" fontId="6" fillId="5" borderId="0" xfId="0" applyFont="1" applyFill="1" applyAlignment="1">
      <alignment vertical="top"/>
    </xf>
    <xf numFmtId="49" fontId="4" fillId="5" borderId="0" xfId="0" applyNumberFormat="1" applyFont="1" applyFill="1" applyAlignment="1">
      <alignment vertical="top" wrapText="1"/>
    </xf>
    <xf numFmtId="164" fontId="0" fillId="0" borderId="18" xfId="0" applyNumberFormat="1" applyBorder="1"/>
    <xf numFmtId="164" fontId="0" fillId="0" borderId="0" xfId="0" applyNumberFormat="1"/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 applyProtection="1">
      <alignment horizontal="center" wrapText="1"/>
      <protection locked="0"/>
    </xf>
    <xf numFmtId="0" fontId="1" fillId="0" borderId="6" xfId="0" applyFont="1" applyBorder="1" applyAlignment="1">
      <alignment horizontal="left"/>
    </xf>
    <xf numFmtId="164" fontId="13" fillId="0" borderId="6" xfId="0" applyNumberFormat="1" applyFont="1" applyBorder="1"/>
    <xf numFmtId="0" fontId="1" fillId="7" borderId="20" xfId="0" applyFont="1" applyFill="1" applyBorder="1" applyAlignment="1">
      <alignment horizontal="left"/>
    </xf>
    <xf numFmtId="164" fontId="0" fillId="0" borderId="21" xfId="0" applyNumberFormat="1" applyBorder="1"/>
    <xf numFmtId="0" fontId="1" fillId="8" borderId="17" xfId="0" applyFont="1" applyFill="1" applyBorder="1" applyAlignment="1">
      <alignment horizontal="left"/>
    </xf>
    <xf numFmtId="49" fontId="4" fillId="9" borderId="0" xfId="0" applyNumberFormat="1" applyFont="1" applyFill="1" applyAlignment="1">
      <alignment vertical="top"/>
    </xf>
    <xf numFmtId="49" fontId="4" fillId="9" borderId="0" xfId="0" applyNumberFormat="1" applyFont="1" applyFill="1" applyAlignment="1">
      <alignment vertical="top" wrapText="1"/>
    </xf>
    <xf numFmtId="0" fontId="6" fillId="10" borderId="0" xfId="0" applyFont="1" applyFill="1" applyAlignment="1">
      <alignment vertical="top"/>
    </xf>
    <xf numFmtId="0" fontId="6" fillId="10" borderId="0" xfId="0" applyFont="1" applyFill="1" applyAlignment="1">
      <alignment vertical="top" wrapText="1"/>
    </xf>
    <xf numFmtId="0" fontId="3" fillId="0" borderId="14" xfId="0" applyFont="1" applyBorder="1" applyAlignment="1">
      <alignment vertical="top"/>
    </xf>
    <xf numFmtId="0" fontId="3" fillId="0" borderId="15" xfId="0" applyFont="1" applyBorder="1" applyAlignment="1">
      <alignment vertical="top"/>
    </xf>
    <xf numFmtId="3" fontId="14" fillId="2" borderId="14" xfId="0" applyNumberFormat="1" applyFont="1" applyFill="1" applyBorder="1" applyAlignment="1">
      <alignment vertical="top"/>
    </xf>
    <xf numFmtId="4" fontId="14" fillId="2" borderId="0" xfId="0" applyNumberFormat="1" applyFont="1" applyFill="1" applyAlignment="1">
      <alignment vertical="top"/>
    </xf>
    <xf numFmtId="4" fontId="14" fillId="2" borderId="15" xfId="0" applyNumberFormat="1" applyFont="1" applyFill="1" applyBorder="1" applyAlignment="1">
      <alignment vertical="top"/>
    </xf>
    <xf numFmtId="4" fontId="14" fillId="9" borderId="14" xfId="0" applyNumberFormat="1" applyFont="1" applyFill="1" applyBorder="1" applyAlignment="1">
      <alignment vertical="top"/>
    </xf>
    <xf numFmtId="4" fontId="14" fillId="9" borderId="0" xfId="0" applyNumberFormat="1" applyFont="1" applyFill="1" applyAlignment="1">
      <alignment vertical="top"/>
    </xf>
    <xf numFmtId="4" fontId="14" fillId="9" borderId="15" xfId="0" applyNumberFormat="1" applyFont="1" applyFill="1" applyBorder="1" applyAlignment="1">
      <alignment vertical="top"/>
    </xf>
    <xf numFmtId="4" fontId="6" fillId="0" borderId="14" xfId="0" applyNumberFormat="1" applyFont="1" applyBorder="1" applyAlignment="1">
      <alignment vertical="top"/>
    </xf>
    <xf numFmtId="4" fontId="6" fillId="0" borderId="0" xfId="0" applyNumberFormat="1" applyFont="1" applyAlignment="1">
      <alignment vertical="top"/>
    </xf>
    <xf numFmtId="4" fontId="15" fillId="0" borderId="15" xfId="0" applyNumberFormat="1" applyFont="1" applyBorder="1" applyAlignment="1">
      <alignment vertical="top"/>
    </xf>
    <xf numFmtId="4" fontId="14" fillId="0" borderId="0" xfId="0" applyNumberFormat="1" applyFont="1" applyAlignment="1">
      <alignment vertical="top"/>
    </xf>
    <xf numFmtId="4" fontId="14" fillId="0" borderId="15" xfId="0" applyNumberFormat="1" applyFont="1" applyBorder="1" applyAlignment="1">
      <alignment vertical="top"/>
    </xf>
    <xf numFmtId="0" fontId="6" fillId="10" borderId="14" xfId="0" applyFont="1" applyFill="1" applyBorder="1" applyAlignment="1">
      <alignment vertical="top"/>
    </xf>
    <xf numFmtId="0" fontId="6" fillId="10" borderId="15" xfId="0" applyFont="1" applyFill="1" applyBorder="1" applyAlignment="1">
      <alignment vertical="top"/>
    </xf>
    <xf numFmtId="3" fontId="6" fillId="5" borderId="14" xfId="0" applyNumberFormat="1" applyFont="1" applyFill="1" applyBorder="1" applyAlignment="1">
      <alignment vertical="top"/>
    </xf>
    <xf numFmtId="4" fontId="5" fillId="5" borderId="0" xfId="0" applyNumberFormat="1" applyFont="1" applyFill="1" applyAlignment="1">
      <alignment vertical="top"/>
    </xf>
    <xf numFmtId="4" fontId="7" fillId="5" borderId="15" xfId="0" applyNumberFormat="1" applyFont="1" applyFill="1" applyBorder="1" applyAlignment="1">
      <alignment vertical="top"/>
    </xf>
    <xf numFmtId="0" fontId="9" fillId="0" borderId="3" xfId="0" applyFont="1" applyBorder="1" applyAlignment="1" applyProtection="1">
      <alignment horizontal="left" vertical="top"/>
      <protection locked="0"/>
    </xf>
    <xf numFmtId="164" fontId="17" fillId="0" borderId="28" xfId="0" applyNumberFormat="1" applyFont="1" applyBorder="1" applyAlignment="1">
      <alignment horizontal="center"/>
    </xf>
    <xf numFmtId="164" fontId="17" fillId="0" borderId="29" xfId="0" applyNumberFormat="1" applyFont="1" applyBorder="1" applyAlignment="1">
      <alignment horizontal="center"/>
    </xf>
    <xf numFmtId="164" fontId="17" fillId="0" borderId="30" xfId="0" applyNumberFormat="1" applyFont="1" applyBorder="1" applyAlignment="1">
      <alignment horizontal="center"/>
    </xf>
    <xf numFmtId="164" fontId="18" fillId="0" borderId="25" xfId="0" applyNumberFormat="1" applyFont="1" applyBorder="1" applyAlignment="1">
      <alignment horizontal="center" vertical="center" wrapText="1"/>
    </xf>
    <xf numFmtId="164" fontId="0" fillId="0" borderId="18" xfId="0" applyNumberFormat="1" applyBorder="1" applyProtection="1">
      <protection locked="0"/>
    </xf>
    <xf numFmtId="164" fontId="0" fillId="0" borderId="7" xfId="0" applyNumberFormat="1" applyBorder="1" applyProtection="1">
      <protection locked="0"/>
    </xf>
    <xf numFmtId="4" fontId="6" fillId="0" borderId="0" xfId="0" applyNumberFormat="1" applyFont="1" applyAlignment="1" applyProtection="1">
      <alignment vertical="top"/>
      <protection locked="0"/>
    </xf>
    <xf numFmtId="4" fontId="0" fillId="0" borderId="0" xfId="0" applyNumberFormat="1"/>
    <xf numFmtId="8" fontId="0" fillId="0" borderId="0" xfId="0" applyNumberFormat="1"/>
    <xf numFmtId="0" fontId="16" fillId="11" borderId="1" xfId="0" applyFont="1" applyFill="1" applyBorder="1" applyAlignment="1">
      <alignment vertical="center" wrapText="1"/>
    </xf>
    <xf numFmtId="164" fontId="18" fillId="0" borderId="5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0" xfId="0" applyFont="1"/>
    <xf numFmtId="0" fontId="16" fillId="11" borderId="5" xfId="0" applyFont="1" applyFill="1" applyBorder="1" applyAlignment="1">
      <alignment vertical="center" wrapText="1"/>
    </xf>
    <xf numFmtId="9" fontId="18" fillId="0" borderId="1" xfId="0" applyNumberFormat="1" applyFont="1" applyBorder="1" applyAlignment="1">
      <alignment horizontal="right" vertical="center" wrapText="1"/>
    </xf>
    <xf numFmtId="9" fontId="18" fillId="0" borderId="5" xfId="0" applyNumberFormat="1" applyFont="1" applyBorder="1" applyAlignment="1">
      <alignment horizontal="right" vertical="center" wrapText="1"/>
    </xf>
    <xf numFmtId="9" fontId="16" fillId="0" borderId="5" xfId="0" applyNumberFormat="1" applyFont="1" applyBorder="1" applyAlignment="1" applyProtection="1">
      <alignment horizontal="right" vertical="center" wrapText="1"/>
      <protection locked="0"/>
    </xf>
    <xf numFmtId="0" fontId="9" fillId="0" borderId="3" xfId="0" applyFont="1" applyBorder="1" applyAlignment="1" applyProtection="1">
      <alignment horizontal="left" vertical="top"/>
      <protection locked="0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3" xfId="0" applyBorder="1" applyAlignment="1" applyProtection="1">
      <alignment horizontal="center"/>
      <protection locked="0"/>
    </xf>
    <xf numFmtId="0" fontId="1" fillId="0" borderId="1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top"/>
    </xf>
    <xf numFmtId="0" fontId="1" fillId="0" borderId="23" xfId="0" applyFont="1" applyBorder="1" applyAlignment="1">
      <alignment horizontal="center" vertical="top"/>
    </xf>
    <xf numFmtId="0" fontId="1" fillId="0" borderId="24" xfId="0" applyFont="1" applyBorder="1" applyAlignment="1">
      <alignment horizontal="center" vertical="top"/>
    </xf>
    <xf numFmtId="0" fontId="9" fillId="0" borderId="8" xfId="0" applyFont="1" applyBorder="1" applyAlignment="1" applyProtection="1">
      <alignment horizontal="left" vertical="top"/>
      <protection locked="0"/>
    </xf>
    <xf numFmtId="0" fontId="9" fillId="0" borderId="9" xfId="0" applyFont="1" applyBorder="1" applyAlignment="1" applyProtection="1">
      <alignment horizontal="left" vertical="top"/>
      <protection locked="0"/>
    </xf>
    <xf numFmtId="0" fontId="9" fillId="0" borderId="14" xfId="0" applyFont="1" applyBorder="1" applyAlignment="1" applyProtection="1">
      <alignment horizontal="left" vertical="top"/>
      <protection locked="0"/>
    </xf>
    <xf numFmtId="0" fontId="9" fillId="0" borderId="15" xfId="0" applyFont="1" applyBorder="1" applyAlignment="1" applyProtection="1">
      <alignment horizontal="left" vertical="top"/>
      <protection locked="0"/>
    </xf>
    <xf numFmtId="0" fontId="9" fillId="0" borderId="10" xfId="0" applyFont="1" applyBorder="1" applyAlignment="1" applyProtection="1">
      <alignment horizontal="left" vertical="top"/>
      <protection locked="0"/>
    </xf>
    <xf numFmtId="0" fontId="9" fillId="0" borderId="11" xfId="0" applyFont="1" applyBorder="1" applyAlignment="1" applyProtection="1">
      <alignment horizontal="left" vertical="top"/>
      <protection locked="0"/>
    </xf>
    <xf numFmtId="0" fontId="9" fillId="0" borderId="12" xfId="0" applyFont="1" applyBorder="1" applyAlignment="1" applyProtection="1">
      <alignment horizontal="left" vertical="top"/>
      <protection locked="0"/>
    </xf>
    <xf numFmtId="0" fontId="9" fillId="0" borderId="0" xfId="0" applyFont="1" applyAlignment="1" applyProtection="1">
      <alignment horizontal="left" vertical="top"/>
      <protection locked="0"/>
    </xf>
    <xf numFmtId="0" fontId="9" fillId="0" borderId="13" xfId="0" applyFont="1" applyBorder="1" applyAlignment="1" applyProtection="1">
      <alignment horizontal="left" vertical="top"/>
      <protection locked="0"/>
    </xf>
    <xf numFmtId="0" fontId="0" fillId="0" borderId="8" xfId="0" applyBorder="1" applyAlignment="1" applyProtection="1">
      <alignment horizontal="center"/>
      <protection locked="0"/>
    </xf>
    <xf numFmtId="0" fontId="0" fillId="0" borderId="12" xfId="0" applyBorder="1" applyAlignment="1" applyProtection="1">
      <alignment horizontal="center"/>
      <protection locked="0"/>
    </xf>
    <xf numFmtId="0" fontId="0" fillId="0" borderId="9" xfId="0" applyBorder="1" applyAlignment="1" applyProtection="1">
      <alignment horizontal="center"/>
      <protection locked="0"/>
    </xf>
    <xf numFmtId="0" fontId="0" fillId="0" borderId="10" xfId="0" applyBorder="1" applyAlignment="1" applyProtection="1">
      <alignment horizontal="center"/>
      <protection locked="0"/>
    </xf>
    <xf numFmtId="0" fontId="0" fillId="0" borderId="13" xfId="0" applyBorder="1" applyAlignment="1" applyProtection="1">
      <alignment horizontal="center"/>
      <protection locked="0"/>
    </xf>
    <xf numFmtId="0" fontId="0" fillId="0" borderId="11" xfId="0" applyBorder="1" applyAlignment="1" applyProtection="1">
      <alignment horizontal="center"/>
      <protection locked="0"/>
    </xf>
    <xf numFmtId="0" fontId="2" fillId="6" borderId="0" xfId="0" applyFont="1" applyFill="1" applyAlignment="1">
      <alignment horizontal="center" vertical="top"/>
    </xf>
    <xf numFmtId="49" fontId="8" fillId="4" borderId="0" xfId="0" applyNumberFormat="1" applyFont="1" applyFill="1" applyAlignment="1">
      <alignment horizontal="center" vertical="center" wrapText="1"/>
    </xf>
    <xf numFmtId="49" fontId="8" fillId="4" borderId="16" xfId="0" applyNumberFormat="1" applyFont="1" applyFill="1" applyBorder="1" applyAlignment="1">
      <alignment horizontal="center" vertical="center" wrapText="1"/>
    </xf>
    <xf numFmtId="10" fontId="19" fillId="0" borderId="1" xfId="0" applyNumberFormat="1" applyFont="1" applyBorder="1" applyAlignment="1" applyProtection="1">
      <alignment horizontal="center" vertical="top"/>
      <protection locked="0"/>
    </xf>
    <xf numFmtId="10" fontId="19" fillId="0" borderId="2" xfId="0" applyNumberFormat="1" applyFont="1" applyBorder="1" applyAlignment="1" applyProtection="1">
      <alignment horizontal="center" vertical="top"/>
      <protection locked="0"/>
    </xf>
    <xf numFmtId="4" fontId="11" fillId="4" borderId="1" xfId="0" applyNumberFormat="1" applyFont="1" applyFill="1" applyBorder="1" applyAlignment="1" applyProtection="1">
      <alignment horizontal="center" vertical="top"/>
      <protection locked="0"/>
    </xf>
    <xf numFmtId="4" fontId="11" fillId="4" borderId="2" xfId="0" applyNumberFormat="1" applyFont="1" applyFill="1" applyBorder="1" applyAlignment="1" applyProtection="1">
      <alignment horizontal="center" vertical="top"/>
      <protection locked="0"/>
    </xf>
    <xf numFmtId="0" fontId="0" fillId="0" borderId="0" xfId="0" applyAlignment="1">
      <alignment horizontal="left" vertical="top" wrapText="1"/>
    </xf>
    <xf numFmtId="0" fontId="1" fillId="13" borderId="27" xfId="0" applyFont="1" applyFill="1" applyBorder="1" applyAlignment="1">
      <alignment horizontal="center" vertical="center"/>
    </xf>
    <xf numFmtId="0" fontId="1" fillId="13" borderId="31" xfId="0" applyFont="1" applyFill="1" applyBorder="1" applyAlignment="1">
      <alignment horizontal="center" vertical="center"/>
    </xf>
    <xf numFmtId="0" fontId="1" fillId="13" borderId="25" xfId="0" applyFont="1" applyFill="1" applyBorder="1" applyAlignment="1">
      <alignment horizontal="center" vertical="center"/>
    </xf>
    <xf numFmtId="0" fontId="0" fillId="0" borderId="34" xfId="0" applyBorder="1" applyAlignment="1">
      <alignment horizontal="right"/>
    </xf>
    <xf numFmtId="0" fontId="0" fillId="0" borderId="30" xfId="0" applyBorder="1" applyAlignment="1">
      <alignment horizontal="right"/>
    </xf>
    <xf numFmtId="0" fontId="0" fillId="0" borderId="35" xfId="0" applyBorder="1" applyAlignment="1">
      <alignment horizontal="right"/>
    </xf>
    <xf numFmtId="0" fontId="0" fillId="0" borderId="29" xfId="0" applyBorder="1" applyAlignment="1">
      <alignment horizontal="right"/>
    </xf>
    <xf numFmtId="0" fontId="0" fillId="0" borderId="17" xfId="0" applyBorder="1" applyAlignment="1">
      <alignment horizontal="right"/>
    </xf>
    <xf numFmtId="0" fontId="0" fillId="0" borderId="28" xfId="0" applyBorder="1" applyAlignment="1">
      <alignment horizontal="right"/>
    </xf>
    <xf numFmtId="0" fontId="1" fillId="6" borderId="27" xfId="0" applyFont="1" applyFill="1" applyBorder="1" applyAlignment="1">
      <alignment horizontal="center"/>
    </xf>
    <xf numFmtId="0" fontId="1" fillId="6" borderId="31" xfId="0" applyFont="1" applyFill="1" applyBorder="1" applyAlignment="1">
      <alignment horizontal="center"/>
    </xf>
    <xf numFmtId="0" fontId="1" fillId="6" borderId="25" xfId="0" applyFont="1" applyFill="1" applyBorder="1" applyAlignment="1">
      <alignment horizontal="center"/>
    </xf>
    <xf numFmtId="0" fontId="16" fillId="12" borderId="4" xfId="0" applyFont="1" applyFill="1" applyBorder="1" applyAlignment="1">
      <alignment horizontal="center" vertical="center" wrapText="1"/>
    </xf>
    <xf numFmtId="0" fontId="16" fillId="12" borderId="5" xfId="0" applyFont="1" applyFill="1" applyBorder="1" applyAlignment="1">
      <alignment horizontal="center" vertical="center" wrapText="1"/>
    </xf>
    <xf numFmtId="8" fontId="18" fillId="12" borderId="1" xfId="0" applyNumberFormat="1" applyFont="1" applyFill="1" applyBorder="1" applyAlignment="1">
      <alignment horizontal="center" vertical="center" wrapText="1"/>
    </xf>
    <xf numFmtId="8" fontId="18" fillId="12" borderId="26" xfId="0" applyNumberFormat="1" applyFont="1" applyFill="1" applyBorder="1" applyAlignment="1">
      <alignment horizontal="center" vertical="center" wrapText="1"/>
    </xf>
    <xf numFmtId="0" fontId="16" fillId="12" borderId="32" xfId="0" applyFont="1" applyFill="1" applyBorder="1" applyAlignment="1">
      <alignment horizontal="center" vertical="center" wrapText="1"/>
    </xf>
    <xf numFmtId="0" fontId="16" fillId="12" borderId="33" xfId="0" applyFont="1" applyFill="1" applyBorder="1" applyAlignment="1">
      <alignment horizontal="center" vertical="center" wrapText="1"/>
    </xf>
    <xf numFmtId="0" fontId="16" fillId="11" borderId="27" xfId="0" applyFont="1" applyFill="1" applyBorder="1" applyAlignment="1">
      <alignment horizontal="left" vertical="center" wrapText="1"/>
    </xf>
    <xf numFmtId="0" fontId="16" fillId="11" borderId="25" xfId="0" applyFont="1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.bin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3.bin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4.bin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C9:I26"/>
  <sheetViews>
    <sheetView tabSelected="1" workbookViewId="0">
      <selection activeCell="E31" sqref="E31"/>
    </sheetView>
  </sheetViews>
  <sheetFormatPr baseColWidth="10" defaultRowHeight="15" x14ac:dyDescent="0.25"/>
  <cols>
    <col min="4" max="4" width="13.7109375" bestFit="1" customWidth="1"/>
    <col min="5" max="5" width="13" bestFit="1" customWidth="1"/>
    <col min="6" max="6" width="15.7109375" customWidth="1"/>
    <col min="7" max="7" width="14.85546875" customWidth="1"/>
  </cols>
  <sheetData>
    <row r="9" spans="3:6" ht="15.75" thickBot="1" x14ac:dyDescent="0.3"/>
    <row r="10" spans="3:6" ht="67.5" customHeight="1" thickBot="1" x14ac:dyDescent="0.4">
      <c r="C10" s="66"/>
      <c r="D10" s="67"/>
      <c r="E10" s="18" t="s">
        <v>28</v>
      </c>
      <c r="F10" s="19" t="s">
        <v>30</v>
      </c>
    </row>
    <row r="11" spans="3:6" x14ac:dyDescent="0.25">
      <c r="C11" s="69" t="s">
        <v>36</v>
      </c>
      <c r="D11" s="24" t="s">
        <v>34</v>
      </c>
      <c r="E11" s="15">
        <v>276000</v>
      </c>
      <c r="F11" s="52">
        <v>276000</v>
      </c>
    </row>
    <row r="12" spans="3:6" ht="15.75" thickBot="1" x14ac:dyDescent="0.3">
      <c r="C12" s="70"/>
      <c r="D12" s="22" t="s">
        <v>35</v>
      </c>
      <c r="E12" s="23">
        <v>228000</v>
      </c>
      <c r="F12" s="53">
        <v>228000</v>
      </c>
    </row>
    <row r="13" spans="3:6" ht="16.5" thickBot="1" x14ac:dyDescent="0.3">
      <c r="C13" s="71"/>
      <c r="D13" s="20" t="s">
        <v>33</v>
      </c>
      <c r="E13" s="21">
        <f>SUM(E11:E12)</f>
        <v>504000</v>
      </c>
      <c r="F13" s="21">
        <f>SUM(F11:F12)</f>
        <v>504000</v>
      </c>
    </row>
    <row r="14" spans="3:6" x14ac:dyDescent="0.25">
      <c r="D14" s="17"/>
      <c r="E14" s="16"/>
    </row>
    <row r="15" spans="3:6" x14ac:dyDescent="0.25">
      <c r="C15" t="s">
        <v>59</v>
      </c>
      <c r="D15" s="17"/>
      <c r="E15" s="16"/>
    </row>
    <row r="16" spans="3:6" x14ac:dyDescent="0.25">
      <c r="D16" s="17"/>
      <c r="E16" s="16"/>
    </row>
    <row r="17" spans="3:9" x14ac:dyDescent="0.25">
      <c r="C17" s="65" t="s">
        <v>9</v>
      </c>
      <c r="D17" s="65"/>
      <c r="E17" s="68"/>
      <c r="F17" s="68"/>
      <c r="G17" s="68"/>
      <c r="H17" s="68"/>
      <c r="I17" s="68"/>
    </row>
    <row r="18" spans="3:9" x14ac:dyDescent="0.25">
      <c r="C18" s="65"/>
      <c r="D18" s="65"/>
      <c r="E18" s="68"/>
      <c r="F18" s="68"/>
      <c r="G18" s="68"/>
      <c r="H18" s="68"/>
      <c r="I18" s="68"/>
    </row>
    <row r="19" spans="3:9" x14ac:dyDescent="0.25">
      <c r="C19" s="65" t="s">
        <v>10</v>
      </c>
      <c r="D19" s="65"/>
      <c r="E19" s="68"/>
      <c r="F19" s="68"/>
      <c r="G19" s="68"/>
      <c r="H19" s="68"/>
      <c r="I19" s="68"/>
    </row>
    <row r="20" spans="3:9" x14ac:dyDescent="0.25">
      <c r="C20" s="65"/>
      <c r="D20" s="65"/>
      <c r="E20" s="68"/>
      <c r="F20" s="68"/>
      <c r="G20" s="68"/>
      <c r="H20" s="68"/>
      <c r="I20" s="68"/>
    </row>
    <row r="21" spans="3:9" x14ac:dyDescent="0.25">
      <c r="C21" s="65" t="s">
        <v>11</v>
      </c>
      <c r="D21" s="65"/>
      <c r="E21" s="65" t="s">
        <v>12</v>
      </c>
      <c r="F21" s="65"/>
      <c r="G21" s="65"/>
      <c r="H21" s="65"/>
      <c r="I21" s="65"/>
    </row>
    <row r="22" spans="3:9" x14ac:dyDescent="0.25">
      <c r="C22" s="65"/>
      <c r="D22" s="65"/>
      <c r="E22" s="65"/>
      <c r="F22" s="65"/>
      <c r="G22" s="65"/>
      <c r="H22" s="65"/>
      <c r="I22" s="65"/>
    </row>
    <row r="23" spans="3:9" x14ac:dyDescent="0.25">
      <c r="C23" s="65" t="s">
        <v>13</v>
      </c>
      <c r="D23" s="65"/>
      <c r="E23" s="65" t="s">
        <v>14</v>
      </c>
      <c r="F23" s="65"/>
      <c r="G23" s="65"/>
      <c r="H23" s="65"/>
      <c r="I23" s="65"/>
    </row>
    <row r="24" spans="3:9" x14ac:dyDescent="0.25">
      <c r="C24" s="65"/>
      <c r="D24" s="65"/>
      <c r="E24" s="65"/>
      <c r="F24" s="65"/>
      <c r="G24" s="65"/>
      <c r="H24" s="65"/>
      <c r="I24" s="65"/>
    </row>
    <row r="25" spans="3:9" x14ac:dyDescent="0.25">
      <c r="C25" s="65"/>
      <c r="D25" s="65"/>
      <c r="E25" s="65"/>
      <c r="F25" s="65"/>
      <c r="G25" s="65"/>
      <c r="H25" s="65"/>
      <c r="I25" s="65"/>
    </row>
    <row r="26" spans="3:9" x14ac:dyDescent="0.25">
      <c r="C26" s="65"/>
      <c r="D26" s="65"/>
      <c r="E26" s="65"/>
      <c r="F26" s="65"/>
      <c r="G26" s="65"/>
      <c r="H26" s="65"/>
      <c r="I26" s="65"/>
    </row>
  </sheetData>
  <sheetProtection algorithmName="SHA-512" hashValue="8GVVAVtwKPWqLxqUaPvhPyWn0Sibxa5ANo3/SbnVylZGnVnJUroWuACKzACLRKfiF6eLQUsCn7If76v6BFmycQ==" saltValue="DYvgRfy/044HGOzFa03J7w==" spinCount="100000" sheet="1" objects="1" scenarios="1"/>
  <mergeCells count="10">
    <mergeCell ref="C23:D26"/>
    <mergeCell ref="E23:I26"/>
    <mergeCell ref="C10:D10"/>
    <mergeCell ref="C17:D18"/>
    <mergeCell ref="E17:I18"/>
    <mergeCell ref="C19:D20"/>
    <mergeCell ref="E19:I20"/>
    <mergeCell ref="C21:D22"/>
    <mergeCell ref="E21:I22"/>
    <mergeCell ref="C11:C13"/>
  </mergeCells>
  <pageMargins left="0.7" right="0.7" top="0.75" bottom="0.75" header="0.3" footer="0.3"/>
  <pageSetup paperSize="9" orientation="portrait" r:id="rId1"/>
  <customProperties>
    <customPr name="_pios_id" r:id="rId2"/>
  </customPropertie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40"/>
  <sheetViews>
    <sheetView workbookViewId="0">
      <selection activeCell="C35" sqref="C35:G36"/>
    </sheetView>
  </sheetViews>
  <sheetFormatPr baseColWidth="10" defaultRowHeight="15" x14ac:dyDescent="0.25"/>
  <cols>
    <col min="1" max="1" width="8.5703125" customWidth="1"/>
    <col min="2" max="2" width="6.5703125" bestFit="1" customWidth="1"/>
    <col min="3" max="3" width="3.7109375" bestFit="1" customWidth="1"/>
    <col min="4" max="4" width="41" customWidth="1"/>
  </cols>
  <sheetData>
    <row r="1" spans="1:10" x14ac:dyDescent="0.25">
      <c r="A1" s="10" t="s">
        <v>15</v>
      </c>
      <c r="B1" s="1"/>
      <c r="C1" s="1"/>
      <c r="D1" s="1"/>
      <c r="E1" s="1"/>
      <c r="F1" s="1"/>
      <c r="G1" s="1"/>
    </row>
    <row r="2" spans="1:10" ht="18.75" x14ac:dyDescent="0.25">
      <c r="A2" s="2" t="s">
        <v>16</v>
      </c>
      <c r="B2" s="1"/>
      <c r="C2" s="1"/>
      <c r="D2" s="1"/>
      <c r="E2" s="72" t="s">
        <v>57</v>
      </c>
      <c r="F2" s="73"/>
      <c r="G2" s="74"/>
      <c r="H2" s="72" t="s">
        <v>58</v>
      </c>
      <c r="I2" s="73"/>
      <c r="J2" s="74"/>
    </row>
    <row r="3" spans="1:10" x14ac:dyDescent="0.25">
      <c r="A3" s="3" t="s">
        <v>0</v>
      </c>
      <c r="B3" s="3" t="s">
        <v>1</v>
      </c>
      <c r="C3" s="3" t="s">
        <v>2</v>
      </c>
      <c r="D3" s="4" t="s">
        <v>3</v>
      </c>
      <c r="E3" s="29" t="s">
        <v>17</v>
      </c>
      <c r="F3" s="3" t="s">
        <v>18</v>
      </c>
      <c r="G3" s="30" t="s">
        <v>19</v>
      </c>
      <c r="H3" s="29" t="s">
        <v>17</v>
      </c>
      <c r="I3" s="3" t="s">
        <v>18</v>
      </c>
      <c r="J3" s="30" t="s">
        <v>19</v>
      </c>
    </row>
    <row r="4" spans="1:10" x14ac:dyDescent="0.25">
      <c r="A4" s="5" t="s">
        <v>37</v>
      </c>
      <c r="B4" s="5" t="s">
        <v>4</v>
      </c>
      <c r="C4" s="5" t="s">
        <v>5</v>
      </c>
      <c r="D4" s="6" t="s">
        <v>38</v>
      </c>
      <c r="E4" s="31"/>
      <c r="F4" s="32"/>
      <c r="G4" s="33"/>
      <c r="H4" s="31"/>
      <c r="I4" s="32"/>
      <c r="J4" s="33"/>
    </row>
    <row r="5" spans="1:10" x14ac:dyDescent="0.25">
      <c r="A5" s="25" t="s">
        <v>39</v>
      </c>
      <c r="B5" s="25" t="s">
        <v>4</v>
      </c>
      <c r="C5" s="25" t="s">
        <v>5</v>
      </c>
      <c r="D5" s="26" t="s">
        <v>40</v>
      </c>
      <c r="E5" s="34">
        <f t="shared" ref="E5:J5" si="0">E11</f>
        <v>1</v>
      </c>
      <c r="F5" s="35">
        <f t="shared" si="0"/>
        <v>280923.43</v>
      </c>
      <c r="G5" s="36">
        <f t="shared" si="0"/>
        <v>280923.43</v>
      </c>
      <c r="H5" s="34">
        <f t="shared" si="0"/>
        <v>1</v>
      </c>
      <c r="I5" s="35">
        <f t="shared" si="0"/>
        <v>280923.43</v>
      </c>
      <c r="J5" s="36">
        <f t="shared" si="0"/>
        <v>280923.43</v>
      </c>
    </row>
    <row r="6" spans="1:10" x14ac:dyDescent="0.25">
      <c r="A6" s="7" t="s">
        <v>20</v>
      </c>
      <c r="B6" s="8" t="s">
        <v>6</v>
      </c>
      <c r="C6" s="8" t="s">
        <v>7</v>
      </c>
      <c r="D6" s="9" t="s">
        <v>41</v>
      </c>
      <c r="E6" s="37">
        <v>237</v>
      </c>
      <c r="F6" s="38">
        <f>600*0.885635008738554</f>
        <v>531.38100524313245</v>
      </c>
      <c r="G6" s="39">
        <f t="shared" ref="G6:G11" si="1">ROUND(E6*F6,2)</f>
        <v>125937.3</v>
      </c>
      <c r="H6" s="37">
        <f>E6</f>
        <v>237</v>
      </c>
      <c r="I6" s="54">
        <f>600*0.885635008738554</f>
        <v>531.38100524313245</v>
      </c>
      <c r="J6" s="39">
        <f t="shared" ref="J6:J11" si="2">ROUND(H6*I6,2)</f>
        <v>125937.3</v>
      </c>
    </row>
    <row r="7" spans="1:10" x14ac:dyDescent="0.25">
      <c r="A7" s="7" t="s">
        <v>42</v>
      </c>
      <c r="B7" s="8" t="s">
        <v>6</v>
      </c>
      <c r="C7" s="8" t="s">
        <v>7</v>
      </c>
      <c r="D7" s="9" t="s">
        <v>43</v>
      </c>
      <c r="E7" s="37">
        <v>170</v>
      </c>
      <c r="F7" s="38">
        <f>300*0.885635008738554</f>
        <v>265.69050262156622</v>
      </c>
      <c r="G7" s="39">
        <f t="shared" si="1"/>
        <v>45167.39</v>
      </c>
      <c r="H7" s="37">
        <f t="shared" ref="H7:H10" si="3">E7</f>
        <v>170</v>
      </c>
      <c r="I7" s="54">
        <f>300*0.885635008738554</f>
        <v>265.69050262156622</v>
      </c>
      <c r="J7" s="39">
        <f t="shared" si="2"/>
        <v>45167.39</v>
      </c>
    </row>
    <row r="8" spans="1:10" x14ac:dyDescent="0.25">
      <c r="A8" s="7" t="s">
        <v>21</v>
      </c>
      <c r="B8" s="8" t="s">
        <v>6</v>
      </c>
      <c r="C8" s="8" t="s">
        <v>7</v>
      </c>
      <c r="D8" s="9" t="s">
        <v>22</v>
      </c>
      <c r="E8" s="37">
        <v>24</v>
      </c>
      <c r="F8" s="38">
        <f>3000*0.885635008738554</f>
        <v>2656.905026215662</v>
      </c>
      <c r="G8" s="39">
        <f t="shared" si="1"/>
        <v>63765.72</v>
      </c>
      <c r="H8" s="37">
        <f t="shared" si="3"/>
        <v>24</v>
      </c>
      <c r="I8" s="54">
        <f>3000*0.885635008738554</f>
        <v>2656.905026215662</v>
      </c>
      <c r="J8" s="39">
        <f t="shared" si="2"/>
        <v>63765.72</v>
      </c>
    </row>
    <row r="9" spans="1:10" x14ac:dyDescent="0.25">
      <c r="A9" s="7" t="s">
        <v>23</v>
      </c>
      <c r="B9" s="8" t="s">
        <v>6</v>
      </c>
      <c r="C9" s="8" t="s">
        <v>7</v>
      </c>
      <c r="D9" s="9" t="s">
        <v>24</v>
      </c>
      <c r="E9" s="37">
        <v>76</v>
      </c>
      <c r="F9" s="38">
        <f>600*0.885635008738554</f>
        <v>531.38100524313245</v>
      </c>
      <c r="G9" s="39">
        <f t="shared" si="1"/>
        <v>40384.959999999999</v>
      </c>
      <c r="H9" s="37">
        <f t="shared" si="3"/>
        <v>76</v>
      </c>
      <c r="I9" s="54">
        <f>600*0.885635008738554</f>
        <v>531.38100524313245</v>
      </c>
      <c r="J9" s="39">
        <f t="shared" si="2"/>
        <v>40384.959999999999</v>
      </c>
    </row>
    <row r="10" spans="1:10" x14ac:dyDescent="0.25">
      <c r="A10" s="7" t="s">
        <v>25</v>
      </c>
      <c r="B10" s="8" t="s">
        <v>6</v>
      </c>
      <c r="C10" s="8" t="s">
        <v>7</v>
      </c>
      <c r="D10" s="9" t="s">
        <v>26</v>
      </c>
      <c r="E10" s="37">
        <v>32</v>
      </c>
      <c r="F10" s="38">
        <f>200*0.885635008738554</f>
        <v>177.12700174771081</v>
      </c>
      <c r="G10" s="39">
        <f t="shared" si="1"/>
        <v>5668.06</v>
      </c>
      <c r="H10" s="37">
        <f t="shared" si="3"/>
        <v>32</v>
      </c>
      <c r="I10" s="54">
        <f>200*0.885635008738554</f>
        <v>177.12700174771081</v>
      </c>
      <c r="J10" s="39">
        <f t="shared" si="2"/>
        <v>5668.06</v>
      </c>
    </row>
    <row r="11" spans="1:10" x14ac:dyDescent="0.25">
      <c r="A11" s="11"/>
      <c r="B11" s="11"/>
      <c r="C11" s="11"/>
      <c r="D11" s="12" t="s">
        <v>44</v>
      </c>
      <c r="E11" s="37">
        <v>1</v>
      </c>
      <c r="F11" s="40">
        <f>SUM(G6:G10)</f>
        <v>280923.43</v>
      </c>
      <c r="G11" s="41">
        <f t="shared" si="1"/>
        <v>280923.43</v>
      </c>
      <c r="H11" s="37">
        <v>1</v>
      </c>
      <c r="I11" s="40">
        <f>SUM(J6:J10)</f>
        <v>280923.43</v>
      </c>
      <c r="J11" s="41">
        <f t="shared" si="2"/>
        <v>280923.43</v>
      </c>
    </row>
    <row r="12" spans="1:10" ht="0.95" customHeight="1" x14ac:dyDescent="0.25">
      <c r="A12" s="27"/>
      <c r="B12" s="27"/>
      <c r="C12" s="27"/>
      <c r="D12" s="28"/>
      <c r="E12" s="42"/>
      <c r="F12" s="27"/>
      <c r="G12" s="43"/>
      <c r="H12" s="42"/>
      <c r="I12" s="27"/>
      <c r="J12" s="43"/>
    </row>
    <row r="13" spans="1:10" x14ac:dyDescent="0.25">
      <c r="A13" s="25" t="s">
        <v>45</v>
      </c>
      <c r="B13" s="25" t="s">
        <v>4</v>
      </c>
      <c r="C13" s="25" t="s">
        <v>5</v>
      </c>
      <c r="D13" s="26" t="s">
        <v>46</v>
      </c>
      <c r="E13" s="34">
        <f t="shared" ref="E13:J13" si="4">E23</f>
        <v>1</v>
      </c>
      <c r="F13" s="35">
        <f t="shared" si="4"/>
        <v>257383.26</v>
      </c>
      <c r="G13" s="36">
        <f t="shared" si="4"/>
        <v>257383.26</v>
      </c>
      <c r="H13" s="34">
        <f t="shared" si="4"/>
        <v>1</v>
      </c>
      <c r="I13" s="35">
        <f t="shared" si="4"/>
        <v>257383.26</v>
      </c>
      <c r="J13" s="36">
        <f t="shared" si="4"/>
        <v>257383.26</v>
      </c>
    </row>
    <row r="14" spans="1:10" x14ac:dyDescent="0.25">
      <c r="A14" s="7" t="s">
        <v>20</v>
      </c>
      <c r="B14" s="8" t="s">
        <v>6</v>
      </c>
      <c r="C14" s="8" t="s">
        <v>7</v>
      </c>
      <c r="D14" s="9" t="s">
        <v>41</v>
      </c>
      <c r="E14" s="37">
        <v>192</v>
      </c>
      <c r="F14" s="38">
        <f>600*0.885635008738554</f>
        <v>531.38100524313245</v>
      </c>
      <c r="G14" s="39">
        <f t="shared" ref="G14:G23" si="5">ROUND(E14*F14,2)</f>
        <v>102025.15</v>
      </c>
      <c r="H14" s="37">
        <f>E14</f>
        <v>192</v>
      </c>
      <c r="I14" s="54">
        <f>F14</f>
        <v>531.38100524313245</v>
      </c>
      <c r="J14" s="39">
        <f t="shared" ref="J14:J23" si="6">ROUND(H14*I14,2)</f>
        <v>102025.15</v>
      </c>
    </row>
    <row r="15" spans="1:10" x14ac:dyDescent="0.25">
      <c r="A15" s="7" t="s">
        <v>42</v>
      </c>
      <c r="B15" s="8" t="s">
        <v>6</v>
      </c>
      <c r="C15" s="8" t="s">
        <v>7</v>
      </c>
      <c r="D15" s="9" t="s">
        <v>43</v>
      </c>
      <c r="E15" s="37">
        <v>72</v>
      </c>
      <c r="F15" s="38">
        <f>300*0.885635008738554</f>
        <v>265.69050262156622</v>
      </c>
      <c r="G15" s="39">
        <f t="shared" si="5"/>
        <v>19129.72</v>
      </c>
      <c r="H15" s="37">
        <f t="shared" ref="H15:H22" si="7">E15</f>
        <v>72</v>
      </c>
      <c r="I15" s="54">
        <f t="shared" ref="I15:I22" si="8">F15</f>
        <v>265.69050262156622</v>
      </c>
      <c r="J15" s="39">
        <f t="shared" si="6"/>
        <v>19129.72</v>
      </c>
    </row>
    <row r="16" spans="1:10" x14ac:dyDescent="0.25">
      <c r="A16" s="7" t="s">
        <v>47</v>
      </c>
      <c r="B16" s="8" t="s">
        <v>6</v>
      </c>
      <c r="C16" s="8" t="s">
        <v>7</v>
      </c>
      <c r="D16" s="9" t="s">
        <v>48</v>
      </c>
      <c r="E16" s="37">
        <v>1</v>
      </c>
      <c r="F16" s="38">
        <f>300*0.885635008738554</f>
        <v>265.69050262156622</v>
      </c>
      <c r="G16" s="39">
        <f t="shared" si="5"/>
        <v>265.69</v>
      </c>
      <c r="H16" s="37">
        <f t="shared" si="7"/>
        <v>1</v>
      </c>
      <c r="I16" s="54">
        <f t="shared" si="8"/>
        <v>265.69050262156622</v>
      </c>
      <c r="J16" s="39">
        <f t="shared" si="6"/>
        <v>265.69</v>
      </c>
    </row>
    <row r="17" spans="1:10" x14ac:dyDescent="0.25">
      <c r="A17" s="7" t="s">
        <v>21</v>
      </c>
      <c r="B17" s="8" t="s">
        <v>6</v>
      </c>
      <c r="C17" s="8" t="s">
        <v>7</v>
      </c>
      <c r="D17" s="9" t="s">
        <v>22</v>
      </c>
      <c r="E17" s="37">
        <v>11</v>
      </c>
      <c r="F17" s="38">
        <f>3000*0.885635008738554</f>
        <v>2656.905026215662</v>
      </c>
      <c r="G17" s="39">
        <f t="shared" si="5"/>
        <v>29225.96</v>
      </c>
      <c r="H17" s="37">
        <f t="shared" si="7"/>
        <v>11</v>
      </c>
      <c r="I17" s="54">
        <f t="shared" si="8"/>
        <v>2656.905026215662</v>
      </c>
      <c r="J17" s="39">
        <f t="shared" si="6"/>
        <v>29225.96</v>
      </c>
    </row>
    <row r="18" spans="1:10" x14ac:dyDescent="0.25">
      <c r="A18" s="7" t="s">
        <v>49</v>
      </c>
      <c r="B18" s="8" t="s">
        <v>6</v>
      </c>
      <c r="C18" s="8" t="s">
        <v>7</v>
      </c>
      <c r="D18" s="9" t="s">
        <v>50</v>
      </c>
      <c r="E18" s="37">
        <v>3</v>
      </c>
      <c r="F18" s="38">
        <f>1000*0.885635008738554</f>
        <v>885.63500873855401</v>
      </c>
      <c r="G18" s="39">
        <f t="shared" si="5"/>
        <v>2656.91</v>
      </c>
      <c r="H18" s="37">
        <f t="shared" si="7"/>
        <v>3</v>
      </c>
      <c r="I18" s="54">
        <f t="shared" si="8"/>
        <v>885.63500873855401</v>
      </c>
      <c r="J18" s="39">
        <f t="shared" si="6"/>
        <v>2656.91</v>
      </c>
    </row>
    <row r="19" spans="1:10" x14ac:dyDescent="0.25">
      <c r="A19" s="7" t="s">
        <v>23</v>
      </c>
      <c r="B19" s="8" t="s">
        <v>6</v>
      </c>
      <c r="C19" s="8" t="s">
        <v>7</v>
      </c>
      <c r="D19" s="9" t="s">
        <v>24</v>
      </c>
      <c r="E19" s="37">
        <v>30</v>
      </c>
      <c r="F19" s="38">
        <f>600*0.885635008738554</f>
        <v>531.38100524313245</v>
      </c>
      <c r="G19" s="39">
        <f t="shared" si="5"/>
        <v>15941.43</v>
      </c>
      <c r="H19" s="37">
        <f t="shared" si="7"/>
        <v>30</v>
      </c>
      <c r="I19" s="54">
        <f t="shared" si="8"/>
        <v>531.38100524313245</v>
      </c>
      <c r="J19" s="39">
        <f t="shared" si="6"/>
        <v>15941.43</v>
      </c>
    </row>
    <row r="20" spans="1:10" x14ac:dyDescent="0.25">
      <c r="A20" s="7" t="s">
        <v>25</v>
      </c>
      <c r="B20" s="8" t="s">
        <v>6</v>
      </c>
      <c r="C20" s="8" t="s">
        <v>7</v>
      </c>
      <c r="D20" s="9" t="s">
        <v>26</v>
      </c>
      <c r="E20" s="37">
        <v>36</v>
      </c>
      <c r="F20" s="38">
        <f>200*0.885635008738554</f>
        <v>177.12700174771081</v>
      </c>
      <c r="G20" s="39">
        <f t="shared" si="5"/>
        <v>6376.57</v>
      </c>
      <c r="H20" s="37">
        <f t="shared" si="7"/>
        <v>36</v>
      </c>
      <c r="I20" s="54">
        <f t="shared" si="8"/>
        <v>177.12700174771081</v>
      </c>
      <c r="J20" s="39">
        <f t="shared" si="6"/>
        <v>6376.57</v>
      </c>
    </row>
    <row r="21" spans="1:10" x14ac:dyDescent="0.25">
      <c r="A21" s="7" t="s">
        <v>51</v>
      </c>
      <c r="B21" s="8" t="s">
        <v>6</v>
      </c>
      <c r="C21" s="8" t="s">
        <v>52</v>
      </c>
      <c r="D21" s="9" t="s">
        <v>53</v>
      </c>
      <c r="E21" s="37">
        <v>152</v>
      </c>
      <c r="F21" s="38">
        <f>10*0.885635008738554</f>
        <v>8.8563500873855396</v>
      </c>
      <c r="G21" s="39">
        <f t="shared" si="5"/>
        <v>1346.17</v>
      </c>
      <c r="H21" s="37">
        <f t="shared" si="7"/>
        <v>152</v>
      </c>
      <c r="I21" s="54">
        <f t="shared" si="8"/>
        <v>8.8563500873855396</v>
      </c>
      <c r="J21" s="39">
        <f t="shared" si="6"/>
        <v>1346.17</v>
      </c>
    </row>
    <row r="22" spans="1:10" x14ac:dyDescent="0.25">
      <c r="A22" s="7" t="s">
        <v>31</v>
      </c>
      <c r="B22" s="8" t="s">
        <v>6</v>
      </c>
      <c r="C22" s="8" t="s">
        <v>52</v>
      </c>
      <c r="D22" s="9" t="s">
        <v>54</v>
      </c>
      <c r="E22" s="37">
        <v>4540</v>
      </c>
      <c r="F22" s="38">
        <f>20*0.885635008738554</f>
        <v>17.712700174771079</v>
      </c>
      <c r="G22" s="39">
        <f t="shared" si="5"/>
        <v>80415.66</v>
      </c>
      <c r="H22" s="37">
        <f t="shared" si="7"/>
        <v>4540</v>
      </c>
      <c r="I22" s="54">
        <f t="shared" si="8"/>
        <v>17.712700174771079</v>
      </c>
      <c r="J22" s="39">
        <f t="shared" si="6"/>
        <v>80415.66</v>
      </c>
    </row>
    <row r="23" spans="1:10" x14ac:dyDescent="0.25">
      <c r="A23" s="11"/>
      <c r="B23" s="11"/>
      <c r="C23" s="11"/>
      <c r="D23" s="12" t="s">
        <v>55</v>
      </c>
      <c r="E23" s="37">
        <v>1</v>
      </c>
      <c r="F23" s="40">
        <f>SUM(G14:G22)</f>
        <v>257383.26</v>
      </c>
      <c r="G23" s="41">
        <f t="shared" si="5"/>
        <v>257383.26</v>
      </c>
      <c r="H23" s="37">
        <v>1</v>
      </c>
      <c r="I23" s="40">
        <f>SUM(J14:J22)</f>
        <v>257383.26</v>
      </c>
      <c r="J23" s="41">
        <f t="shared" si="6"/>
        <v>257383.26</v>
      </c>
    </row>
    <row r="24" spans="1:10" ht="0.95" customHeight="1" x14ac:dyDescent="0.25">
      <c r="A24" s="27"/>
      <c r="B24" s="27"/>
      <c r="C24" s="27"/>
      <c r="D24" s="28"/>
      <c r="E24" s="42"/>
      <c r="F24" s="27"/>
      <c r="G24" s="43"/>
      <c r="H24" s="42"/>
      <c r="I24" s="27"/>
      <c r="J24" s="43"/>
    </row>
    <row r="25" spans="1:10" x14ac:dyDescent="0.25">
      <c r="A25" s="11"/>
      <c r="B25" s="11"/>
      <c r="C25" s="11"/>
      <c r="D25" s="12" t="s">
        <v>56</v>
      </c>
      <c r="E25" s="37">
        <v>1</v>
      </c>
      <c r="F25" s="40">
        <f>G5+G13</f>
        <v>538306.68999999994</v>
      </c>
      <c r="G25" s="41">
        <f>ROUND(E25*F25,2)</f>
        <v>538306.68999999994</v>
      </c>
      <c r="H25" s="37">
        <v>1</v>
      </c>
      <c r="I25" s="40">
        <f>J5+J13</f>
        <v>538306.68999999994</v>
      </c>
      <c r="J25" s="41">
        <f>ROUND(H25*I25,2)</f>
        <v>538306.68999999994</v>
      </c>
    </row>
    <row r="26" spans="1:10" x14ac:dyDescent="0.25">
      <c r="A26" s="13"/>
      <c r="B26" s="13"/>
      <c r="C26" s="13"/>
      <c r="D26" s="14" t="s">
        <v>27</v>
      </c>
      <c r="E26" s="44"/>
      <c r="F26" s="45"/>
      <c r="G26" s="46">
        <f>G25</f>
        <v>538306.68999999994</v>
      </c>
      <c r="H26" s="44"/>
      <c r="I26" s="45"/>
      <c r="J26" s="46">
        <f>J25</f>
        <v>538306.68999999994</v>
      </c>
    </row>
    <row r="27" spans="1:10" x14ac:dyDescent="0.25">
      <c r="A27" s="10"/>
      <c r="B27" s="1"/>
      <c r="C27" s="1"/>
      <c r="D27" s="1"/>
      <c r="E27" s="1"/>
      <c r="F27" s="1"/>
      <c r="G27" s="1"/>
    </row>
    <row r="28" spans="1:10" x14ac:dyDescent="0.25">
      <c r="A28" s="10"/>
      <c r="B28" s="1"/>
      <c r="C28" s="1"/>
      <c r="D28" t="s">
        <v>59</v>
      </c>
      <c r="E28" s="1"/>
      <c r="F28" s="1"/>
      <c r="G28" s="1"/>
    </row>
    <row r="29" spans="1:10" x14ac:dyDescent="0.25">
      <c r="I29" s="55"/>
    </row>
    <row r="31" spans="1:10" x14ac:dyDescent="0.25">
      <c r="A31" s="65" t="s">
        <v>9</v>
      </c>
      <c r="B31" s="65"/>
      <c r="C31" s="68"/>
      <c r="D31" s="68"/>
      <c r="E31" s="68"/>
      <c r="F31" s="68"/>
      <c r="G31" s="68"/>
    </row>
    <row r="32" spans="1:10" x14ac:dyDescent="0.25">
      <c r="A32" s="65"/>
      <c r="B32" s="65"/>
      <c r="C32" s="68"/>
      <c r="D32" s="68"/>
      <c r="E32" s="68"/>
      <c r="F32" s="68"/>
      <c r="G32" s="68"/>
    </row>
    <row r="33" spans="1:7" x14ac:dyDescent="0.25">
      <c r="A33" s="75" t="s">
        <v>10</v>
      </c>
      <c r="B33" s="76"/>
      <c r="C33" s="84"/>
      <c r="D33" s="85"/>
      <c r="E33" s="85"/>
      <c r="F33" s="85"/>
      <c r="G33" s="86"/>
    </row>
    <row r="34" spans="1:7" x14ac:dyDescent="0.25">
      <c r="A34" s="79"/>
      <c r="B34" s="80"/>
      <c r="C34" s="87"/>
      <c r="D34" s="88"/>
      <c r="E34" s="88"/>
      <c r="F34" s="88"/>
      <c r="G34" s="89"/>
    </row>
    <row r="35" spans="1:7" x14ac:dyDescent="0.25">
      <c r="A35" s="75" t="s">
        <v>11</v>
      </c>
      <c r="B35" s="76"/>
      <c r="C35" s="75" t="s">
        <v>12</v>
      </c>
      <c r="D35" s="81"/>
      <c r="E35" s="81"/>
      <c r="F35" s="81"/>
      <c r="G35" s="76"/>
    </row>
    <row r="36" spans="1:7" x14ac:dyDescent="0.25">
      <c r="A36" s="79"/>
      <c r="B36" s="80"/>
      <c r="C36" s="79"/>
      <c r="D36" s="83"/>
      <c r="E36" s="83"/>
      <c r="F36" s="83"/>
      <c r="G36" s="80"/>
    </row>
    <row r="37" spans="1:7" x14ac:dyDescent="0.25">
      <c r="A37" s="75" t="s">
        <v>13</v>
      </c>
      <c r="B37" s="76"/>
      <c r="C37" s="75" t="s">
        <v>14</v>
      </c>
      <c r="D37" s="81"/>
      <c r="E37" s="81"/>
      <c r="F37" s="81"/>
      <c r="G37" s="76"/>
    </row>
    <row r="38" spans="1:7" x14ac:dyDescent="0.25">
      <c r="A38" s="77"/>
      <c r="B38" s="78"/>
      <c r="C38" s="77"/>
      <c r="D38" s="82"/>
      <c r="E38" s="82"/>
      <c r="F38" s="82"/>
      <c r="G38" s="78"/>
    </row>
    <row r="39" spans="1:7" x14ac:dyDescent="0.25">
      <c r="A39" s="77"/>
      <c r="B39" s="78"/>
      <c r="C39" s="77"/>
      <c r="D39" s="82"/>
      <c r="E39" s="82"/>
      <c r="F39" s="82"/>
      <c r="G39" s="78"/>
    </row>
    <row r="40" spans="1:7" x14ac:dyDescent="0.25">
      <c r="A40" s="79"/>
      <c r="B40" s="80"/>
      <c r="C40" s="79"/>
      <c r="D40" s="83"/>
      <c r="E40" s="83"/>
      <c r="F40" s="83"/>
      <c r="G40" s="80"/>
    </row>
  </sheetData>
  <sheetProtection algorithmName="SHA-512" hashValue="ll71fWg374y1Xm7aInegFde7Np504PqqFwusfyt/q7iHIiuCdC3myRkmyT5KOopGmBs6uToGbyGhV+E9FBlRjw==" saltValue="6VRqg7H6ZVkIQzTjL52K7A==" spinCount="100000" sheet="1" objects="1" scenarios="1"/>
  <mergeCells count="10">
    <mergeCell ref="E2:G2"/>
    <mergeCell ref="H2:J2"/>
    <mergeCell ref="A37:B40"/>
    <mergeCell ref="C37:G40"/>
    <mergeCell ref="A31:B32"/>
    <mergeCell ref="C31:G32"/>
    <mergeCell ref="A33:B34"/>
    <mergeCell ref="C33:G34"/>
    <mergeCell ref="A35:B36"/>
    <mergeCell ref="C35:G36"/>
  </mergeCells>
  <dataValidations count="2">
    <dataValidation type="decimal" operator="lessThanOrEqual" allowBlank="1" showInputMessage="1" showErrorMessage="1" errorTitle="Error" error="El precio ofertado no puede superar el precio unitario" sqref="I14:I22 I6:I10" xr:uid="{C7A6E16A-C3F2-4FF5-A30B-25DE6573F716}">
      <formula1>F6</formula1>
    </dataValidation>
    <dataValidation type="list" allowBlank="1" showInputMessage="1" showErrorMessage="1" sqref="B4:B25" xr:uid="{34423D35-3C81-463F-ADE7-28FE28774195}">
      <formula1>"Capítulo,Partida,Mano de obra,Maquinaria,Material,Otros,Tarea,"</formula1>
    </dataValidation>
  </dataValidations>
  <pageMargins left="0.7" right="0.7" top="0.75" bottom="0.75" header="0.3" footer="0.3"/>
  <pageSetup paperSize="9" orientation="portrait" r:id="rId1"/>
  <customProperties>
    <customPr name="_pios_id" r:id="rId2"/>
  </customPropertie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H18"/>
  <sheetViews>
    <sheetView zoomScaleNormal="100" workbookViewId="0">
      <selection activeCell="E22" sqref="E22"/>
    </sheetView>
  </sheetViews>
  <sheetFormatPr baseColWidth="10" defaultColWidth="11.42578125" defaultRowHeight="15" x14ac:dyDescent="0.25"/>
  <cols>
    <col min="2" max="2" width="15.140625" bestFit="1" customWidth="1"/>
    <col min="3" max="3" width="6.5703125" customWidth="1"/>
    <col min="4" max="4" width="4" customWidth="1"/>
    <col min="5" max="5" width="34.7109375" bestFit="1" customWidth="1"/>
    <col min="6" max="6" width="8.42578125" customWidth="1"/>
    <col min="7" max="7" width="8.7109375" customWidth="1"/>
    <col min="8" max="8" width="12.5703125" bestFit="1" customWidth="1"/>
  </cols>
  <sheetData>
    <row r="1" spans="2:8" x14ac:dyDescent="0.25">
      <c r="B1" s="1"/>
      <c r="C1" s="1"/>
      <c r="D1" s="1"/>
      <c r="E1" s="1"/>
      <c r="F1" s="1"/>
      <c r="G1" s="1"/>
      <c r="H1" s="1"/>
    </row>
    <row r="2" spans="2:8" ht="18.75" x14ac:dyDescent="0.25">
      <c r="B2" s="2" t="s">
        <v>32</v>
      </c>
      <c r="C2" s="1"/>
      <c r="D2" s="1"/>
      <c r="E2" s="2" t="s">
        <v>60</v>
      </c>
      <c r="F2" s="1"/>
      <c r="G2" s="1"/>
      <c r="H2" s="1"/>
    </row>
    <row r="3" spans="2:8" ht="18.75" x14ac:dyDescent="0.25">
      <c r="B3" s="2"/>
      <c r="C3" s="1"/>
      <c r="D3" s="1"/>
      <c r="E3" s="1"/>
      <c r="F3" s="1"/>
      <c r="G3" s="1"/>
      <c r="H3" s="1"/>
    </row>
    <row r="4" spans="2:8" ht="19.5" thickBot="1" x14ac:dyDescent="0.3">
      <c r="B4" s="90" t="s">
        <v>36</v>
      </c>
      <c r="C4" s="90"/>
      <c r="D4" s="90"/>
      <c r="E4" s="90"/>
      <c r="F4" s="90"/>
      <c r="G4" s="1"/>
      <c r="H4" s="1"/>
    </row>
    <row r="5" spans="2:8" ht="15" customHeight="1" x14ac:dyDescent="0.25">
      <c r="B5" s="91" t="s">
        <v>8</v>
      </c>
      <c r="C5" s="91"/>
      <c r="D5" s="91"/>
      <c r="E5" s="91"/>
      <c r="F5" s="92"/>
      <c r="G5" s="93"/>
      <c r="H5" s="95" t="s">
        <v>29</v>
      </c>
    </row>
    <row r="6" spans="2:8" ht="15" customHeight="1" thickBot="1" x14ac:dyDescent="0.3">
      <c r="B6" s="91"/>
      <c r="C6" s="91"/>
      <c r="D6" s="91"/>
      <c r="E6" s="91"/>
      <c r="F6" s="92"/>
      <c r="G6" s="94"/>
      <c r="H6" s="96"/>
    </row>
    <row r="7" spans="2:8" x14ac:dyDescent="0.25">
      <c r="B7" t="s">
        <v>59</v>
      </c>
    </row>
    <row r="8" spans="2:8" ht="62.45" customHeight="1" x14ac:dyDescent="0.25">
      <c r="B8" s="97" t="s">
        <v>63</v>
      </c>
      <c r="C8" s="97"/>
      <c r="D8" s="97"/>
      <c r="E8" s="97"/>
      <c r="F8" s="97"/>
      <c r="G8" s="97"/>
      <c r="H8" s="97"/>
    </row>
    <row r="9" spans="2:8" x14ac:dyDescent="0.25">
      <c r="B9" s="65" t="s">
        <v>9</v>
      </c>
      <c r="C9" s="65"/>
      <c r="D9" s="68"/>
      <c r="E9" s="68"/>
      <c r="F9" s="68"/>
      <c r="G9" s="68"/>
      <c r="H9" s="68"/>
    </row>
    <row r="10" spans="2:8" x14ac:dyDescent="0.25">
      <c r="B10" s="65"/>
      <c r="C10" s="65"/>
      <c r="D10" s="68"/>
      <c r="E10" s="68"/>
      <c r="F10" s="68"/>
      <c r="G10" s="68"/>
      <c r="H10" s="68"/>
    </row>
    <row r="11" spans="2:8" x14ac:dyDescent="0.25">
      <c r="B11" s="65" t="s">
        <v>10</v>
      </c>
      <c r="C11" s="65"/>
      <c r="D11" s="68"/>
      <c r="E11" s="68"/>
      <c r="F11" s="68"/>
      <c r="G11" s="68"/>
      <c r="H11" s="68"/>
    </row>
    <row r="12" spans="2:8" x14ac:dyDescent="0.25">
      <c r="B12" s="65"/>
      <c r="C12" s="65"/>
      <c r="D12" s="68"/>
      <c r="E12" s="68"/>
      <c r="F12" s="68"/>
      <c r="G12" s="68"/>
      <c r="H12" s="68"/>
    </row>
    <row r="13" spans="2:8" x14ac:dyDescent="0.25">
      <c r="B13" s="65" t="s">
        <v>11</v>
      </c>
      <c r="C13" s="65"/>
      <c r="D13" s="65" t="s">
        <v>12</v>
      </c>
      <c r="E13" s="65"/>
      <c r="F13" s="65"/>
      <c r="G13" s="65"/>
      <c r="H13" s="65"/>
    </row>
    <row r="14" spans="2:8" x14ac:dyDescent="0.25">
      <c r="B14" s="65"/>
      <c r="C14" s="65"/>
      <c r="D14" s="65"/>
      <c r="E14" s="65"/>
      <c r="F14" s="65"/>
      <c r="G14" s="65"/>
      <c r="H14" s="65"/>
    </row>
    <row r="15" spans="2:8" x14ac:dyDescent="0.25">
      <c r="B15" s="47" t="s">
        <v>13</v>
      </c>
      <c r="C15" s="47"/>
      <c r="D15" s="47" t="s">
        <v>14</v>
      </c>
      <c r="E15" s="47"/>
      <c r="F15" s="47"/>
      <c r="G15" s="47"/>
      <c r="H15" s="47"/>
    </row>
    <row r="16" spans="2:8" x14ac:dyDescent="0.25">
      <c r="B16" s="47"/>
      <c r="C16" s="47"/>
      <c r="D16" s="47"/>
      <c r="E16" s="47"/>
      <c r="F16" s="47"/>
      <c r="G16" s="47"/>
      <c r="H16" s="47"/>
    </row>
    <row r="17" spans="2:8" x14ac:dyDescent="0.25">
      <c r="B17" s="47"/>
      <c r="C17" s="47"/>
      <c r="D17" s="47"/>
      <c r="E17" s="47"/>
      <c r="F17" s="47"/>
      <c r="G17" s="47"/>
      <c r="H17" s="47"/>
    </row>
    <row r="18" spans="2:8" x14ac:dyDescent="0.25">
      <c r="B18" s="47"/>
      <c r="C18" s="47"/>
      <c r="D18" s="47"/>
      <c r="E18" s="47"/>
      <c r="F18" s="47"/>
      <c r="G18" s="47"/>
      <c r="H18" s="47"/>
    </row>
  </sheetData>
  <sheetProtection algorithmName="SHA-512" hashValue="33aFQAC4lT1zl3iWJsyBCKi95U75gvizvQhwmPSxSZkq9dZm/sM7wxMjedwfvrGQ82reuIv81MGKbztIXFPpHQ==" saltValue="z4o98ORcWFODcMGg86r3dw==" spinCount="100000" sheet="1" objects="1" scenarios="1"/>
  <mergeCells count="11">
    <mergeCell ref="B4:F4"/>
    <mergeCell ref="B5:F6"/>
    <mergeCell ref="B13:C14"/>
    <mergeCell ref="D13:H14"/>
    <mergeCell ref="G5:G6"/>
    <mergeCell ref="B9:C10"/>
    <mergeCell ref="D9:H10"/>
    <mergeCell ref="B11:C12"/>
    <mergeCell ref="D11:H12"/>
    <mergeCell ref="H5:H6"/>
    <mergeCell ref="B8:H8"/>
  </mergeCells>
  <pageMargins left="0.7" right="0.7" top="0.75" bottom="0.75" header="0.3" footer="0.3"/>
  <pageSetup paperSize="9" orientation="portrait" r:id="rId1"/>
  <customProperties>
    <customPr name="_pios_id" r:id="rId2"/>
  </customPropertie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961E91-8C20-46BF-BE52-8C30524E5A13}">
  <dimension ref="A3:J28"/>
  <sheetViews>
    <sheetView workbookViewId="0">
      <selection activeCell="G15" sqref="G15:G16"/>
    </sheetView>
  </sheetViews>
  <sheetFormatPr baseColWidth="10" defaultRowHeight="15" x14ac:dyDescent="0.25"/>
  <cols>
    <col min="1" max="1" width="49.7109375" customWidth="1"/>
    <col min="2" max="2" width="3.28515625" customWidth="1"/>
    <col min="3" max="3" width="38.7109375" customWidth="1"/>
    <col min="5" max="5" width="57.28515625" customWidth="1"/>
    <col min="6" max="6" width="3.85546875" customWidth="1"/>
    <col min="7" max="7" width="32" customWidth="1"/>
  </cols>
  <sheetData>
    <row r="3" spans="1:7" ht="15.75" thickBot="1" x14ac:dyDescent="0.3"/>
    <row r="4" spans="1:7" ht="28.9" customHeight="1" thickBot="1" x14ac:dyDescent="0.3">
      <c r="A4" s="98" t="s">
        <v>36</v>
      </c>
      <c r="B4" s="99"/>
      <c r="C4" s="99"/>
      <c r="D4" s="99"/>
      <c r="E4" s="99"/>
      <c r="F4" s="99"/>
      <c r="G4" s="100"/>
    </row>
    <row r="5" spans="1:7" ht="15.75" thickBot="1" x14ac:dyDescent="0.3">
      <c r="A5" s="59"/>
      <c r="B5" s="59"/>
      <c r="C5" s="59"/>
      <c r="D5" s="60"/>
    </row>
    <row r="6" spans="1:7" ht="15.75" thickBot="1" x14ac:dyDescent="0.3">
      <c r="A6" s="107" t="s">
        <v>71</v>
      </c>
      <c r="B6" s="108"/>
      <c r="C6" s="109"/>
      <c r="E6" s="107" t="s">
        <v>58</v>
      </c>
      <c r="F6" s="108"/>
      <c r="G6" s="109"/>
    </row>
    <row r="7" spans="1:7" x14ac:dyDescent="0.25">
      <c r="A7" s="105" t="s">
        <v>66</v>
      </c>
      <c r="B7" s="106"/>
      <c r="C7" s="48">
        <f>'PRECIO FIJO(PF)'!E13</f>
        <v>504000</v>
      </c>
      <c r="E7" s="105" t="s">
        <v>74</v>
      </c>
      <c r="F7" s="106"/>
      <c r="G7" s="48">
        <f>'PRECIO FIJO(PF)'!F13</f>
        <v>504000</v>
      </c>
    </row>
    <row r="8" spans="1:7" x14ac:dyDescent="0.25">
      <c r="A8" s="103" t="s">
        <v>69</v>
      </c>
      <c r="B8" s="104"/>
      <c r="C8" s="49">
        <f>'MTTO. PREVENTIVO(PMV)'!G26</f>
        <v>538306.68999999994</v>
      </c>
      <c r="E8" s="103" t="s">
        <v>62</v>
      </c>
      <c r="F8" s="104"/>
      <c r="G8" s="49">
        <f>'MTTO. PREVENTIVO(PMV)'!J26</f>
        <v>538306.68999999994</v>
      </c>
    </row>
    <row r="9" spans="1:7" ht="15.75" thickBot="1" x14ac:dyDescent="0.3">
      <c r="A9" s="101" t="s">
        <v>61</v>
      </c>
      <c r="B9" s="102"/>
      <c r="C9" s="50">
        <v>191020.82874990001</v>
      </c>
      <c r="D9" s="56"/>
      <c r="E9" s="101" t="s">
        <v>61</v>
      </c>
      <c r="F9" s="102"/>
      <c r="G9" s="50">
        <f>C9</f>
        <v>191020.82874990001</v>
      </c>
    </row>
    <row r="10" spans="1:7" ht="15.75" thickBot="1" x14ac:dyDescent="0.3">
      <c r="A10" s="116" t="s">
        <v>67</v>
      </c>
      <c r="B10" s="117"/>
      <c r="C10" s="51">
        <f>ROUND(SUM(C7:C9),4)</f>
        <v>1233327.5186999999</v>
      </c>
      <c r="E10" s="116" t="s">
        <v>75</v>
      </c>
      <c r="F10" s="117"/>
      <c r="G10" s="51">
        <f>SUM(G7:G9)</f>
        <v>1233327.5187498999</v>
      </c>
    </row>
    <row r="11" spans="1:7" ht="15.75" thickBot="1" x14ac:dyDescent="0.3">
      <c r="A11" s="116" t="s">
        <v>68</v>
      </c>
      <c r="B11" s="117"/>
      <c r="C11" s="51">
        <f>ROUND(C10*4,4)</f>
        <v>4933310.0747999996</v>
      </c>
      <c r="E11" s="116" t="s">
        <v>76</v>
      </c>
      <c r="F11" s="117"/>
      <c r="G11" s="51">
        <f>G10*4</f>
        <v>4933310.0749995997</v>
      </c>
    </row>
    <row r="12" spans="1:7" ht="15.75" thickBot="1" x14ac:dyDescent="0.3">
      <c r="A12" s="62" t="s">
        <v>72</v>
      </c>
      <c r="B12" s="63">
        <v>0.09</v>
      </c>
      <c r="C12" s="58">
        <f>C11*B12</f>
        <v>443997.90673199994</v>
      </c>
      <c r="E12" s="62" t="s">
        <v>72</v>
      </c>
      <c r="F12" s="64">
        <v>0.09</v>
      </c>
      <c r="G12" s="58">
        <f>G11*F12</f>
        <v>443997.90674996393</v>
      </c>
    </row>
    <row r="13" spans="1:7" ht="15.75" thickBot="1" x14ac:dyDescent="0.3">
      <c r="A13" s="62" t="s">
        <v>73</v>
      </c>
      <c r="B13" s="63">
        <v>0.06</v>
      </c>
      <c r="C13" s="58">
        <f>C11*B13</f>
        <v>295998.60448799998</v>
      </c>
      <c r="E13" s="62" t="s">
        <v>73</v>
      </c>
      <c r="F13" s="64">
        <v>0.06</v>
      </c>
      <c r="G13" s="58">
        <f>G11*F13</f>
        <v>295998.60449997598</v>
      </c>
    </row>
    <row r="14" spans="1:7" ht="15.75" thickBot="1" x14ac:dyDescent="0.3">
      <c r="A14" s="57" t="s">
        <v>65</v>
      </c>
      <c r="B14" s="61"/>
      <c r="C14" s="58">
        <f>SUM(C11:C13)</f>
        <v>5673306.5860200003</v>
      </c>
      <c r="E14" s="116" t="s">
        <v>77</v>
      </c>
      <c r="F14" s="117"/>
      <c r="G14" s="58">
        <f>G11+G12+G13</f>
        <v>5673306.5862495396</v>
      </c>
    </row>
    <row r="15" spans="1:7" x14ac:dyDescent="0.25">
      <c r="A15" s="110" t="s">
        <v>70</v>
      </c>
      <c r="B15" s="111"/>
      <c r="C15" s="112">
        <f>C14*1.21</f>
        <v>6864700.9690842004</v>
      </c>
      <c r="E15" s="110" t="s">
        <v>78</v>
      </c>
      <c r="F15" s="111"/>
      <c r="G15" s="112">
        <f>G14*1.21</f>
        <v>6864700.9693619432</v>
      </c>
    </row>
    <row r="16" spans="1:7" ht="15.75" thickBot="1" x14ac:dyDescent="0.3">
      <c r="A16" s="114" t="s">
        <v>64</v>
      </c>
      <c r="B16" s="115"/>
      <c r="C16" s="113"/>
      <c r="E16" s="114" t="s">
        <v>64</v>
      </c>
      <c r="F16" s="115"/>
      <c r="G16" s="113"/>
    </row>
    <row r="19" spans="4:10" x14ac:dyDescent="0.25">
      <c r="D19" s="65" t="s">
        <v>9</v>
      </c>
      <c r="E19" s="65"/>
      <c r="F19" s="68"/>
      <c r="G19" s="68"/>
      <c r="H19" s="68"/>
      <c r="I19" s="68"/>
      <c r="J19" s="68"/>
    </row>
    <row r="20" spans="4:10" x14ac:dyDescent="0.25">
      <c r="D20" s="65"/>
      <c r="E20" s="65"/>
      <c r="F20" s="68"/>
      <c r="G20" s="68"/>
      <c r="H20" s="68"/>
      <c r="I20" s="68"/>
      <c r="J20" s="68"/>
    </row>
    <row r="21" spans="4:10" x14ac:dyDescent="0.25">
      <c r="D21" s="65" t="s">
        <v>10</v>
      </c>
      <c r="E21" s="65"/>
      <c r="F21" s="68"/>
      <c r="G21" s="68"/>
      <c r="H21" s="68"/>
      <c r="I21" s="68"/>
      <c r="J21" s="68"/>
    </row>
    <row r="22" spans="4:10" x14ac:dyDescent="0.25">
      <c r="D22" s="65"/>
      <c r="E22" s="65"/>
      <c r="F22" s="68"/>
      <c r="G22" s="68"/>
      <c r="H22" s="68"/>
      <c r="I22" s="68"/>
      <c r="J22" s="68"/>
    </row>
    <row r="23" spans="4:10" x14ac:dyDescent="0.25">
      <c r="D23" s="65" t="s">
        <v>11</v>
      </c>
      <c r="E23" s="65"/>
      <c r="F23" s="65" t="s">
        <v>12</v>
      </c>
      <c r="G23" s="65"/>
      <c r="H23" s="65"/>
      <c r="I23" s="65"/>
      <c r="J23" s="65"/>
    </row>
    <row r="24" spans="4:10" x14ac:dyDescent="0.25">
      <c r="D24" s="65"/>
      <c r="E24" s="65"/>
      <c r="F24" s="65"/>
      <c r="G24" s="65"/>
      <c r="H24" s="65"/>
      <c r="I24" s="65"/>
      <c r="J24" s="65"/>
    </row>
    <row r="25" spans="4:10" x14ac:dyDescent="0.25">
      <c r="D25" s="47" t="s">
        <v>13</v>
      </c>
      <c r="E25" s="47"/>
      <c r="F25" s="47" t="s">
        <v>14</v>
      </c>
      <c r="G25" s="47"/>
      <c r="H25" s="47"/>
      <c r="I25" s="47"/>
      <c r="J25" s="47"/>
    </row>
    <row r="26" spans="4:10" x14ac:dyDescent="0.25">
      <c r="D26" s="47"/>
      <c r="E26" s="47"/>
      <c r="F26" s="47"/>
      <c r="G26" s="47"/>
      <c r="H26" s="47"/>
      <c r="I26" s="47"/>
      <c r="J26" s="47"/>
    </row>
    <row r="27" spans="4:10" x14ac:dyDescent="0.25">
      <c r="D27" s="47"/>
      <c r="E27" s="47"/>
      <c r="F27" s="47"/>
      <c r="G27" s="47"/>
      <c r="H27" s="47"/>
      <c r="I27" s="47"/>
      <c r="J27" s="47"/>
    </row>
    <row r="28" spans="4:10" x14ac:dyDescent="0.25">
      <c r="D28" s="47"/>
      <c r="E28" s="47"/>
      <c r="F28" s="47"/>
      <c r="G28" s="47"/>
      <c r="H28" s="47"/>
      <c r="I28" s="47"/>
      <c r="J28" s="47"/>
    </row>
  </sheetData>
  <sheetProtection algorithmName="SHA-512" hashValue="U4ZinFRWNUrmQrGhVSTqzoFs1B+IhxCHc5DyNRvtqdPLhIri3GiVoI9v5l14Glo0HZe1vqpmOnfFcbAIafjhUQ==" saltValue="nvWpFLNlqQAJiG1/p+3Wog==" spinCount="100000" sheet="1" objects="1" scenarios="1"/>
  <mergeCells count="26">
    <mergeCell ref="D19:E20"/>
    <mergeCell ref="F19:J20"/>
    <mergeCell ref="D21:E22"/>
    <mergeCell ref="F21:J22"/>
    <mergeCell ref="D23:E24"/>
    <mergeCell ref="F23:J24"/>
    <mergeCell ref="E15:F15"/>
    <mergeCell ref="G15:G16"/>
    <mergeCell ref="E16:F16"/>
    <mergeCell ref="A10:B10"/>
    <mergeCell ref="A11:B11"/>
    <mergeCell ref="E14:F14"/>
    <mergeCell ref="E11:F11"/>
    <mergeCell ref="E10:F10"/>
    <mergeCell ref="C15:C16"/>
    <mergeCell ref="A15:B15"/>
    <mergeCell ref="A16:B16"/>
    <mergeCell ref="A4:G4"/>
    <mergeCell ref="E9:F9"/>
    <mergeCell ref="E8:F8"/>
    <mergeCell ref="E7:F7"/>
    <mergeCell ref="E6:G6"/>
    <mergeCell ref="A9:B9"/>
    <mergeCell ref="A8:B8"/>
    <mergeCell ref="A7:B7"/>
    <mergeCell ref="A6:C6"/>
  </mergeCells>
  <pageMargins left="0.7" right="0.7" top="0.75" bottom="0.75" header="0.3" footer="0.3"/>
  <pageSetup paperSize="9" orientation="portrait" r:id="rId1"/>
  <customProperties>
    <customPr name="_pios_id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PRECIO FIJO(PF)</vt:lpstr>
      <vt:lpstr>MTTO. PREVENTIVO(PMV)</vt:lpstr>
      <vt:lpstr>ACT.URGENTES Y COMPL.(PU)</vt:lpstr>
      <vt:lpstr>TOTAL OFERTA LOTE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2024-09-20T09:05:22Z</dcterms:created>
  <dcterms:modified xsi:type="dcterms:W3CDTF">2025-02-07T11:33:12Z</dcterms:modified>
</cp:coreProperties>
</file>