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50FF28BA-6E21-4CC4-866C-A6DEAFC5F9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O FIJO(PF)" sheetId="3" r:id="rId1"/>
    <sheet name="MTTO PREVENTIVO(PMV)" sheetId="2" r:id="rId2"/>
    <sheet name="ACT.URGENTES Y COMPL.(PU)" sheetId="1" r:id="rId3"/>
    <sheet name="TOTAL OFERTA LOTE 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2" l="1"/>
  <c r="G31" i="2" s="1"/>
  <c r="G8" i="4"/>
  <c r="G7" i="4"/>
  <c r="H9" i="2"/>
  <c r="H10" i="2"/>
  <c r="H11" i="2"/>
  <c r="H12" i="2"/>
  <c r="H13" i="2"/>
  <c r="H14" i="2"/>
  <c r="H15" i="2"/>
  <c r="H8" i="2"/>
  <c r="H20" i="2"/>
  <c r="H21" i="2"/>
  <c r="H22" i="2"/>
  <c r="H23" i="2"/>
  <c r="H24" i="2"/>
  <c r="H25" i="2"/>
  <c r="H19" i="2"/>
  <c r="F30" i="2"/>
  <c r="F29" i="2"/>
  <c r="F25" i="2"/>
  <c r="F24" i="2"/>
  <c r="F23" i="2"/>
  <c r="F22" i="2"/>
  <c r="F21" i="2"/>
  <c r="F20" i="2"/>
  <c r="F19" i="2"/>
  <c r="F15" i="2"/>
  <c r="F14" i="2"/>
  <c r="F13" i="2"/>
  <c r="F12" i="2"/>
  <c r="F11" i="2"/>
  <c r="F10" i="2"/>
  <c r="F9" i="2"/>
  <c r="F8" i="2"/>
  <c r="G9" i="4"/>
  <c r="C7" i="4" l="1"/>
  <c r="F14" i="3" l="1"/>
  <c r="J30" i="2"/>
  <c r="J29" i="2"/>
  <c r="H28" i="2"/>
  <c r="J25" i="2"/>
  <c r="J24" i="2"/>
  <c r="J23" i="2"/>
  <c r="J22" i="2"/>
  <c r="J21" i="2"/>
  <c r="J20" i="2"/>
  <c r="J19" i="2"/>
  <c r="H18" i="2"/>
  <c r="J15" i="2"/>
  <c r="J14" i="2"/>
  <c r="J13" i="2"/>
  <c r="J12" i="2"/>
  <c r="J11" i="2"/>
  <c r="J10" i="2"/>
  <c r="J9" i="2"/>
  <c r="J8" i="2"/>
  <c r="H7" i="2"/>
  <c r="H6" i="2"/>
  <c r="I31" i="2" l="1"/>
  <c r="I28" i="2" s="1"/>
  <c r="I26" i="2"/>
  <c r="I18" i="2" s="1"/>
  <c r="I16" i="2"/>
  <c r="J16" i="2" s="1"/>
  <c r="J7" i="2" s="1"/>
  <c r="J26" i="2" l="1"/>
  <c r="J18" i="2" s="1"/>
  <c r="I7" i="2"/>
  <c r="J31" i="2"/>
  <c r="J28" i="2" s="1"/>
  <c r="I33" i="2" l="1"/>
  <c r="J33" i="2" s="1"/>
  <c r="J34" i="2" s="1"/>
  <c r="G10" i="4" s="1"/>
  <c r="G11" i="4" s="1"/>
  <c r="G13" i="4" s="1"/>
  <c r="I6" i="2" l="1"/>
  <c r="J6" i="2"/>
  <c r="G12" i="4"/>
  <c r="G30" i="2"/>
  <c r="G29" i="2"/>
  <c r="E28" i="2"/>
  <c r="G25" i="2"/>
  <c r="G24" i="2"/>
  <c r="G23" i="2"/>
  <c r="G22" i="2"/>
  <c r="G21" i="2"/>
  <c r="G20" i="2"/>
  <c r="G19" i="2"/>
  <c r="E18" i="2"/>
  <c r="G15" i="2"/>
  <c r="G14" i="2"/>
  <c r="G13" i="2"/>
  <c r="G12" i="2"/>
  <c r="G11" i="2"/>
  <c r="G10" i="2"/>
  <c r="G9" i="2"/>
  <c r="G8" i="2"/>
  <c r="E7" i="2"/>
  <c r="E6" i="2"/>
  <c r="G14" i="4" l="1"/>
  <c r="G15" i="4" s="1"/>
  <c r="G28" i="2"/>
  <c r="F33" i="2" s="1"/>
  <c r="F28" i="2"/>
  <c r="F26" i="2"/>
  <c r="G26" i="2" s="1"/>
  <c r="G18" i="2" s="1"/>
  <c r="F16" i="2"/>
  <c r="F7" i="2" s="1"/>
  <c r="F18" i="2" l="1"/>
  <c r="G16" i="2"/>
  <c r="G7" i="2" s="1"/>
  <c r="G33" i="2" s="1"/>
  <c r="G34" i="2" s="1"/>
  <c r="C8" i="4" s="1"/>
  <c r="C10" i="4" s="1"/>
  <c r="C11" i="4" s="1"/>
  <c r="C13" i="4" s="1"/>
  <c r="E14" i="3"/>
  <c r="F6" i="2" l="1"/>
  <c r="G6" i="2"/>
  <c r="C12" i="4" l="1"/>
  <c r="C14" i="4" s="1"/>
  <c r="C15" i="4" l="1"/>
</calcChain>
</file>

<file path=xl/sharedStrings.xml><?xml version="1.0" encoding="utf-8"?>
<sst xmlns="http://schemas.openxmlformats.org/spreadsheetml/2006/main" count="170" uniqueCount="89">
  <si>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</si>
  <si>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</si>
  <si>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</si>
  <si>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</si>
  <si>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</si>
  <si>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</si>
  <si>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</si>
  <si>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</si>
  <si>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</si>
  <si>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</si>
  <si>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</si>
  <si>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</si>
  <si>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</si>
  <si>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</si>
  <si>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</si>
  <si>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</si>
  <si>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</si>
  <si>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</si>
  <si>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</si>
  <si>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</si>
  <si>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</si>
  <si>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</si>
  <si>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</si>
  <si>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</si>
  <si>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</si>
  <si>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</si>
  <si>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</si>
  <si>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</si>
  <si>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L7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</si>
  <si>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</si>
  <si>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</si>
  <si>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</si>
  <si>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EMP080</t>
  </si>
  <si>
    <t>EMP090</t>
  </si>
  <si>
    <t>EMP100</t>
  </si>
  <si>
    <t>LOTE 1</t>
  </si>
  <si>
    <t>PRECIARIOS 1 Y 2</t>
  </si>
  <si>
    <t>L5</t>
  </si>
  <si>
    <t>Rec. Canillejas</t>
  </si>
  <si>
    <t>TOTAL</t>
  </si>
  <si>
    <t>0002</t>
  </si>
  <si>
    <t>MTTO. PREVENTIVO PROGRAMADO</t>
  </si>
  <si>
    <t>01</t>
  </si>
  <si>
    <t>L01.01</t>
  </si>
  <si>
    <t>LÍNEA 7</t>
  </si>
  <si>
    <t>Preventivo Pozo de Ventilación PV</t>
  </si>
  <si>
    <t>EMP015</t>
  </si>
  <si>
    <t>Preventivo Pozo de Ventilación SV</t>
  </si>
  <si>
    <t>Preventivo bajo andenes</t>
  </si>
  <si>
    <t>Preventivo drenaje estaciones</t>
  </si>
  <si>
    <t>ml</t>
  </si>
  <si>
    <t>Preventivo limpieza sales túnel</t>
  </si>
  <si>
    <t>Total L01.01</t>
  </si>
  <si>
    <t>L01.02</t>
  </si>
  <si>
    <t>LÍNEA 5</t>
  </si>
  <si>
    <t>EMP017</t>
  </si>
  <si>
    <t>Preventivo Ventilacion galerias de cables</t>
  </si>
  <si>
    <t>EMP120</t>
  </si>
  <si>
    <t>Preventivo Cubiertas inclinadas</t>
  </si>
  <si>
    <t>Total L01.02</t>
  </si>
  <si>
    <t>L01.03</t>
  </si>
  <si>
    <t>REC. CANILLEJAS</t>
  </si>
  <si>
    <t>EMP140</t>
  </si>
  <si>
    <t>m²</t>
  </si>
  <si>
    <t>Preventivo Cubiertas planas</t>
  </si>
  <si>
    <t>Total L01.03</t>
  </si>
  <si>
    <t>Total 01</t>
  </si>
  <si>
    <t>PLIEGO</t>
  </si>
  <si>
    <t>OFERTA</t>
  </si>
  <si>
    <t>ACT. URGENTES Y COMPLEMENTARIAS</t>
  </si>
  <si>
    <t>Se tendrá en cuenta lo especificado en el apartado Oferta Economica del PCP</t>
  </si>
  <si>
    <t>ACT.URGENTES Y COMPLEMENTARIAS (PU)</t>
  </si>
  <si>
    <t>TOTAL OFERTA MTTO PREVENTIVO (PMV)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</si>
  <si>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</si>
  <si>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</si>
  <si>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PLIEGO TECNICO</t>
  </si>
  <si>
    <t>TOTAL  PRECIO FIJO (PF)</t>
  </si>
  <si>
    <t>TOTAL  OFERTA PRECIO FIJO (PF)</t>
  </si>
  <si>
    <t>TOTAL MTTO PREVENTIVO (PMV)</t>
  </si>
  <si>
    <t>PRESUPUESTO EJECUCIÓN (SIN IVA)</t>
  </si>
  <si>
    <t>TOTAL OFERTA PRESUPUESTO EJECUCIÓN (SIN IVA)</t>
  </si>
  <si>
    <t>PRESUPUESTO EJECUCION TOTAL 4 ANUALIDADES (SIN IVA)</t>
  </si>
  <si>
    <t>TOTAL OFERTA PRESUPUESTO EJECUCION TOTAL 4 ANUALIDADES (SIN IVA)</t>
  </si>
  <si>
    <t>G.G.</t>
  </si>
  <si>
    <t xml:space="preserve">B.I. </t>
  </si>
  <si>
    <t>BASE IMPONIBLE</t>
  </si>
  <si>
    <t>TOTAL OFERTA (IVA NO INCLUIDO)</t>
  </si>
  <si>
    <t>PRESUPUESTO BASE DE LICITACION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</si>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</sst>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164" fontId="0" fillId="0" borderId="7" xfId="0" applyNumberFormat="1" applyBorder="1"/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0" fontId="1" fillId="4" borderId="17" xfId="0" applyFont="1" applyFill="1" applyBorder="1" applyAlignment="1">
      <alignment horizontal="left"/>
    </xf>
    <xf numFmtId="164" fontId="0" fillId="0" borderId="18" xfId="0" applyNumberFormat="1" applyBorder="1"/>
    <xf numFmtId="0" fontId="1" fillId="7" borderId="19" xfId="0" applyFont="1" applyFill="1" applyBorder="1" applyAlignment="1">
      <alignment horizontal="left"/>
    </xf>
    <xf numFmtId="0" fontId="1" fillId="7" borderId="20" xfId="0" applyFont="1" applyFill="1" applyBorder="1" applyAlignment="1">
      <alignment horizontal="left"/>
    </xf>
    <xf numFmtId="164" fontId="0" fillId="0" borderId="21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>
      <alignment horizontal="left"/>
    </xf>
    <xf numFmtId="164" fontId="13" fillId="0" borderId="6" xfId="0" applyNumberFormat="1" applyFont="1" applyBorder="1"/>
    <xf numFmtId="49" fontId="4" fillId="8" borderId="0" xfId="0" applyNumberFormat="1" applyFont="1" applyFill="1" applyAlignment="1">
      <alignment vertical="top"/>
    </xf>
    <xf numFmtId="49" fontId="4" fillId="8" borderId="0" xfId="0" applyNumberFormat="1" applyFont="1" applyFill="1" applyAlignment="1">
      <alignment vertical="top" wrapText="1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4" fontId="14" fillId="2" borderId="0" xfId="0" applyNumberFormat="1" applyFont="1" applyFill="1" applyAlignment="1">
      <alignment vertical="top"/>
    </xf>
    <xf numFmtId="4" fontId="14" fillId="2" borderId="15" xfId="0" applyNumberFormat="1" applyFont="1" applyFill="1" applyBorder="1" applyAlignment="1">
      <alignment vertical="top"/>
    </xf>
    <xf numFmtId="4" fontId="14" fillId="8" borderId="14" xfId="0" applyNumberFormat="1" applyFont="1" applyFill="1" applyBorder="1" applyAlignment="1">
      <alignment vertical="top"/>
    </xf>
    <xf numFmtId="4" fontId="14" fillId="8" borderId="0" xfId="0" applyNumberFormat="1" applyFont="1" applyFill="1" applyAlignment="1">
      <alignment vertical="top"/>
    </xf>
    <xf numFmtId="4" fontId="14" fillId="8" borderId="15" xfId="0" applyNumberFormat="1" applyFont="1" applyFill="1" applyBorder="1" applyAlignment="1">
      <alignment vertical="top"/>
    </xf>
    <xf numFmtId="4" fontId="14" fillId="9" borderId="14" xfId="0" applyNumberFormat="1" applyFont="1" applyFill="1" applyBorder="1" applyAlignment="1">
      <alignment vertical="top"/>
    </xf>
    <xf numFmtId="4" fontId="14" fillId="9" borderId="0" xfId="0" applyNumberFormat="1" applyFont="1" applyFill="1" applyAlignment="1">
      <alignment vertical="top"/>
    </xf>
    <xf numFmtId="4" fontId="14" fillId="9" borderId="15" xfId="0" applyNumberFormat="1" applyFont="1" applyFill="1" applyBorder="1" applyAlignment="1">
      <alignment vertical="top"/>
    </xf>
    <xf numFmtId="4" fontId="6" fillId="0" borderId="14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5" fillId="0" borderId="15" xfId="0" applyNumberFormat="1" applyFont="1" applyBorder="1" applyAlignment="1">
      <alignment vertical="top"/>
    </xf>
    <xf numFmtId="4" fontId="14" fillId="0" borderId="0" xfId="0" applyNumberFormat="1" applyFont="1" applyAlignment="1">
      <alignment vertical="top"/>
    </xf>
    <xf numFmtId="4" fontId="14" fillId="0" borderId="15" xfId="0" applyNumberFormat="1" applyFont="1" applyBorder="1" applyAlignment="1">
      <alignment vertical="top"/>
    </xf>
    <xf numFmtId="0" fontId="6" fillId="10" borderId="14" xfId="0" applyFont="1" applyFill="1" applyBorder="1" applyAlignment="1">
      <alignment vertical="top"/>
    </xf>
    <xf numFmtId="0" fontId="6" fillId="10" borderId="15" xfId="0" applyFont="1" applyFill="1" applyBorder="1" applyAlignment="1">
      <alignment vertical="top"/>
    </xf>
    <xf numFmtId="3" fontId="6" fillId="5" borderId="14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4" fontId="7" fillId="5" borderId="15" xfId="0" applyNumberFormat="1" applyFont="1" applyFill="1" applyBorder="1" applyAlignment="1">
      <alignment vertical="top"/>
    </xf>
    <xf numFmtId="164" fontId="0" fillId="0" borderId="18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164" fontId="0" fillId="0" borderId="21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49" fontId="8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top"/>
      <protection locked="0"/>
    </xf>
    <xf numFmtId="4" fontId="11" fillId="0" borderId="0" xfId="0" applyNumberFormat="1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/>
    </xf>
    <xf numFmtId="164" fontId="17" fillId="0" borderId="26" xfId="0" applyNumberFormat="1" applyFont="1" applyBorder="1" applyAlignment="1">
      <alignment horizontal="center" vertical="center" wrapText="1"/>
    </xf>
    <xf numFmtId="164" fontId="18" fillId="0" borderId="29" xfId="0" applyNumberFormat="1" applyFont="1" applyBorder="1" applyAlignment="1">
      <alignment horizontal="center"/>
    </xf>
    <xf numFmtId="164" fontId="18" fillId="0" borderId="30" xfId="0" applyNumberFormat="1" applyFont="1" applyBorder="1" applyAlignment="1">
      <alignment horizont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1" fillId="0" borderId="0" xfId="0" applyFont="1"/>
    <xf numFmtId="164" fontId="18" fillId="0" borderId="32" xfId="0" applyNumberFormat="1" applyFont="1" applyBorder="1" applyAlignment="1">
      <alignment horizontal="center"/>
    </xf>
    <xf numFmtId="8" fontId="0" fillId="0" borderId="0" xfId="0" applyNumberFormat="1"/>
    <xf numFmtId="9" fontId="17" fillId="0" borderId="1" xfId="0" applyNumberFormat="1" applyFont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 applyProtection="1">
      <alignment horizontal="right" vertical="center" wrapText="1"/>
      <protection locked="0"/>
    </xf>
    <xf numFmtId="0" fontId="16" fillId="11" borderId="1" xfId="0" applyFont="1" applyFill="1" applyBorder="1" applyAlignment="1">
      <alignment vertical="center" wrapText="1"/>
    </xf>
    <xf numFmtId="0" fontId="16" fillId="11" borderId="5" xfId="0" applyFont="1" applyFill="1" applyBorder="1" applyAlignment="1">
      <alignment vertical="center" wrapText="1"/>
    </xf>
    <xf numFmtId="8" fontId="0" fillId="0" borderId="0" xfId="0" applyNumberFormat="1" applyAlignment="1">
      <alignment horizontal="center" vertic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15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/>
    </xf>
    <xf numFmtId="0" fontId="1" fillId="0" borderId="25" xfId="0" applyFont="1" applyBorder="1" applyAlignment="1">
      <alignment horizontal="center" vertical="top"/>
    </xf>
    <xf numFmtId="0" fontId="0" fillId="0" borderId="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top"/>
      <protection locked="0"/>
    </xf>
    <xf numFmtId="10" fontId="7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8" fontId="17" fillId="12" borderId="1" xfId="0" applyNumberFormat="1" applyFont="1" applyFill="1" applyBorder="1" applyAlignment="1">
      <alignment horizontal="center" vertical="center" wrapText="1"/>
    </xf>
    <xf numFmtId="8" fontId="17" fillId="12" borderId="27" xfId="0" applyNumberFormat="1" applyFont="1" applyFill="1" applyBorder="1" applyAlignment="1">
      <alignment horizontal="center" vertical="center" wrapText="1"/>
    </xf>
    <xf numFmtId="0" fontId="16" fillId="12" borderId="33" xfId="0" applyFont="1" applyFill="1" applyBorder="1" applyAlignment="1">
      <alignment horizontal="center" vertical="center" wrapText="1"/>
    </xf>
    <xf numFmtId="0" fontId="16" fillId="12" borderId="34" xfId="0" applyFont="1" applyFill="1" applyBorder="1" applyAlignment="1">
      <alignment horizontal="center" vertical="center" wrapText="1"/>
    </xf>
    <xf numFmtId="0" fontId="16" fillId="11" borderId="28" xfId="0" applyFont="1" applyFill="1" applyBorder="1" applyAlignment="1">
      <alignment horizontal="left" vertical="center" wrapText="1"/>
    </xf>
    <xf numFmtId="0" fontId="16" fillId="11" borderId="26" xfId="0" applyFont="1" applyFill="1" applyBorder="1" applyAlignment="1">
      <alignment horizontal="left" vertical="center" wrapText="1"/>
    </xf>
    <xf numFmtId="0" fontId="16" fillId="12" borderId="4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" fillId="13" borderId="28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 vertical="center"/>
    </xf>
    <xf numFmtId="0" fontId="1" fillId="13" borderId="26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3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30"/>
  <sheetViews>
    <sheetView tabSelected="1" workbookViewId="0">
      <selection activeCell="D15" sqref="D15"/>
    </sheetView>
  </sheetViews>
  <sheetFormatPr baseColWidth="10" defaultRowHeight="15" x14ac:dyDescent="0.25"/>
  <cols>
    <col min="4" max="4" width="13.7109375" bestFit="1" customWidth="1"/>
    <col min="5" max="5" width="13" bestFit="1" customWidth="1"/>
    <col min="6" max="7" width="15.7109375" customWidth="1"/>
  </cols>
  <sheetData>
    <row r="9" spans="3:6" ht="15.75" thickBot="1" x14ac:dyDescent="0.3"/>
    <row r="10" spans="3:6" ht="67.5" customHeight="1" thickBot="1" x14ac:dyDescent="0.4">
      <c r="C10" s="77"/>
      <c r="D10" s="78"/>
      <c r="E10" s="23" t="s">
        <v>29</v>
      </c>
      <c r="F10" s="24" t="s">
        <v>31</v>
      </c>
    </row>
    <row r="11" spans="3:6" x14ac:dyDescent="0.25">
      <c r="C11" s="80" t="s">
        <v>35</v>
      </c>
      <c r="D11" s="16" t="s">
        <v>28</v>
      </c>
      <c r="E11" s="17">
        <v>288000</v>
      </c>
      <c r="F11" s="54"/>
    </row>
    <row r="12" spans="3:6" x14ac:dyDescent="0.25">
      <c r="C12" s="81"/>
      <c r="D12" s="18" t="s">
        <v>37</v>
      </c>
      <c r="E12" s="13">
        <v>294000</v>
      </c>
      <c r="F12" s="55"/>
    </row>
    <row r="13" spans="3:6" ht="15.75" thickBot="1" x14ac:dyDescent="0.3">
      <c r="C13" s="82"/>
      <c r="D13" s="19" t="s">
        <v>38</v>
      </c>
      <c r="E13" s="20">
        <v>42000</v>
      </c>
      <c r="F13" s="56"/>
    </row>
    <row r="14" spans="3:6" ht="16.5" thickBot="1" x14ac:dyDescent="0.3">
      <c r="D14" s="25" t="s">
        <v>39</v>
      </c>
      <c r="E14" s="26">
        <f>SUM(E11:E13)</f>
        <v>624000</v>
      </c>
      <c r="F14" s="26">
        <f>SUM(F11:F13)</f>
        <v>0</v>
      </c>
    </row>
    <row r="15" spans="3:6" x14ac:dyDescent="0.25">
      <c r="D15" s="22"/>
      <c r="E15" s="21"/>
    </row>
    <row r="16" spans="3:6" x14ac:dyDescent="0.25">
      <c r="D16" s="22"/>
      <c r="E16" s="21"/>
    </row>
    <row r="17" spans="3:9" x14ac:dyDescent="0.25">
      <c r="D17" s="22"/>
      <c r="E17" s="21"/>
    </row>
    <row r="18" spans="3:9" x14ac:dyDescent="0.25">
      <c r="C18" s="76" t="s">
        <v>9</v>
      </c>
      <c r="D18" s="76"/>
      <c r="E18" s="79"/>
      <c r="F18" s="79"/>
      <c r="G18" s="79"/>
      <c r="H18" s="79"/>
      <c r="I18" s="79"/>
    </row>
    <row r="19" spans="3:9" x14ac:dyDescent="0.25">
      <c r="C19" s="76"/>
      <c r="D19" s="76"/>
      <c r="E19" s="79"/>
      <c r="F19" s="79"/>
      <c r="G19" s="79"/>
      <c r="H19" s="79"/>
      <c r="I19" s="79"/>
    </row>
    <row r="20" spans="3:9" x14ac:dyDescent="0.25">
      <c r="C20" s="76" t="s">
        <v>10</v>
      </c>
      <c r="D20" s="76"/>
      <c r="E20" s="79"/>
      <c r="F20" s="79"/>
      <c r="G20" s="79"/>
      <c r="H20" s="79"/>
      <c r="I20" s="79"/>
    </row>
    <row r="21" spans="3:9" x14ac:dyDescent="0.25">
      <c r="C21" s="76"/>
      <c r="D21" s="76"/>
      <c r="E21" s="79"/>
      <c r="F21" s="79"/>
      <c r="G21" s="79"/>
      <c r="H21" s="79"/>
      <c r="I21" s="79"/>
    </row>
    <row r="22" spans="3:9" x14ac:dyDescent="0.25">
      <c r="C22" s="76" t="s">
        <v>11</v>
      </c>
      <c r="D22" s="76"/>
      <c r="E22" s="76" t="s">
        <v>12</v>
      </c>
      <c r="F22" s="76"/>
      <c r="G22" s="76"/>
      <c r="H22" s="76"/>
      <c r="I22" s="76"/>
    </row>
    <row r="23" spans="3:9" x14ac:dyDescent="0.25">
      <c r="C23" s="76"/>
      <c r="D23" s="76"/>
      <c r="E23" s="76"/>
      <c r="F23" s="76"/>
      <c r="G23" s="76"/>
      <c r="H23" s="76"/>
      <c r="I23" s="76"/>
    </row>
    <row r="24" spans="3:9" x14ac:dyDescent="0.25">
      <c r="C24" s="76" t="s">
        <v>13</v>
      </c>
      <c r="D24" s="76"/>
      <c r="E24" s="76" t="s">
        <v>14</v>
      </c>
      <c r="F24" s="76"/>
      <c r="G24" s="76"/>
      <c r="H24" s="76"/>
      <c r="I24" s="76"/>
    </row>
    <row r="25" spans="3:9" x14ac:dyDescent="0.25">
      <c r="C25" s="76"/>
      <c r="D25" s="76"/>
      <c r="E25" s="76"/>
      <c r="F25" s="76"/>
      <c r="G25" s="76"/>
      <c r="H25" s="76"/>
      <c r="I25" s="76"/>
    </row>
    <row r="26" spans="3:9" x14ac:dyDescent="0.25">
      <c r="C26" s="76"/>
      <c r="D26" s="76"/>
      <c r="E26" s="76"/>
      <c r="F26" s="76"/>
      <c r="G26" s="76"/>
      <c r="H26" s="76"/>
      <c r="I26" s="76"/>
    </row>
    <row r="27" spans="3:9" x14ac:dyDescent="0.25">
      <c r="C27" s="76"/>
      <c r="D27" s="76"/>
      <c r="E27" s="76"/>
      <c r="F27" s="76"/>
      <c r="G27" s="76"/>
      <c r="H27" s="76"/>
      <c r="I27" s="76"/>
    </row>
    <row r="30" spans="3:9" x14ac:dyDescent="0.25">
      <c r="C30" t="s">
        <v>70</v>
      </c>
    </row>
  </sheetData>
  <sheetProtection algorithmName="SHA-512" hashValue="Z2p7uis5q68H0F8EImaqc2TEXg0Nb55nlyxRdQ+bWIW+DbnyvrYBkJff/lrMIh1M2ub5b2IURujsTt6MLW9ZLQ==" saltValue="yQEMe3TAOf+4UVs5VbYdcA==" spinCount="100000" sheet="1" objects="1" scenarios="1"/>
  <mergeCells count="10">
    <mergeCell ref="C24:D27"/>
    <mergeCell ref="E24:I27"/>
    <mergeCell ref="C10:D10"/>
    <mergeCell ref="C18:D19"/>
    <mergeCell ref="E18:I19"/>
    <mergeCell ref="C20:D21"/>
    <mergeCell ref="E20:I21"/>
    <mergeCell ref="C22:D23"/>
    <mergeCell ref="E22:I23"/>
    <mergeCell ref="C11:C1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opLeftCell="A7" workbookViewId="0">
      <selection activeCell="G34" sqref="G34"/>
    </sheetView>
  </sheetViews>
  <sheetFormatPr baseColWidth="10" defaultRowHeight="15" x14ac:dyDescent="0.25"/>
  <cols>
    <col min="1" max="1" width="8.5703125" customWidth="1"/>
    <col min="2" max="2" width="9" customWidth="1"/>
    <col min="3" max="3" width="3.7109375" bestFit="1" customWidth="1"/>
    <col min="4" max="4" width="41" customWidth="1"/>
  </cols>
  <sheetData>
    <row r="1" spans="1:10" x14ac:dyDescent="0.25">
      <c r="A1" s="10" t="s">
        <v>15</v>
      </c>
      <c r="B1" s="1"/>
      <c r="C1" s="1"/>
      <c r="D1" s="1"/>
      <c r="E1" s="1"/>
      <c r="F1" s="1"/>
      <c r="G1" s="1"/>
    </row>
    <row r="2" spans="1:10" ht="0.95" customHeight="1" x14ac:dyDescent="0.25">
      <c r="A2" s="31"/>
      <c r="B2" s="31"/>
      <c r="C2" s="31"/>
      <c r="D2" s="32"/>
      <c r="E2" s="31"/>
      <c r="F2" s="31"/>
      <c r="G2" s="31"/>
    </row>
    <row r="3" spans="1:10" ht="18.75" x14ac:dyDescent="0.25">
      <c r="A3" s="2" t="s">
        <v>16</v>
      </c>
      <c r="B3" s="1"/>
      <c r="C3" s="1"/>
      <c r="D3" s="1"/>
      <c r="E3" s="92" t="s">
        <v>67</v>
      </c>
      <c r="F3" s="93"/>
      <c r="G3" s="94"/>
      <c r="H3" s="92" t="s">
        <v>68</v>
      </c>
      <c r="I3" s="93"/>
      <c r="J3" s="94"/>
    </row>
    <row r="4" spans="1:10" x14ac:dyDescent="0.25">
      <c r="A4" s="3" t="s">
        <v>0</v>
      </c>
      <c r="B4" s="3" t="s">
        <v>1</v>
      </c>
      <c r="C4" s="3" t="s">
        <v>2</v>
      </c>
      <c r="D4" s="4" t="s">
        <v>3</v>
      </c>
      <c r="E4" s="33" t="s">
        <v>17</v>
      </c>
      <c r="F4" s="3" t="s">
        <v>18</v>
      </c>
      <c r="G4" s="34" t="s">
        <v>19</v>
      </c>
      <c r="H4" s="33" t="s">
        <v>17</v>
      </c>
      <c r="I4" s="3" t="s">
        <v>18</v>
      </c>
      <c r="J4" s="34" t="s">
        <v>19</v>
      </c>
    </row>
    <row r="5" spans="1:10" x14ac:dyDescent="0.25">
      <c r="A5" s="5" t="s">
        <v>40</v>
      </c>
      <c r="B5" s="5" t="s">
        <v>4</v>
      </c>
      <c r="C5" s="5" t="s">
        <v>5</v>
      </c>
      <c r="D5" s="6" t="s">
        <v>41</v>
      </c>
      <c r="E5" s="35"/>
      <c r="F5" s="36"/>
      <c r="G5" s="37"/>
      <c r="H5" s="35"/>
      <c r="I5" s="36"/>
      <c r="J5" s="37"/>
    </row>
    <row r="6" spans="1:10" x14ac:dyDescent="0.25">
      <c r="A6" s="27" t="s">
        <v>42</v>
      </c>
      <c r="B6" s="27" t="s">
        <v>4</v>
      </c>
      <c r="C6" s="27" t="s">
        <v>5</v>
      </c>
      <c r="D6" s="28" t="s">
        <v>35</v>
      </c>
      <c r="E6" s="38">
        <f t="shared" ref="E6:J6" si="0">E33</f>
        <v>1</v>
      </c>
      <c r="F6" s="39">
        <f t="shared" si="0"/>
        <v>504113.69</v>
      </c>
      <c r="G6" s="40">
        <f t="shared" si="0"/>
        <v>504113.69</v>
      </c>
      <c r="H6" s="38">
        <f t="shared" si="0"/>
        <v>1</v>
      </c>
      <c r="I6" s="39">
        <f t="shared" si="0"/>
        <v>0</v>
      </c>
      <c r="J6" s="40">
        <f t="shared" si="0"/>
        <v>0</v>
      </c>
    </row>
    <row r="7" spans="1:10" x14ac:dyDescent="0.25">
      <c r="A7" s="29" t="s">
        <v>43</v>
      </c>
      <c r="B7" s="29" t="s">
        <v>4</v>
      </c>
      <c r="C7" s="29" t="s">
        <v>5</v>
      </c>
      <c r="D7" s="30" t="s">
        <v>44</v>
      </c>
      <c r="E7" s="41">
        <f t="shared" ref="E7:J7" si="1">E16</f>
        <v>1</v>
      </c>
      <c r="F7" s="42">
        <f t="shared" si="1"/>
        <v>313595.42</v>
      </c>
      <c r="G7" s="43">
        <f t="shared" si="1"/>
        <v>313595.42</v>
      </c>
      <c r="H7" s="41">
        <f t="shared" si="1"/>
        <v>1</v>
      </c>
      <c r="I7" s="42">
        <f t="shared" si="1"/>
        <v>0</v>
      </c>
      <c r="J7" s="43">
        <f t="shared" si="1"/>
        <v>0</v>
      </c>
    </row>
    <row r="8" spans="1:10" x14ac:dyDescent="0.25">
      <c r="A8" s="7" t="s">
        <v>20</v>
      </c>
      <c r="B8" s="8" t="s">
        <v>6</v>
      </c>
      <c r="C8" s="8" t="s">
        <v>7</v>
      </c>
      <c r="D8" s="9" t="s">
        <v>45</v>
      </c>
      <c r="E8" s="44">
        <v>264</v>
      </c>
      <c r="F8" s="45">
        <f>600*0.830760373922644</f>
        <v>498.45622435358644</v>
      </c>
      <c r="G8" s="46">
        <f t="shared" ref="G8:G16" si="2">ROUND(E8*F8,2)</f>
        <v>131592.44</v>
      </c>
      <c r="H8" s="44">
        <f>E8</f>
        <v>264</v>
      </c>
      <c r="I8" s="57"/>
      <c r="J8" s="46">
        <f t="shared" ref="J8:J16" si="3">ROUND(H8*I8,2)</f>
        <v>0</v>
      </c>
    </row>
    <row r="9" spans="1:10" x14ac:dyDescent="0.25">
      <c r="A9" s="7" t="s">
        <v>46</v>
      </c>
      <c r="B9" s="8" t="s">
        <v>6</v>
      </c>
      <c r="C9" s="8" t="s">
        <v>7</v>
      </c>
      <c r="D9" s="9" t="s">
        <v>47</v>
      </c>
      <c r="E9" s="44">
        <v>72</v>
      </c>
      <c r="F9" s="45">
        <f>300*0.830760373922644</f>
        <v>249.22811217679322</v>
      </c>
      <c r="G9" s="46">
        <f t="shared" si="2"/>
        <v>17944.419999999998</v>
      </c>
      <c r="H9" s="44">
        <f t="shared" ref="H9:H15" si="4">E9</f>
        <v>72</v>
      </c>
      <c r="I9" s="57"/>
      <c r="J9" s="46">
        <f t="shared" si="3"/>
        <v>0</v>
      </c>
    </row>
    <row r="10" spans="1:10" x14ac:dyDescent="0.25">
      <c r="A10" s="7" t="s">
        <v>21</v>
      </c>
      <c r="B10" s="8" t="s">
        <v>6</v>
      </c>
      <c r="C10" s="8" t="s">
        <v>7</v>
      </c>
      <c r="D10" s="9" t="s">
        <v>22</v>
      </c>
      <c r="E10" s="44">
        <v>12</v>
      </c>
      <c r="F10" s="45">
        <f>3000*0.830760373922644</f>
        <v>2492.2811217679318</v>
      </c>
      <c r="G10" s="46">
        <f t="shared" si="2"/>
        <v>29907.37</v>
      </c>
      <c r="H10" s="44">
        <f t="shared" si="4"/>
        <v>12</v>
      </c>
      <c r="I10" s="57"/>
      <c r="J10" s="46">
        <f t="shared" si="3"/>
        <v>0</v>
      </c>
    </row>
    <row r="11" spans="1:10" x14ac:dyDescent="0.25">
      <c r="A11" s="7" t="s">
        <v>23</v>
      </c>
      <c r="B11" s="8" t="s">
        <v>6</v>
      </c>
      <c r="C11" s="8" t="s">
        <v>7</v>
      </c>
      <c r="D11" s="9" t="s">
        <v>24</v>
      </c>
      <c r="E11" s="44">
        <v>8</v>
      </c>
      <c r="F11" s="45">
        <f>600*0.830760373922644</f>
        <v>498.45622435358644</v>
      </c>
      <c r="G11" s="46">
        <f t="shared" si="2"/>
        <v>3987.65</v>
      </c>
      <c r="H11" s="44">
        <f t="shared" si="4"/>
        <v>8</v>
      </c>
      <c r="I11" s="57"/>
      <c r="J11" s="46">
        <f t="shared" si="3"/>
        <v>0</v>
      </c>
    </row>
    <row r="12" spans="1:10" x14ac:dyDescent="0.25">
      <c r="A12" s="7" t="s">
        <v>25</v>
      </c>
      <c r="B12" s="8" t="s">
        <v>6</v>
      </c>
      <c r="C12" s="8" t="s">
        <v>7</v>
      </c>
      <c r="D12" s="9" t="s">
        <v>26</v>
      </c>
      <c r="E12" s="44">
        <v>16</v>
      </c>
      <c r="F12" s="45">
        <f>200*0.830760373922644</f>
        <v>166.15207478452879</v>
      </c>
      <c r="G12" s="46">
        <f t="shared" si="2"/>
        <v>2658.43</v>
      </c>
      <c r="H12" s="44">
        <f t="shared" si="4"/>
        <v>16</v>
      </c>
      <c r="I12" s="57"/>
      <c r="J12" s="46">
        <f t="shared" si="3"/>
        <v>0</v>
      </c>
    </row>
    <row r="13" spans="1:10" x14ac:dyDescent="0.25">
      <c r="A13" s="7" t="s">
        <v>32</v>
      </c>
      <c r="B13" s="8" t="s">
        <v>6</v>
      </c>
      <c r="C13" s="8" t="s">
        <v>7</v>
      </c>
      <c r="D13" s="9" t="s">
        <v>48</v>
      </c>
      <c r="E13" s="44">
        <v>2</v>
      </c>
      <c r="F13" s="45">
        <f>9000*0.830760373922644</f>
        <v>7476.8433653037964</v>
      </c>
      <c r="G13" s="46">
        <f t="shared" si="2"/>
        <v>14953.69</v>
      </c>
      <c r="H13" s="44">
        <f t="shared" si="4"/>
        <v>2</v>
      </c>
      <c r="I13" s="57"/>
      <c r="J13" s="46">
        <f t="shared" si="3"/>
        <v>0</v>
      </c>
    </row>
    <row r="14" spans="1:10" x14ac:dyDescent="0.25">
      <c r="A14" s="7" t="s">
        <v>33</v>
      </c>
      <c r="B14" s="8" t="s">
        <v>6</v>
      </c>
      <c r="C14" s="8" t="s">
        <v>7</v>
      </c>
      <c r="D14" s="9" t="s">
        <v>49</v>
      </c>
      <c r="E14" s="44">
        <v>3</v>
      </c>
      <c r="F14" s="45">
        <f>6000*0.830760373922644</f>
        <v>4984.5622435358637</v>
      </c>
      <c r="G14" s="46">
        <f t="shared" si="2"/>
        <v>14953.69</v>
      </c>
      <c r="H14" s="44">
        <f t="shared" si="4"/>
        <v>3</v>
      </c>
      <c r="I14" s="57"/>
      <c r="J14" s="46">
        <f t="shared" si="3"/>
        <v>0</v>
      </c>
    </row>
    <row r="15" spans="1:10" x14ac:dyDescent="0.25">
      <c r="A15" s="7" t="s">
        <v>34</v>
      </c>
      <c r="B15" s="8" t="s">
        <v>6</v>
      </c>
      <c r="C15" s="8" t="s">
        <v>50</v>
      </c>
      <c r="D15" s="9" t="s">
        <v>51</v>
      </c>
      <c r="E15" s="44">
        <v>5874</v>
      </c>
      <c r="F15" s="45">
        <f>20*0.830760373922644</f>
        <v>16.615207478452881</v>
      </c>
      <c r="G15" s="46">
        <f t="shared" si="2"/>
        <v>97597.73</v>
      </c>
      <c r="H15" s="44">
        <f t="shared" si="4"/>
        <v>5874</v>
      </c>
      <c r="I15" s="57"/>
      <c r="J15" s="46">
        <f t="shared" si="3"/>
        <v>0</v>
      </c>
    </row>
    <row r="16" spans="1:10" x14ac:dyDescent="0.25">
      <c r="A16" s="11"/>
      <c r="B16" s="11"/>
      <c r="C16" s="11"/>
      <c r="D16" s="12" t="s">
        <v>52</v>
      </c>
      <c r="E16" s="44">
        <v>1</v>
      </c>
      <c r="F16" s="47">
        <f>SUM(G8:G15)</f>
        <v>313595.42</v>
      </c>
      <c r="G16" s="48">
        <f t="shared" si="2"/>
        <v>313595.42</v>
      </c>
      <c r="H16" s="44">
        <v>1</v>
      </c>
      <c r="I16" s="47">
        <f>SUM(J8:J15)</f>
        <v>0</v>
      </c>
      <c r="J16" s="48">
        <f t="shared" si="3"/>
        <v>0</v>
      </c>
    </row>
    <row r="17" spans="1:10" ht="0.95" customHeight="1" x14ac:dyDescent="0.25">
      <c r="A17" s="31"/>
      <c r="B17" s="31"/>
      <c r="C17" s="31"/>
      <c r="D17" s="32"/>
      <c r="E17" s="49"/>
      <c r="F17" s="31"/>
      <c r="G17" s="50"/>
      <c r="H17" s="49"/>
      <c r="I17" s="31"/>
      <c r="J17" s="50"/>
    </row>
    <row r="18" spans="1:10" x14ac:dyDescent="0.25">
      <c r="A18" s="29" t="s">
        <v>53</v>
      </c>
      <c r="B18" s="29" t="s">
        <v>4</v>
      </c>
      <c r="C18" s="29" t="s">
        <v>5</v>
      </c>
      <c r="D18" s="30" t="s">
        <v>54</v>
      </c>
      <c r="E18" s="41">
        <f t="shared" ref="E18:J18" si="5">E26</f>
        <v>1</v>
      </c>
      <c r="F18" s="42">
        <f t="shared" si="5"/>
        <v>123534.06000000001</v>
      </c>
      <c r="G18" s="43">
        <f t="shared" si="5"/>
        <v>123534.06</v>
      </c>
      <c r="H18" s="41">
        <f t="shared" si="5"/>
        <v>1</v>
      </c>
      <c r="I18" s="42">
        <f t="shared" si="5"/>
        <v>0</v>
      </c>
      <c r="J18" s="43">
        <f t="shared" si="5"/>
        <v>0</v>
      </c>
    </row>
    <row r="19" spans="1:10" x14ac:dyDescent="0.25">
      <c r="A19" s="7" t="s">
        <v>20</v>
      </c>
      <c r="B19" s="8" t="s">
        <v>6</v>
      </c>
      <c r="C19" s="8" t="s">
        <v>7</v>
      </c>
      <c r="D19" s="9" t="s">
        <v>45</v>
      </c>
      <c r="E19" s="44">
        <v>162</v>
      </c>
      <c r="F19" s="45">
        <f>600*0.830760373922644</f>
        <v>498.45622435358644</v>
      </c>
      <c r="G19" s="46">
        <f t="shared" ref="G19:G26" si="6">ROUND(E19*F19,2)</f>
        <v>80749.91</v>
      </c>
      <c r="H19" s="44">
        <f>E19</f>
        <v>162</v>
      </c>
      <c r="I19" s="57"/>
      <c r="J19" s="46">
        <f t="shared" ref="J19:J26" si="7">ROUND(H19*I19,2)</f>
        <v>0</v>
      </c>
    </row>
    <row r="20" spans="1:10" x14ac:dyDescent="0.25">
      <c r="A20" s="7" t="s">
        <v>46</v>
      </c>
      <c r="B20" s="8" t="s">
        <v>6</v>
      </c>
      <c r="C20" s="8" t="s">
        <v>7</v>
      </c>
      <c r="D20" s="9" t="s">
        <v>47</v>
      </c>
      <c r="E20" s="44">
        <v>27</v>
      </c>
      <c r="F20" s="45">
        <f>300*0.830760373922644</f>
        <v>249.22811217679322</v>
      </c>
      <c r="G20" s="46">
        <f t="shared" si="6"/>
        <v>6729.16</v>
      </c>
      <c r="H20" s="44">
        <f t="shared" ref="H20:H25" si="8">E20</f>
        <v>27</v>
      </c>
      <c r="I20" s="57"/>
      <c r="J20" s="46">
        <f t="shared" si="7"/>
        <v>0</v>
      </c>
    </row>
    <row r="21" spans="1:10" x14ac:dyDescent="0.25">
      <c r="A21" s="7" t="s">
        <v>55</v>
      </c>
      <c r="B21" s="8" t="s">
        <v>6</v>
      </c>
      <c r="C21" s="8" t="s">
        <v>7</v>
      </c>
      <c r="D21" s="9" t="s">
        <v>56</v>
      </c>
      <c r="E21" s="44">
        <v>1</v>
      </c>
      <c r="F21" s="45">
        <f>300*0.830760373922644</f>
        <v>249.22811217679322</v>
      </c>
      <c r="G21" s="46">
        <f t="shared" si="6"/>
        <v>249.23</v>
      </c>
      <c r="H21" s="44">
        <f t="shared" si="8"/>
        <v>1</v>
      </c>
      <c r="I21" s="57"/>
      <c r="J21" s="46">
        <f t="shared" si="7"/>
        <v>0</v>
      </c>
    </row>
    <row r="22" spans="1:10" x14ac:dyDescent="0.25">
      <c r="A22" s="7" t="s">
        <v>21</v>
      </c>
      <c r="B22" s="8" t="s">
        <v>6</v>
      </c>
      <c r="C22" s="8" t="s">
        <v>7</v>
      </c>
      <c r="D22" s="9" t="s">
        <v>22</v>
      </c>
      <c r="E22" s="44">
        <v>11</v>
      </c>
      <c r="F22" s="45">
        <f>3000*0.830760373922644</f>
        <v>2492.2811217679318</v>
      </c>
      <c r="G22" s="46">
        <f t="shared" si="6"/>
        <v>27415.09</v>
      </c>
      <c r="H22" s="44">
        <f t="shared" si="8"/>
        <v>11</v>
      </c>
      <c r="I22" s="57"/>
      <c r="J22" s="46">
        <f t="shared" si="7"/>
        <v>0</v>
      </c>
    </row>
    <row r="23" spans="1:10" x14ac:dyDescent="0.25">
      <c r="A23" s="7" t="s">
        <v>23</v>
      </c>
      <c r="B23" s="8" t="s">
        <v>6</v>
      </c>
      <c r="C23" s="8" t="s">
        <v>7</v>
      </c>
      <c r="D23" s="9" t="s">
        <v>24</v>
      </c>
      <c r="E23" s="44">
        <v>4</v>
      </c>
      <c r="F23" s="45">
        <f>600*0.830760373922644</f>
        <v>498.45622435358644</v>
      </c>
      <c r="G23" s="46">
        <f t="shared" si="6"/>
        <v>1993.82</v>
      </c>
      <c r="H23" s="44">
        <f t="shared" si="8"/>
        <v>4</v>
      </c>
      <c r="I23" s="57"/>
      <c r="J23" s="46">
        <f t="shared" si="7"/>
        <v>0</v>
      </c>
    </row>
    <row r="24" spans="1:10" x14ac:dyDescent="0.25">
      <c r="A24" s="7" t="s">
        <v>25</v>
      </c>
      <c r="B24" s="8" t="s">
        <v>6</v>
      </c>
      <c r="C24" s="8" t="s">
        <v>7</v>
      </c>
      <c r="D24" s="9" t="s">
        <v>26</v>
      </c>
      <c r="E24" s="44">
        <v>6</v>
      </c>
      <c r="F24" s="45">
        <f>200*0.830760373922644</f>
        <v>166.15207478452879</v>
      </c>
      <c r="G24" s="46">
        <f t="shared" si="6"/>
        <v>996.91</v>
      </c>
      <c r="H24" s="44">
        <f t="shared" si="8"/>
        <v>6</v>
      </c>
      <c r="I24" s="57"/>
      <c r="J24" s="46">
        <f t="shared" si="7"/>
        <v>0</v>
      </c>
    </row>
    <row r="25" spans="1:10" x14ac:dyDescent="0.25">
      <c r="A25" s="7" t="s">
        <v>57</v>
      </c>
      <c r="B25" s="8" t="s">
        <v>6</v>
      </c>
      <c r="C25" s="8" t="s">
        <v>50</v>
      </c>
      <c r="D25" s="9" t="s">
        <v>58</v>
      </c>
      <c r="E25" s="44">
        <v>650</v>
      </c>
      <c r="F25" s="45">
        <f>10*0.830760373922644</f>
        <v>8.3076037392264404</v>
      </c>
      <c r="G25" s="46">
        <f t="shared" si="6"/>
        <v>5399.94</v>
      </c>
      <c r="H25" s="44">
        <f t="shared" si="8"/>
        <v>650</v>
      </c>
      <c r="I25" s="57"/>
      <c r="J25" s="46">
        <f t="shared" si="7"/>
        <v>0</v>
      </c>
    </row>
    <row r="26" spans="1:10" x14ac:dyDescent="0.25">
      <c r="A26" s="11"/>
      <c r="B26" s="11"/>
      <c r="C26" s="11"/>
      <c r="D26" s="12" t="s">
        <v>59</v>
      </c>
      <c r="E26" s="44">
        <v>1</v>
      </c>
      <c r="F26" s="47">
        <f>SUM(G19:G25)</f>
        <v>123534.06000000001</v>
      </c>
      <c r="G26" s="48">
        <f t="shared" si="6"/>
        <v>123534.06</v>
      </c>
      <c r="H26" s="44">
        <v>1</v>
      </c>
      <c r="I26" s="47">
        <f>SUM(J19:J25)</f>
        <v>0</v>
      </c>
      <c r="J26" s="48">
        <f t="shared" si="7"/>
        <v>0</v>
      </c>
    </row>
    <row r="27" spans="1:10" ht="0.95" customHeight="1" x14ac:dyDescent="0.25">
      <c r="A27" s="31"/>
      <c r="B27" s="31"/>
      <c r="C27" s="31"/>
      <c r="D27" s="32"/>
      <c r="E27" s="49"/>
      <c r="F27" s="31"/>
      <c r="G27" s="50"/>
      <c r="H27" s="49"/>
      <c r="I27" s="31"/>
      <c r="J27" s="50"/>
    </row>
    <row r="28" spans="1:10" x14ac:dyDescent="0.25">
      <c r="A28" s="29" t="s">
        <v>60</v>
      </c>
      <c r="B28" s="29" t="s">
        <v>4</v>
      </c>
      <c r="C28" s="29" t="s">
        <v>5</v>
      </c>
      <c r="D28" s="30" t="s">
        <v>61</v>
      </c>
      <c r="E28" s="41">
        <f t="shared" ref="E28:J28" si="9">E31</f>
        <v>1</v>
      </c>
      <c r="F28" s="42">
        <f t="shared" si="9"/>
        <v>66984.209999999992</v>
      </c>
      <c r="G28" s="43">
        <f t="shared" si="9"/>
        <v>66984.210000000006</v>
      </c>
      <c r="H28" s="41">
        <f t="shared" si="9"/>
        <v>1</v>
      </c>
      <c r="I28" s="42">
        <f t="shared" si="9"/>
        <v>0</v>
      </c>
      <c r="J28" s="43">
        <f t="shared" si="9"/>
        <v>0</v>
      </c>
    </row>
    <row r="29" spans="1:10" x14ac:dyDescent="0.25">
      <c r="A29" s="7" t="s">
        <v>57</v>
      </c>
      <c r="B29" s="8" t="s">
        <v>6</v>
      </c>
      <c r="C29" s="8" t="s">
        <v>50</v>
      </c>
      <c r="D29" s="9" t="s">
        <v>58</v>
      </c>
      <c r="E29" s="44">
        <v>5009</v>
      </c>
      <c r="F29" s="45">
        <f>10*0.830760373922644</f>
        <v>8.3076037392264404</v>
      </c>
      <c r="G29" s="46">
        <f>ROUND(E29*F29,2)</f>
        <v>41612.79</v>
      </c>
      <c r="H29" s="44">
        <v>5009</v>
      </c>
      <c r="I29" s="57"/>
      <c r="J29" s="46">
        <f>ROUND(H29*I29,2)</f>
        <v>0</v>
      </c>
    </row>
    <row r="30" spans="1:10" x14ac:dyDescent="0.25">
      <c r="A30" s="7" t="s">
        <v>62</v>
      </c>
      <c r="B30" s="8" t="s">
        <v>6</v>
      </c>
      <c r="C30" s="8" t="s">
        <v>63</v>
      </c>
      <c r="D30" s="9" t="s">
        <v>64</v>
      </c>
      <c r="E30" s="44">
        <v>6108</v>
      </c>
      <c r="F30" s="45">
        <f>5*0.830760373922644</f>
        <v>4.1538018696132202</v>
      </c>
      <c r="G30" s="46">
        <f>ROUND(E30*F30,2)</f>
        <v>25371.42</v>
      </c>
      <c r="H30" s="44">
        <v>6108</v>
      </c>
      <c r="I30" s="57"/>
      <c r="J30" s="46">
        <f>ROUND(H30*I30,2)</f>
        <v>0</v>
      </c>
    </row>
    <row r="31" spans="1:10" x14ac:dyDescent="0.25">
      <c r="A31" s="11"/>
      <c r="B31" s="11"/>
      <c r="C31" s="11"/>
      <c r="D31" s="12" t="s">
        <v>65</v>
      </c>
      <c r="E31" s="44">
        <v>1</v>
      </c>
      <c r="F31" s="47">
        <f>SUM(G29:G30)</f>
        <v>66984.209999999992</v>
      </c>
      <c r="G31" s="48">
        <f>ROUND(E31*F31,2)</f>
        <v>66984.210000000006</v>
      </c>
      <c r="H31" s="44">
        <v>1</v>
      </c>
      <c r="I31" s="47">
        <f>SUM(J29:J30)</f>
        <v>0</v>
      </c>
      <c r="J31" s="48">
        <f>ROUND(H31*I31,2)</f>
        <v>0</v>
      </c>
    </row>
    <row r="32" spans="1:10" ht="0.95" customHeight="1" x14ac:dyDescent="0.25">
      <c r="A32" s="31"/>
      <c r="B32" s="31"/>
      <c r="C32" s="31"/>
      <c r="D32" s="32"/>
      <c r="E32" s="49"/>
      <c r="F32" s="31"/>
      <c r="G32" s="50"/>
      <c r="H32" s="49"/>
      <c r="I32" s="31"/>
      <c r="J32" s="50"/>
    </row>
    <row r="33" spans="1:10" x14ac:dyDescent="0.25">
      <c r="A33" s="11"/>
      <c r="B33" s="11"/>
      <c r="C33" s="11"/>
      <c r="D33" s="12" t="s">
        <v>66</v>
      </c>
      <c r="E33" s="44">
        <v>1</v>
      </c>
      <c r="F33" s="47">
        <f>G7+G18+G28</f>
        <v>504113.69</v>
      </c>
      <c r="G33" s="48">
        <f>ROUND(E33*F33,2)</f>
        <v>504113.69</v>
      </c>
      <c r="H33" s="44">
        <v>1</v>
      </c>
      <c r="I33" s="47">
        <f>J7+J18+J28</f>
        <v>0</v>
      </c>
      <c r="J33" s="48">
        <f>ROUND(H33*I33,2)</f>
        <v>0</v>
      </c>
    </row>
    <row r="34" spans="1:10" x14ac:dyDescent="0.25">
      <c r="A34" s="14"/>
      <c r="B34" s="14"/>
      <c r="C34" s="14"/>
      <c r="D34" s="15" t="s">
        <v>27</v>
      </c>
      <c r="E34" s="51"/>
      <c r="F34" s="52"/>
      <c r="G34" s="53">
        <f>G33</f>
        <v>504113.69</v>
      </c>
      <c r="H34" s="51"/>
      <c r="I34" s="52"/>
      <c r="J34" s="53">
        <f>J33</f>
        <v>0</v>
      </c>
    </row>
    <row r="36" spans="1:10" x14ac:dyDescent="0.25">
      <c r="A36" t="s">
        <v>70</v>
      </c>
    </row>
    <row r="39" spans="1:10" x14ac:dyDescent="0.25">
      <c r="A39" s="76" t="s">
        <v>9</v>
      </c>
      <c r="B39" s="76"/>
      <c r="C39" s="95"/>
      <c r="D39" s="96"/>
      <c r="E39" s="96"/>
      <c r="F39" s="96"/>
      <c r="G39" s="97"/>
    </row>
    <row r="40" spans="1:10" x14ac:dyDescent="0.25">
      <c r="A40" s="76"/>
      <c r="B40" s="76"/>
      <c r="C40" s="98"/>
      <c r="D40" s="99"/>
      <c r="E40" s="99"/>
      <c r="F40" s="99"/>
      <c r="G40" s="100"/>
    </row>
    <row r="41" spans="1:10" x14ac:dyDescent="0.25">
      <c r="A41" s="83" t="s">
        <v>10</v>
      </c>
      <c r="B41" s="84"/>
      <c r="C41" s="95"/>
      <c r="D41" s="96"/>
      <c r="E41" s="96"/>
      <c r="F41" s="96"/>
      <c r="G41" s="97"/>
    </row>
    <row r="42" spans="1:10" x14ac:dyDescent="0.25">
      <c r="A42" s="87"/>
      <c r="B42" s="88"/>
      <c r="C42" s="98"/>
      <c r="D42" s="99"/>
      <c r="E42" s="99"/>
      <c r="F42" s="99"/>
      <c r="G42" s="100"/>
    </row>
    <row r="43" spans="1:10" x14ac:dyDescent="0.25">
      <c r="A43" s="83" t="s">
        <v>11</v>
      </c>
      <c r="B43" s="84"/>
      <c r="C43" s="83" t="s">
        <v>12</v>
      </c>
      <c r="D43" s="89"/>
      <c r="E43" s="89"/>
      <c r="F43" s="89"/>
      <c r="G43" s="84"/>
    </row>
    <row r="44" spans="1:10" x14ac:dyDescent="0.25">
      <c r="A44" s="87"/>
      <c r="B44" s="88"/>
      <c r="C44" s="87"/>
      <c r="D44" s="91"/>
      <c r="E44" s="91"/>
      <c r="F44" s="91"/>
      <c r="G44" s="88"/>
    </row>
    <row r="45" spans="1:10" x14ac:dyDescent="0.25">
      <c r="A45" s="83" t="s">
        <v>13</v>
      </c>
      <c r="B45" s="84"/>
      <c r="C45" s="83" t="s">
        <v>14</v>
      </c>
      <c r="D45" s="89"/>
      <c r="E45" s="89"/>
      <c r="F45" s="89"/>
      <c r="G45" s="84"/>
    </row>
    <row r="46" spans="1:10" x14ac:dyDescent="0.25">
      <c r="A46" s="85"/>
      <c r="B46" s="86"/>
      <c r="C46" s="85"/>
      <c r="D46" s="90"/>
      <c r="E46" s="90"/>
      <c r="F46" s="90"/>
      <c r="G46" s="86"/>
    </row>
    <row r="47" spans="1:10" x14ac:dyDescent="0.25">
      <c r="A47" s="85"/>
      <c r="B47" s="86"/>
      <c r="C47" s="85"/>
      <c r="D47" s="90"/>
      <c r="E47" s="90"/>
      <c r="F47" s="90"/>
      <c r="G47" s="86"/>
    </row>
    <row r="48" spans="1:10" x14ac:dyDescent="0.25">
      <c r="A48" s="87"/>
      <c r="B48" s="88"/>
      <c r="C48" s="87"/>
      <c r="D48" s="91"/>
      <c r="E48" s="91"/>
      <c r="F48" s="91"/>
      <c r="G48" s="88"/>
    </row>
  </sheetData>
  <mergeCells count="10">
    <mergeCell ref="A45:B48"/>
    <mergeCell ref="C45:G48"/>
    <mergeCell ref="E3:G3"/>
    <mergeCell ref="H3:J3"/>
    <mergeCell ref="A41:B42"/>
    <mergeCell ref="C41:G42"/>
    <mergeCell ref="A43:B44"/>
    <mergeCell ref="C43:G44"/>
    <mergeCell ref="A39:B40"/>
    <mergeCell ref="C39:G40"/>
  </mergeCells>
  <dataValidations disablePrompts="1" count="2">
    <dataValidation type="list" allowBlank="1" showInputMessage="1" showErrorMessage="1" sqref="B5:B33 B2" xr:uid="{6E17DB38-4D78-481B-A542-539681957843}">
      <formula1>"Capítulo,Partida,Mano de obra,Maquinaria,Material,Otros,Tarea,"</formula1>
    </dataValidation>
    <dataValidation type="decimal" operator="lessThanOrEqual" allowBlank="1" showInputMessage="1" showErrorMessage="1" errorTitle="Error" error="El precio ofertado no puede superar el precio unitario" sqref="I8:I15 I19:I25 I29:I30" xr:uid="{23151967-A0F2-4A97-A6E7-B2B8B9E46CE3}">
      <formula1>F8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zoomScaleNormal="100" workbookViewId="0">
      <selection activeCell="L9" sqref="L9"/>
    </sheetView>
  </sheetViews>
  <sheetFormatPr baseColWidth="10" defaultColWidth="11.42578125" defaultRowHeight="15" x14ac:dyDescent="0.25"/>
  <cols>
    <col min="2" max="2" width="15.140625" bestFit="1" customWidth="1"/>
    <col min="3" max="3" width="6.5703125" customWidth="1"/>
    <col min="4" max="4" width="4" customWidth="1"/>
    <col min="5" max="5" width="34.7109375" bestFit="1" customWidth="1"/>
    <col min="6" max="6" width="8.42578125" customWidth="1"/>
    <col min="7" max="7" width="8.7109375" customWidth="1"/>
    <col min="8" max="8" width="12.5703125" bestFit="1" customWidth="1"/>
  </cols>
  <sheetData>
    <row r="1" spans="2:8" x14ac:dyDescent="0.25">
      <c r="B1" s="1"/>
      <c r="C1" s="1"/>
      <c r="D1" s="1"/>
      <c r="E1" s="1"/>
      <c r="F1" s="1"/>
      <c r="G1" s="1"/>
      <c r="H1" s="1"/>
    </row>
    <row r="2" spans="2:8" ht="18.75" x14ac:dyDescent="0.25">
      <c r="B2" s="2" t="s">
        <v>36</v>
      </c>
      <c r="C2" s="1"/>
      <c r="D2" s="1"/>
      <c r="E2" s="2" t="s">
        <v>69</v>
      </c>
      <c r="F2" s="1"/>
      <c r="G2" s="1"/>
      <c r="H2" s="1"/>
    </row>
    <row r="3" spans="2:8" ht="18.75" x14ac:dyDescent="0.25">
      <c r="B3" s="2"/>
      <c r="C3" s="1"/>
      <c r="D3" s="1"/>
      <c r="E3" s="1"/>
      <c r="F3" s="1"/>
      <c r="G3" s="1"/>
      <c r="H3" s="1"/>
    </row>
    <row r="4" spans="2:8" ht="19.5" thickBot="1" x14ac:dyDescent="0.3">
      <c r="B4" s="101" t="s">
        <v>35</v>
      </c>
      <c r="C4" s="101"/>
      <c r="D4" s="101"/>
      <c r="E4" s="101"/>
      <c r="F4" s="101"/>
      <c r="G4" s="1"/>
      <c r="H4" s="1"/>
    </row>
    <row r="5" spans="2:8" ht="15" customHeight="1" x14ac:dyDescent="0.25">
      <c r="B5" s="102" t="s">
        <v>8</v>
      </c>
      <c r="C5" s="102"/>
      <c r="D5" s="102"/>
      <c r="E5" s="102"/>
      <c r="F5" s="103"/>
      <c r="G5" s="104"/>
      <c r="H5" s="106" t="s">
        <v>30</v>
      </c>
    </row>
    <row r="6" spans="2:8" ht="15" customHeight="1" thickBot="1" x14ac:dyDescent="0.3">
      <c r="B6" s="102"/>
      <c r="C6" s="102"/>
      <c r="D6" s="102"/>
      <c r="E6" s="102"/>
      <c r="F6" s="103"/>
      <c r="G6" s="105"/>
      <c r="H6" s="107"/>
    </row>
    <row r="7" spans="2:8" ht="15" customHeight="1" x14ac:dyDescent="0.25">
      <c r="C7" s="58"/>
      <c r="D7" s="58"/>
      <c r="E7" s="58"/>
      <c r="F7" s="58"/>
      <c r="G7" s="59"/>
      <c r="H7" s="60"/>
    </row>
    <row r="8" spans="2:8" ht="15" customHeight="1" x14ac:dyDescent="0.25">
      <c r="B8" t="s">
        <v>70</v>
      </c>
      <c r="C8" s="58"/>
      <c r="D8" s="58"/>
      <c r="E8" s="58"/>
      <c r="F8" s="58"/>
      <c r="G8" s="59"/>
      <c r="H8" s="60"/>
    </row>
    <row r="9" spans="2:8" ht="60.6" customHeight="1" x14ac:dyDescent="0.25">
      <c r="B9" s="108" t="s">
        <v>73</v>
      </c>
      <c r="C9" s="108"/>
      <c r="D9" s="108"/>
      <c r="E9" s="108"/>
      <c r="F9" s="108"/>
      <c r="G9" s="108"/>
      <c r="H9" s="108"/>
    </row>
    <row r="11" spans="2:8" x14ac:dyDescent="0.25">
      <c r="B11" s="76" t="s">
        <v>9</v>
      </c>
      <c r="C11" s="76"/>
      <c r="D11" s="79"/>
      <c r="E11" s="79"/>
      <c r="F11" s="79"/>
      <c r="G11" s="79"/>
      <c r="H11" s="79"/>
    </row>
    <row r="12" spans="2:8" x14ac:dyDescent="0.25">
      <c r="B12" s="76"/>
      <c r="C12" s="76"/>
      <c r="D12" s="79"/>
      <c r="E12" s="79"/>
      <c r="F12" s="79"/>
      <c r="G12" s="79"/>
      <c r="H12" s="79"/>
    </row>
    <row r="13" spans="2:8" x14ac:dyDescent="0.25">
      <c r="B13" s="76" t="s">
        <v>10</v>
      </c>
      <c r="C13" s="76"/>
      <c r="D13" s="79"/>
      <c r="E13" s="79"/>
      <c r="F13" s="79"/>
      <c r="G13" s="79"/>
      <c r="H13" s="79"/>
    </row>
    <row r="14" spans="2:8" x14ac:dyDescent="0.25">
      <c r="B14" s="76"/>
      <c r="C14" s="76"/>
      <c r="D14" s="79"/>
      <c r="E14" s="79"/>
      <c r="F14" s="79"/>
      <c r="G14" s="79"/>
      <c r="H14" s="79"/>
    </row>
    <row r="15" spans="2:8" x14ac:dyDescent="0.25">
      <c r="B15" s="76" t="s">
        <v>11</v>
      </c>
      <c r="C15" s="76"/>
      <c r="D15" s="76" t="s">
        <v>12</v>
      </c>
      <c r="E15" s="76"/>
      <c r="F15" s="76"/>
      <c r="G15" s="76"/>
      <c r="H15" s="76"/>
    </row>
    <row r="16" spans="2:8" x14ac:dyDescent="0.25">
      <c r="B16" s="76"/>
      <c r="C16" s="76"/>
      <c r="D16" s="76"/>
      <c r="E16" s="76"/>
      <c r="F16" s="76"/>
      <c r="G16" s="76"/>
      <c r="H16" s="76"/>
    </row>
    <row r="17" spans="2:8" x14ac:dyDescent="0.25">
      <c r="B17" s="76" t="s">
        <v>13</v>
      </c>
      <c r="C17" s="76"/>
      <c r="D17" s="76" t="s">
        <v>14</v>
      </c>
      <c r="E17" s="76"/>
      <c r="F17" s="76"/>
      <c r="G17" s="76"/>
      <c r="H17" s="76"/>
    </row>
    <row r="18" spans="2:8" x14ac:dyDescent="0.25">
      <c r="B18" s="76"/>
      <c r="C18" s="76"/>
      <c r="D18" s="76"/>
      <c r="E18" s="76"/>
      <c r="F18" s="76"/>
      <c r="G18" s="76"/>
      <c r="H18" s="76"/>
    </row>
    <row r="19" spans="2:8" x14ac:dyDescent="0.25">
      <c r="B19" s="76"/>
      <c r="C19" s="76"/>
      <c r="D19" s="76"/>
      <c r="E19" s="76"/>
      <c r="F19" s="76"/>
      <c r="G19" s="76"/>
      <c r="H19" s="76"/>
    </row>
    <row r="20" spans="2:8" x14ac:dyDescent="0.25">
      <c r="B20" s="76"/>
      <c r="C20" s="76"/>
      <c r="D20" s="76"/>
      <c r="E20" s="76"/>
      <c r="F20" s="76"/>
      <c r="G20" s="76"/>
      <c r="H20" s="76"/>
    </row>
  </sheetData>
  <sheetProtection algorithmName="SHA-512" hashValue="o9R6GXm5MRunaezub+fT6VKfFckamitbvXM7ubfDVcqVP7ocHXLv2X58RvK0cGVfaEOcNhlV/XnABqNJYaEH9A==" saltValue="meOJr4sAohuM6B3b3G7CoQ==" spinCount="100000" sheet="1" objects="1" scenarios="1"/>
  <mergeCells count="13">
    <mergeCell ref="B4:F4"/>
    <mergeCell ref="B5:F6"/>
    <mergeCell ref="B15:C16"/>
    <mergeCell ref="D15:H16"/>
    <mergeCell ref="B17:C20"/>
    <mergeCell ref="D17:H20"/>
    <mergeCell ref="G5:G6"/>
    <mergeCell ref="B11:C12"/>
    <mergeCell ref="D11:H12"/>
    <mergeCell ref="B13:C14"/>
    <mergeCell ref="D13:H14"/>
    <mergeCell ref="H5:H6"/>
    <mergeCell ref="B9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CE85D-C82A-4CDA-B55A-D72581ED373A}">
  <dimension ref="A3:J28"/>
  <sheetViews>
    <sheetView topLeftCell="A3" workbookViewId="0">
      <selection activeCell="E18" sqref="E18"/>
    </sheetView>
  </sheetViews>
  <sheetFormatPr baseColWidth="10" defaultRowHeight="15" x14ac:dyDescent="0.25"/>
  <cols>
    <col min="1" max="1" width="49.7109375" customWidth="1"/>
    <col min="2" max="2" width="3.28515625" customWidth="1"/>
    <col min="3" max="3" width="38.7109375" customWidth="1"/>
    <col min="5" max="5" width="57.28515625" customWidth="1"/>
    <col min="6" max="6" width="3.85546875" customWidth="1"/>
    <col min="7" max="7" width="32" customWidth="1"/>
  </cols>
  <sheetData>
    <row r="3" spans="1:7" ht="15.75" thickBot="1" x14ac:dyDescent="0.3"/>
    <row r="4" spans="1:7" ht="15.75" thickBot="1" x14ac:dyDescent="0.3">
      <c r="A4" s="117" t="s">
        <v>35</v>
      </c>
      <c r="B4" s="118"/>
      <c r="C4" s="118"/>
      <c r="D4" s="118"/>
      <c r="E4" s="118"/>
      <c r="F4" s="118"/>
      <c r="G4" s="119"/>
    </row>
    <row r="5" spans="1:7" ht="15.75" thickBot="1" x14ac:dyDescent="0.3">
      <c r="A5" s="61"/>
      <c r="B5" s="61"/>
      <c r="C5" s="61"/>
      <c r="D5" s="66"/>
    </row>
    <row r="6" spans="1:7" ht="15.75" thickBot="1" x14ac:dyDescent="0.3">
      <c r="A6" s="120" t="s">
        <v>75</v>
      </c>
      <c r="B6" s="121"/>
      <c r="C6" s="122"/>
      <c r="E6" s="120" t="s">
        <v>68</v>
      </c>
      <c r="F6" s="121"/>
      <c r="G6" s="122"/>
    </row>
    <row r="7" spans="1:7" x14ac:dyDescent="0.25">
      <c r="A7" s="123" t="s">
        <v>76</v>
      </c>
      <c r="B7" s="124"/>
      <c r="C7" s="63">
        <f>'PRECIO FIJO(PF)'!E14</f>
        <v>624000</v>
      </c>
      <c r="E7" s="123" t="s">
        <v>77</v>
      </c>
      <c r="F7" s="124"/>
      <c r="G7" s="63">
        <f>'PRECIO FIJO(PF)'!F14</f>
        <v>0</v>
      </c>
    </row>
    <row r="8" spans="1:7" x14ac:dyDescent="0.25">
      <c r="A8" s="125" t="s">
        <v>78</v>
      </c>
      <c r="B8" s="126"/>
      <c r="C8" s="64">
        <f>'MTTO PREVENTIVO(PMV)'!G34</f>
        <v>504113.69</v>
      </c>
      <c r="E8" s="125" t="s">
        <v>72</v>
      </c>
      <c r="F8" s="126"/>
      <c r="G8" s="64">
        <f>'MTTO PREVENTIVO(PMV)'!J34</f>
        <v>0</v>
      </c>
    </row>
    <row r="9" spans="1:7" ht="15.75" thickBot="1" x14ac:dyDescent="0.3">
      <c r="A9" s="127" t="s">
        <v>71</v>
      </c>
      <c r="B9" s="128"/>
      <c r="C9" s="67">
        <v>325154.283</v>
      </c>
      <c r="D9" s="68"/>
      <c r="E9" s="127" t="s">
        <v>71</v>
      </c>
      <c r="F9" s="128"/>
      <c r="G9" s="67">
        <f>C9</f>
        <v>325154.283</v>
      </c>
    </row>
    <row r="10" spans="1:7" ht="15.75" thickBot="1" x14ac:dyDescent="0.3">
      <c r="A10" s="113" t="s">
        <v>79</v>
      </c>
      <c r="B10" s="114"/>
      <c r="C10" s="62">
        <f>SUM(C7:C9)</f>
        <v>1453267.973</v>
      </c>
      <c r="E10" s="113" t="s">
        <v>80</v>
      </c>
      <c r="F10" s="114"/>
      <c r="G10" s="62">
        <f>SUM(G7:G9)</f>
        <v>325154.283</v>
      </c>
    </row>
    <row r="11" spans="1:7" ht="15.75" thickBot="1" x14ac:dyDescent="0.3">
      <c r="A11" s="113" t="s">
        <v>81</v>
      </c>
      <c r="B11" s="114"/>
      <c r="C11" s="62">
        <f>C10*4</f>
        <v>5813071.892</v>
      </c>
      <c r="E11" s="113" t="s">
        <v>82</v>
      </c>
      <c r="F11" s="114"/>
      <c r="G11" s="62">
        <f>G10*4</f>
        <v>1300617.132</v>
      </c>
    </row>
    <row r="12" spans="1:7" ht="15.75" thickBot="1" x14ac:dyDescent="0.3">
      <c r="A12" s="69" t="s">
        <v>83</v>
      </c>
      <c r="B12" s="70">
        <v>0.09</v>
      </c>
      <c r="C12" s="71">
        <f>C11*B12</f>
        <v>523176.47028000001</v>
      </c>
      <c r="E12" s="69" t="s">
        <v>83</v>
      </c>
      <c r="F12" s="72">
        <v>0.09</v>
      </c>
      <c r="G12" s="71">
        <f>G11*F12</f>
        <v>117055.54187999999</v>
      </c>
    </row>
    <row r="13" spans="1:7" ht="15.75" thickBot="1" x14ac:dyDescent="0.3">
      <c r="A13" s="69" t="s">
        <v>84</v>
      </c>
      <c r="B13" s="70">
        <v>0.06</v>
      </c>
      <c r="C13" s="71">
        <f>ROUND(C11*B13,2)</f>
        <v>348784.31</v>
      </c>
      <c r="E13" s="69" t="s">
        <v>84</v>
      </c>
      <c r="F13" s="72">
        <v>0.06</v>
      </c>
      <c r="G13" s="71">
        <f>ROUND(G11*F13,2)</f>
        <v>78037.03</v>
      </c>
    </row>
    <row r="14" spans="1:7" ht="15.75" thickBot="1" x14ac:dyDescent="0.3">
      <c r="A14" s="73" t="s">
        <v>85</v>
      </c>
      <c r="B14" s="74"/>
      <c r="C14" s="71">
        <f>SUM(C11:C13)</f>
        <v>6685032.6722799996</v>
      </c>
      <c r="E14" s="113" t="s">
        <v>86</v>
      </c>
      <c r="F14" s="114"/>
      <c r="G14" s="71">
        <f>G11+G12+G13</f>
        <v>1495709.7038799999</v>
      </c>
    </row>
    <row r="15" spans="1:7" x14ac:dyDescent="0.25">
      <c r="A15" s="115" t="s">
        <v>87</v>
      </c>
      <c r="B15" s="116"/>
      <c r="C15" s="109">
        <f>C14*1.21</f>
        <v>8088889.5334587991</v>
      </c>
      <c r="E15" s="115" t="s">
        <v>88</v>
      </c>
      <c r="F15" s="116"/>
      <c r="G15" s="109">
        <f>G14*1.21</f>
        <v>1809808.7416947999</v>
      </c>
    </row>
    <row r="16" spans="1:7" ht="15.75" thickBot="1" x14ac:dyDescent="0.3">
      <c r="A16" s="111" t="s">
        <v>74</v>
      </c>
      <c r="B16" s="112"/>
      <c r="C16" s="110"/>
      <c r="E16" s="111" t="s">
        <v>74</v>
      </c>
      <c r="F16" s="112"/>
      <c r="G16" s="110"/>
    </row>
    <row r="18" spans="3:10" x14ac:dyDescent="0.25">
      <c r="C18" s="68"/>
    </row>
    <row r="19" spans="3:10" x14ac:dyDescent="0.25">
      <c r="C19" s="68"/>
      <c r="D19" s="76" t="s">
        <v>9</v>
      </c>
      <c r="E19" s="76"/>
      <c r="F19" s="79"/>
      <c r="G19" s="79"/>
      <c r="H19" s="79"/>
      <c r="I19" s="79"/>
      <c r="J19" s="79"/>
    </row>
    <row r="20" spans="3:10" x14ac:dyDescent="0.25">
      <c r="C20" s="75"/>
      <c r="D20" s="76"/>
      <c r="E20" s="76"/>
      <c r="F20" s="79"/>
      <c r="G20" s="79"/>
      <c r="H20" s="79"/>
      <c r="I20" s="79"/>
      <c r="J20" s="79"/>
    </row>
    <row r="21" spans="3:10" x14ac:dyDescent="0.25">
      <c r="C21" s="68"/>
      <c r="D21" s="76" t="s">
        <v>10</v>
      </c>
      <c r="E21" s="76"/>
      <c r="F21" s="79"/>
      <c r="G21" s="79"/>
      <c r="H21" s="79"/>
      <c r="I21" s="79"/>
      <c r="J21" s="79"/>
    </row>
    <row r="22" spans="3:10" x14ac:dyDescent="0.25">
      <c r="C22" s="68"/>
      <c r="D22" s="76"/>
      <c r="E22" s="76"/>
      <c r="F22" s="79"/>
      <c r="G22" s="79"/>
      <c r="H22" s="79"/>
      <c r="I22" s="79"/>
      <c r="J22" s="79"/>
    </row>
    <row r="23" spans="3:10" x14ac:dyDescent="0.25">
      <c r="C23" s="21"/>
      <c r="D23" s="76" t="s">
        <v>11</v>
      </c>
      <c r="E23" s="76"/>
      <c r="F23" s="76" t="s">
        <v>12</v>
      </c>
      <c r="G23" s="76"/>
      <c r="H23" s="76"/>
      <c r="I23" s="76"/>
      <c r="J23" s="76"/>
    </row>
    <row r="24" spans="3:10" x14ac:dyDescent="0.25">
      <c r="D24" s="76"/>
      <c r="E24" s="76"/>
      <c r="F24" s="76"/>
      <c r="G24" s="76"/>
      <c r="H24" s="76"/>
      <c r="I24" s="76"/>
      <c r="J24" s="76"/>
    </row>
    <row r="25" spans="3:10" x14ac:dyDescent="0.25">
      <c r="C25" s="68"/>
      <c r="D25" s="65" t="s">
        <v>13</v>
      </c>
      <c r="E25" s="65"/>
      <c r="F25" s="65" t="s">
        <v>14</v>
      </c>
      <c r="G25" s="65"/>
      <c r="H25" s="65"/>
      <c r="I25" s="65"/>
      <c r="J25" s="65"/>
    </row>
    <row r="26" spans="3:10" x14ac:dyDescent="0.25">
      <c r="D26" s="65"/>
      <c r="E26" s="65"/>
      <c r="F26" s="65"/>
      <c r="G26" s="65"/>
      <c r="H26" s="65"/>
      <c r="I26" s="65"/>
      <c r="J26" s="65"/>
    </row>
    <row r="27" spans="3:10" x14ac:dyDescent="0.25">
      <c r="D27" s="65"/>
      <c r="E27" s="65"/>
      <c r="F27" s="65"/>
      <c r="G27" s="65"/>
      <c r="H27" s="65"/>
      <c r="I27" s="65"/>
      <c r="J27" s="65"/>
    </row>
    <row r="28" spans="3:10" x14ac:dyDescent="0.25">
      <c r="D28" s="65"/>
      <c r="E28" s="65"/>
      <c r="F28" s="65"/>
      <c r="G28" s="65"/>
      <c r="H28" s="65"/>
      <c r="I28" s="65"/>
      <c r="J28" s="65"/>
    </row>
  </sheetData>
  <sheetProtection algorithmName="SHA-512" hashValue="zYE8KohjZNTtiJrLAAQ01VkUKQx7AK9qDHCKqyRA/ZTa/kduoT1FCppbUUz902cPWWZGjR+bY5vfTyZPF051EQ==" saltValue="kB4fUCYKAULxSOzaPZS4Hw==" spinCount="100000" sheet="1" objects="1" scenarios="1"/>
  <mergeCells count="26">
    <mergeCell ref="A8:B8"/>
    <mergeCell ref="E8:F8"/>
    <mergeCell ref="A9:B9"/>
    <mergeCell ref="E9:F9"/>
    <mergeCell ref="A10:B10"/>
    <mergeCell ref="E10:F10"/>
    <mergeCell ref="A4:G4"/>
    <mergeCell ref="A6:C6"/>
    <mergeCell ref="E6:G6"/>
    <mergeCell ref="A7:B7"/>
    <mergeCell ref="E7:F7"/>
    <mergeCell ref="A16:B16"/>
    <mergeCell ref="E16:F16"/>
    <mergeCell ref="D19:E20"/>
    <mergeCell ref="F19:J20"/>
    <mergeCell ref="A11:B11"/>
    <mergeCell ref="E11:F11"/>
    <mergeCell ref="E14:F14"/>
    <mergeCell ref="A15:B15"/>
    <mergeCell ref="C15:C16"/>
    <mergeCell ref="E15:F15"/>
    <mergeCell ref="D21:E22"/>
    <mergeCell ref="F21:J22"/>
    <mergeCell ref="D23:E24"/>
    <mergeCell ref="F23:J24"/>
    <mergeCell ref="G15:G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 PREVENTIVO(PMV)</vt:lpstr>
      <vt:lpstr>ACT.URGENTES Y COMPL.(PU)</vt:lpstr>
      <vt:lpstr>TOTAL OFERTA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2024-09-20T09:00:33Z</dcterms:created>
  <dcterms:modified xsi:type="dcterms:W3CDTF">2025-02-07T11:27:03Z</dcterms:modified>
</cp:coreProperties>
</file>