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FA54EDB7-F806-478A-93E3-4CDB47C0AA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ECIO FIJO(PF)" sheetId="3" r:id="rId1"/>
    <sheet name="MTTO. PREVENTIVO(PMV)" sheetId="2" r:id="rId2"/>
    <sheet name="ACT.URGENTES Y COMPL.(PU)" sheetId="1" r:id="rId3"/>
    <sheet name="TOTAL OFERTA LOTE 3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2" l="1"/>
  <c r="F14" i="2"/>
  <c r="H18" i="2"/>
  <c r="H19" i="2"/>
  <c r="H20" i="2"/>
  <c r="H21" i="2"/>
  <c r="H22" i="2"/>
  <c r="H23" i="2"/>
  <c r="H17" i="2"/>
  <c r="H7" i="2"/>
  <c r="H8" i="2"/>
  <c r="H9" i="2"/>
  <c r="H10" i="2"/>
  <c r="H11" i="2"/>
  <c r="H12" i="2"/>
  <c r="H13" i="2"/>
  <c r="H6" i="2"/>
  <c r="F23" i="2"/>
  <c r="F22" i="2"/>
  <c r="F21" i="2"/>
  <c r="F20" i="2"/>
  <c r="F19" i="2"/>
  <c r="F18" i="2"/>
  <c r="F17" i="2"/>
  <c r="F13" i="2"/>
  <c r="F12" i="2"/>
  <c r="F11" i="2"/>
  <c r="F10" i="2"/>
  <c r="F9" i="2"/>
  <c r="F8" i="2"/>
  <c r="F7" i="2"/>
  <c r="F6" i="2"/>
  <c r="C7" i="4"/>
  <c r="J23" i="2" l="1"/>
  <c r="J22" i="2"/>
  <c r="J21" i="2"/>
  <c r="J20" i="2"/>
  <c r="J19" i="2"/>
  <c r="J18" i="2"/>
  <c r="J17" i="2"/>
  <c r="H16" i="2"/>
  <c r="J13" i="2"/>
  <c r="J12" i="2"/>
  <c r="J11" i="2"/>
  <c r="J10" i="2"/>
  <c r="J9" i="2"/>
  <c r="J8" i="2"/>
  <c r="J7" i="2"/>
  <c r="J6" i="2"/>
  <c r="H5" i="2"/>
  <c r="G23" i="2"/>
  <c r="G22" i="2"/>
  <c r="G21" i="2"/>
  <c r="G20" i="2"/>
  <c r="G19" i="2"/>
  <c r="G18" i="2"/>
  <c r="G17" i="2"/>
  <c r="E16" i="2"/>
  <c r="G13" i="2"/>
  <c r="G12" i="2"/>
  <c r="G11" i="2"/>
  <c r="G10" i="2"/>
  <c r="G9" i="2"/>
  <c r="G8" i="2"/>
  <c r="G7" i="2"/>
  <c r="G6" i="2"/>
  <c r="E5" i="2"/>
  <c r="I14" i="2" l="1"/>
  <c r="J14" i="2" s="1"/>
  <c r="J5" i="2" s="1"/>
  <c r="G14" i="2"/>
  <c r="I24" i="2"/>
  <c r="I16" i="2" s="1"/>
  <c r="F5" i="2" l="1"/>
  <c r="J24" i="2"/>
  <c r="J16" i="2" s="1"/>
  <c r="I26" i="2" s="1"/>
  <c r="J26" i="2" s="1"/>
  <c r="J27" i="2" s="1"/>
  <c r="G8" i="4" s="1"/>
  <c r="I5" i="2"/>
  <c r="G5" i="2"/>
  <c r="E13" i="3" l="1"/>
  <c r="F13" i="3"/>
  <c r="G7" i="4" s="1"/>
  <c r="G10" i="4" s="1"/>
  <c r="G11" i="4" s="1"/>
  <c r="G12" i="4" l="1"/>
  <c r="G13" i="4"/>
  <c r="G24" i="2"/>
  <c r="G16" i="2" s="1"/>
  <c r="F26" i="2" s="1"/>
  <c r="F16" i="2"/>
  <c r="G14" i="4" l="1"/>
  <c r="G15" i="4" s="1"/>
  <c r="G26" i="2"/>
  <c r="G27" i="2" s="1"/>
  <c r="C8" i="4" s="1"/>
  <c r="C10" i="4" l="1"/>
  <c r="C11" i="4" s="1"/>
  <c r="C13" i="4" s="1"/>
  <c r="C12" i="4" l="1"/>
  <c r="C14" i="4" s="1"/>
  <c r="C15" i="4" l="1"/>
</calcChain>
</file>

<file path=xl/sharedStrings.xml><?xml version="1.0" encoding="utf-8"?>
<sst xmlns="http://schemas.openxmlformats.org/spreadsheetml/2006/main" count="152" uniqueCount="80">
  <si>
    <t>Código</t>
  </si>
  <si>
    <t>Nat</t>
  </si>
  <si>
    <t>Ud</t>
  </si>
  <si>
    <t>Resumen</t>
  </si>
  <si>
    <t>Capítulo</t>
  </si>
  <si>
    <t/>
  </si>
  <si>
    <t>Partida</t>
  </si>
  <si>
    <t>ud</t>
  </si>
  <si>
    <t>BAJA LINEAL OFERTADA (%)</t>
  </si>
  <si>
    <t>Nombre de empresa:</t>
  </si>
  <si>
    <t>Domicilio fiscal:</t>
  </si>
  <si>
    <t>CIF:</t>
  </si>
  <si>
    <t>Fecha:</t>
  </si>
  <si>
    <t>Sello:</t>
  </si>
  <si>
    <t>Firma:</t>
  </si>
  <si>
    <t>Presupuesto Mto Preventivo</t>
  </si>
  <si>
    <t>Presupuesto</t>
  </si>
  <si>
    <t>CanPres</t>
  </si>
  <si>
    <t>Pres</t>
  </si>
  <si>
    <t>ImpPres</t>
  </si>
  <si>
    <t>EMP010</t>
  </si>
  <si>
    <t>EMP020</t>
  </si>
  <si>
    <t>Preventivo Pozo de Bombas Pluviales</t>
  </si>
  <si>
    <t>EMP060</t>
  </si>
  <si>
    <t>Preventivo Cubiertas Templetes Acceso</t>
  </si>
  <si>
    <t>EMP070</t>
  </si>
  <si>
    <t>Preventivo Cubiertas Templetes Ascensores</t>
  </si>
  <si>
    <t>TOTAL PRESUPUESTO EJECUCION</t>
  </si>
  <si>
    <t>PRECIO FIJO LICITACIÓN ANUAL (i/G.G.+B.I.)</t>
  </si>
  <si>
    <t>PU</t>
  </si>
  <si>
    <r>
      <t xml:space="preserve">OFERTA ANUAL (SIN IVA) 
</t>
    </r>
    <r>
      <rPr>
        <b/>
        <sz val="16"/>
        <color theme="1"/>
        <rFont val="Calibri"/>
        <family val="2"/>
        <scheme val="minor"/>
      </rPr>
      <t>PF</t>
    </r>
  </si>
  <si>
    <t>PRECIARIOS 1 Y 2</t>
  </si>
  <si>
    <t>TOTAL</t>
  </si>
  <si>
    <t>L9</t>
  </si>
  <si>
    <t>L10</t>
  </si>
  <si>
    <t>0002</t>
  </si>
  <si>
    <t>MTTO. PREVENTIVO PROGRAMADO</t>
  </si>
  <si>
    <t>L04.01</t>
  </si>
  <si>
    <t>LÍNEA 9</t>
  </si>
  <si>
    <t>Preventivo Pozo de Ventilación PV</t>
  </si>
  <si>
    <t>EMP015</t>
  </si>
  <si>
    <t>Preventivo Pozo de Ventilación SV</t>
  </si>
  <si>
    <t>EMP017</t>
  </si>
  <si>
    <t>Preventivo Ventilacion galerias de cables</t>
  </si>
  <si>
    <t>EMP025</t>
  </si>
  <si>
    <t>Preventivo Pozo de Bombas Pluviales arqueta</t>
  </si>
  <si>
    <t>EMP140</t>
  </si>
  <si>
    <t>m²</t>
  </si>
  <si>
    <t>Preventivo Cubiertas planas</t>
  </si>
  <si>
    <t>Total L04.01</t>
  </si>
  <si>
    <t>L04.02</t>
  </si>
  <si>
    <t>LÍNEA 10</t>
  </si>
  <si>
    <t>EMP120</t>
  </si>
  <si>
    <t>ml</t>
  </si>
  <si>
    <t>Preventivo Cubiertas inclinadas</t>
  </si>
  <si>
    <t>Total L04.02</t>
  </si>
  <si>
    <t>Total 04</t>
  </si>
  <si>
    <t>PLIEGO</t>
  </si>
  <si>
    <t>OFERTA</t>
  </si>
  <si>
    <t>LOTE 3</t>
  </si>
  <si>
    <t>Se tendrá en cuenta lo especificado en el apartado Oferta Economica del PCP</t>
  </si>
  <si>
    <t>ACT. URGENTES Y COMPLEMENTARIAS</t>
  </si>
  <si>
    <t>TOTAL OFERTA MTTO PREVENTIVO (PMV)</t>
  </si>
  <si>
    <t>ACT.URGENTES Y COMPLEMENTARIAS (PU)</t>
  </si>
  <si>
    <t>El listado de unidades "Preciario 1 y 2" se encuentra en el PPT y en formato BC3 dentro de la documentacion de la licitación. 
Se deberá entregar junto con la hoja excel para ofertar el archivo BC3 con la baja aplicada a todas las partidas.</t>
  </si>
  <si>
    <t>(IVA INCLUIDO)</t>
  </si>
  <si>
    <t>PLIEGO TECNICO</t>
  </si>
  <si>
    <t>TOTAL  PRECIO FIJO (PF)</t>
  </si>
  <si>
    <t>TOTAL  OFERTA PRECIO FIJO (PF)</t>
  </si>
  <si>
    <t>TOTAL MTTO PREVENTIVO (PMV)</t>
  </si>
  <si>
    <t>PRESUPUESTO EJECUCIÓN (SIN IVA)</t>
  </si>
  <si>
    <t>TOTAL OFERTA PRESUPUESTO EJECUCIÓN (SIN IVA)</t>
  </si>
  <si>
    <t>PRESUPUESTO EJECUCION TOTAL 4 ANUALIDADES (SIN IVA)</t>
  </si>
  <si>
    <t>TOTAL OFERTA PRESUPUESTO EJECUCION TOTAL 4 ANUALIDADES (SIN IVA)</t>
  </si>
  <si>
    <t>G.G.</t>
  </si>
  <si>
    <t xml:space="preserve">B.I. </t>
  </si>
  <si>
    <t>BASE IMPONIBLE</t>
  </si>
  <si>
    <t>TOTAL OFERTA (IVA NO INCLUIDO)</t>
  </si>
  <si>
    <t>PRESUPUESTO BASE DE LICITACION</t>
  </si>
  <si>
    <t xml:space="preserve">TOTAL OFERTA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</si>
</sst>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b/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rgb="FFFF40FF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49998474074526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49" fontId="4" fillId="2" borderId="0" xfId="0" applyNumberFormat="1" applyFont="1" applyFill="1" applyAlignment="1">
      <alignment vertical="top"/>
    </xf>
    <xf numFmtId="49" fontId="4" fillId="2" borderId="0" xfId="0" applyNumberFormat="1" applyFont="1" applyFill="1" applyAlignment="1">
      <alignment vertical="top" wrapText="1"/>
    </xf>
    <xf numFmtId="49" fontId="6" fillId="3" borderId="0" xfId="0" applyNumberFormat="1" applyFont="1" applyFill="1" applyAlignment="1">
      <alignment vertical="top"/>
    </xf>
    <xf numFmtId="49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vertical="top" wrapText="1"/>
    </xf>
    <xf numFmtId="0" fontId="10" fillId="0" borderId="0" xfId="0" applyFont="1" applyAlignment="1">
      <alignment vertical="top"/>
    </xf>
    <xf numFmtId="0" fontId="6" fillId="0" borderId="0" xfId="0" applyFont="1" applyAlignment="1">
      <alignment vertical="top"/>
    </xf>
    <xf numFmtId="49" fontId="4" fillId="0" borderId="0" xfId="0" applyNumberFormat="1" applyFont="1" applyAlignment="1">
      <alignment vertical="top" wrapText="1"/>
    </xf>
    <xf numFmtId="0" fontId="6" fillId="5" borderId="0" xfId="0" applyFont="1" applyFill="1" applyAlignment="1">
      <alignment vertical="top"/>
    </xf>
    <xf numFmtId="49" fontId="4" fillId="5" borderId="0" xfId="0" applyNumberFormat="1" applyFont="1" applyFill="1" applyAlignment="1">
      <alignment vertical="top" wrapText="1"/>
    </xf>
    <xf numFmtId="164" fontId="0" fillId="0" borderId="18" xfId="0" applyNumberFormat="1" applyBorder="1"/>
    <xf numFmtId="164" fontId="0" fillId="0" borderId="0" xfId="0" applyNumberForma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6" xfId="0" applyFont="1" applyBorder="1" applyAlignment="1">
      <alignment horizontal="left"/>
    </xf>
    <xf numFmtId="164" fontId="13" fillId="0" borderId="6" xfId="0" applyNumberFormat="1" applyFont="1" applyBorder="1"/>
    <xf numFmtId="164" fontId="0" fillId="0" borderId="21" xfId="0" applyNumberFormat="1" applyBorder="1"/>
    <xf numFmtId="0" fontId="1" fillId="7" borderId="17" xfId="0" applyFont="1" applyFill="1" applyBorder="1" applyAlignment="1">
      <alignment horizontal="left"/>
    </xf>
    <xf numFmtId="0" fontId="14" fillId="8" borderId="19" xfId="0" applyFont="1" applyFill="1" applyBorder="1" applyAlignment="1">
      <alignment horizontal="left"/>
    </xf>
    <xf numFmtId="49" fontId="4" fillId="9" borderId="0" xfId="0" applyNumberFormat="1" applyFont="1" applyFill="1" applyAlignment="1">
      <alignment vertical="top"/>
    </xf>
    <xf numFmtId="49" fontId="4" fillId="9" borderId="0" xfId="0" applyNumberFormat="1" applyFont="1" applyFill="1" applyAlignment="1">
      <alignment vertical="top" wrapText="1"/>
    </xf>
    <xf numFmtId="0" fontId="6" fillId="10" borderId="0" xfId="0" applyFont="1" applyFill="1" applyAlignment="1">
      <alignment vertical="top"/>
    </xf>
    <xf numFmtId="0" fontId="6" fillId="10" borderId="0" xfId="0" applyFont="1" applyFill="1" applyAlignment="1">
      <alignment vertical="top" wrapText="1"/>
    </xf>
    <xf numFmtId="0" fontId="3" fillId="0" borderId="14" xfId="0" applyFont="1" applyBorder="1" applyAlignment="1">
      <alignment vertical="top"/>
    </xf>
    <xf numFmtId="0" fontId="3" fillId="0" borderId="15" xfId="0" applyFont="1" applyBorder="1" applyAlignment="1">
      <alignment vertical="top"/>
    </xf>
    <xf numFmtId="3" fontId="15" fillId="2" borderId="14" xfId="0" applyNumberFormat="1" applyFont="1" applyFill="1" applyBorder="1" applyAlignment="1">
      <alignment vertical="top"/>
    </xf>
    <xf numFmtId="4" fontId="15" fillId="2" borderId="0" xfId="0" applyNumberFormat="1" applyFont="1" applyFill="1" applyAlignment="1">
      <alignment vertical="top"/>
    </xf>
    <xf numFmtId="4" fontId="15" fillId="2" borderId="15" xfId="0" applyNumberFormat="1" applyFont="1" applyFill="1" applyBorder="1" applyAlignment="1">
      <alignment vertical="top"/>
    </xf>
    <xf numFmtId="4" fontId="15" fillId="9" borderId="14" xfId="0" applyNumberFormat="1" applyFont="1" applyFill="1" applyBorder="1" applyAlignment="1">
      <alignment vertical="top"/>
    </xf>
    <xf numFmtId="4" fontId="15" fillId="9" borderId="0" xfId="0" applyNumberFormat="1" applyFont="1" applyFill="1" applyAlignment="1">
      <alignment vertical="top"/>
    </xf>
    <xf numFmtId="4" fontId="15" fillId="9" borderId="15" xfId="0" applyNumberFormat="1" applyFont="1" applyFill="1" applyBorder="1" applyAlignment="1">
      <alignment vertical="top"/>
    </xf>
    <xf numFmtId="4" fontId="6" fillId="0" borderId="14" xfId="0" applyNumberFormat="1" applyFont="1" applyBorder="1" applyAlignment="1">
      <alignment vertical="top"/>
    </xf>
    <xf numFmtId="4" fontId="6" fillId="0" borderId="0" xfId="0" applyNumberFormat="1" applyFont="1" applyAlignment="1">
      <alignment vertical="top"/>
    </xf>
    <xf numFmtId="4" fontId="16" fillId="0" borderId="15" xfId="0" applyNumberFormat="1" applyFont="1" applyBorder="1" applyAlignment="1">
      <alignment vertical="top"/>
    </xf>
    <xf numFmtId="4" fontId="15" fillId="0" borderId="0" xfId="0" applyNumberFormat="1" applyFont="1" applyAlignment="1">
      <alignment vertical="top"/>
    </xf>
    <xf numFmtId="4" fontId="15" fillId="0" borderId="15" xfId="0" applyNumberFormat="1" applyFont="1" applyBorder="1" applyAlignment="1">
      <alignment vertical="top"/>
    </xf>
    <xf numFmtId="0" fontId="6" fillId="10" borderId="14" xfId="0" applyFont="1" applyFill="1" applyBorder="1" applyAlignment="1">
      <alignment vertical="top"/>
    </xf>
    <xf numFmtId="0" fontId="6" fillId="10" borderId="15" xfId="0" applyFont="1" applyFill="1" applyBorder="1" applyAlignment="1">
      <alignment vertical="top"/>
    </xf>
    <xf numFmtId="3" fontId="6" fillId="5" borderId="14" xfId="0" applyNumberFormat="1" applyFont="1" applyFill="1" applyBorder="1" applyAlignment="1">
      <alignment vertical="top"/>
    </xf>
    <xf numFmtId="4" fontId="5" fillId="5" borderId="0" xfId="0" applyNumberFormat="1" applyFont="1" applyFill="1" applyAlignment="1">
      <alignment vertical="top"/>
    </xf>
    <xf numFmtId="4" fontId="7" fillId="5" borderId="15" xfId="0" applyNumberFormat="1" applyFont="1" applyFill="1" applyBorder="1" applyAlignment="1">
      <alignment vertical="top"/>
    </xf>
    <xf numFmtId="0" fontId="9" fillId="0" borderId="8" xfId="0" applyFont="1" applyBorder="1" applyAlignment="1" applyProtection="1">
      <alignment horizontal="left" vertical="top"/>
      <protection locked="0"/>
    </xf>
    <xf numFmtId="0" fontId="9" fillId="0" borderId="9" xfId="0" applyFont="1" applyBorder="1" applyAlignment="1" applyProtection="1">
      <alignment horizontal="left" vertical="top"/>
      <protection locked="0"/>
    </xf>
    <xf numFmtId="0" fontId="9" fillId="0" borderId="14" xfId="0" applyFont="1" applyBorder="1" applyAlignment="1" applyProtection="1">
      <alignment horizontal="left" vertical="top"/>
      <protection locked="0"/>
    </xf>
    <xf numFmtId="0" fontId="9" fillId="0" borderId="15" xfId="0" applyFont="1" applyBorder="1" applyAlignment="1" applyProtection="1">
      <alignment horizontal="left" vertical="top"/>
      <protection locked="0"/>
    </xf>
    <xf numFmtId="0" fontId="9" fillId="0" borderId="10" xfId="0" applyFont="1" applyBorder="1" applyAlignment="1" applyProtection="1">
      <alignment horizontal="left" vertical="top"/>
      <protection locked="0"/>
    </xf>
    <xf numFmtId="0" fontId="9" fillId="0" borderId="11" xfId="0" applyFont="1" applyBorder="1" applyAlignment="1" applyProtection="1">
      <alignment horizontal="left" vertical="top"/>
      <protection locked="0"/>
    </xf>
    <xf numFmtId="0" fontId="9" fillId="0" borderId="12" xfId="0" applyFont="1" applyBorder="1" applyAlignment="1" applyProtection="1">
      <alignment horizontal="left" vertical="top"/>
      <protection locked="0"/>
    </xf>
    <xf numFmtId="0" fontId="9" fillId="0" borderId="0" xfId="0" applyFont="1" applyAlignment="1" applyProtection="1">
      <alignment horizontal="left" vertical="top"/>
      <protection locked="0"/>
    </xf>
    <xf numFmtId="0" fontId="9" fillId="0" borderId="13" xfId="0" applyFont="1" applyBorder="1" applyAlignment="1" applyProtection="1">
      <alignment horizontal="left" vertical="top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8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 applyProtection="1">
      <alignment horizontal="center" vertical="top"/>
      <protection locked="0"/>
    </xf>
    <xf numFmtId="4" fontId="11" fillId="0" borderId="0" xfId="0" applyNumberFormat="1" applyFont="1" applyAlignment="1" applyProtection="1">
      <alignment horizontal="center" vertical="top"/>
      <protection locked="0"/>
    </xf>
    <xf numFmtId="164" fontId="0" fillId="0" borderId="18" xfId="0" applyNumberFormat="1" applyBorder="1" applyProtection="1">
      <protection locked="0"/>
    </xf>
    <xf numFmtId="164" fontId="0" fillId="0" borderId="7" xfId="0" applyNumberFormat="1" applyBorder="1" applyProtection="1">
      <protection locked="0"/>
    </xf>
    <xf numFmtId="4" fontId="6" fillId="0" borderId="0" xfId="0" applyNumberFormat="1" applyFont="1" applyAlignment="1" applyProtection="1">
      <alignment vertical="top"/>
      <protection locked="0"/>
    </xf>
    <xf numFmtId="0" fontId="1" fillId="0" borderId="0" xfId="0" applyFont="1" applyAlignment="1">
      <alignment horizontal="center"/>
    </xf>
    <xf numFmtId="164" fontId="18" fillId="0" borderId="28" xfId="0" applyNumberFormat="1" applyFont="1" applyBorder="1" applyAlignment="1">
      <alignment horizontal="center"/>
    </xf>
    <xf numFmtId="164" fontId="18" fillId="0" borderId="29" xfId="0" applyNumberFormat="1" applyFont="1" applyBorder="1" applyAlignment="1">
      <alignment horizontal="center"/>
    </xf>
    <xf numFmtId="164" fontId="18" fillId="0" borderId="30" xfId="0" applyNumberFormat="1" applyFont="1" applyBorder="1" applyAlignment="1">
      <alignment horizontal="center"/>
    </xf>
    <xf numFmtId="4" fontId="0" fillId="0" borderId="0" xfId="0" applyNumberFormat="1"/>
    <xf numFmtId="0" fontId="9" fillId="0" borderId="3" xfId="0" applyFont="1" applyBorder="1" applyAlignment="1" applyProtection="1">
      <alignment horizontal="left" vertical="top"/>
      <protection locked="0"/>
    </xf>
    <xf numFmtId="0" fontId="1" fillId="0" borderId="0" xfId="0" applyFont="1"/>
    <xf numFmtId="8" fontId="0" fillId="0" borderId="0" xfId="0" applyNumberFormat="1"/>
    <xf numFmtId="164" fontId="19" fillId="0" borderId="25" xfId="0" applyNumberFormat="1" applyFont="1" applyBorder="1" applyAlignment="1">
      <alignment horizontal="center" vertical="center" wrapText="1"/>
    </xf>
    <xf numFmtId="9" fontId="19" fillId="0" borderId="1" xfId="0" applyNumberFormat="1" applyFont="1" applyBorder="1" applyAlignment="1">
      <alignment horizontal="right" vertical="center" wrapText="1"/>
    </xf>
    <xf numFmtId="9" fontId="19" fillId="0" borderId="5" xfId="0" applyNumberFormat="1" applyFont="1" applyBorder="1" applyAlignment="1">
      <alignment horizontal="right" vertical="center" wrapText="1"/>
    </xf>
    <xf numFmtId="164" fontId="19" fillId="0" borderId="5" xfId="0" applyNumberFormat="1" applyFont="1" applyBorder="1" applyAlignment="1">
      <alignment horizontal="center" vertical="center" wrapText="1"/>
    </xf>
    <xf numFmtId="9" fontId="17" fillId="0" borderId="5" xfId="0" applyNumberFormat="1" applyFont="1" applyBorder="1" applyAlignment="1" applyProtection="1">
      <alignment horizontal="right" vertical="center" wrapText="1"/>
      <protection locked="0"/>
    </xf>
    <xf numFmtId="0" fontId="17" fillId="11" borderId="1" xfId="0" applyFont="1" applyFill="1" applyBorder="1" applyAlignment="1">
      <alignment vertical="center" wrapText="1"/>
    </xf>
    <xf numFmtId="0" fontId="17" fillId="11" borderId="5" xfId="0" applyFont="1" applyFill="1" applyBorder="1" applyAlignment="1">
      <alignment vertical="center" wrapText="1"/>
    </xf>
    <xf numFmtId="0" fontId="9" fillId="0" borderId="3" xfId="0" applyFont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 applyProtection="1">
      <alignment horizont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top"/>
    </xf>
    <xf numFmtId="0" fontId="1" fillId="0" borderId="23" xfId="0" applyFont="1" applyBorder="1" applyAlignment="1">
      <alignment horizontal="center" vertical="top"/>
    </xf>
    <xf numFmtId="0" fontId="1" fillId="0" borderId="24" xfId="0" applyFont="1" applyBorder="1" applyAlignment="1">
      <alignment horizontal="center" vertical="top"/>
    </xf>
    <xf numFmtId="0" fontId="2" fillId="6" borderId="0" xfId="0" applyFont="1" applyFill="1" applyAlignment="1">
      <alignment horizontal="center" vertical="top"/>
    </xf>
    <xf numFmtId="49" fontId="8" fillId="4" borderId="0" xfId="0" applyNumberFormat="1" applyFont="1" applyFill="1" applyAlignment="1">
      <alignment horizontal="center" vertical="center" wrapText="1"/>
    </xf>
    <xf numFmtId="49" fontId="8" fillId="4" borderId="16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 applyProtection="1">
      <alignment horizontal="center" vertical="top"/>
      <protection locked="0"/>
    </xf>
    <xf numFmtId="10" fontId="7" fillId="0" borderId="2" xfId="0" applyNumberFormat="1" applyFont="1" applyBorder="1" applyAlignment="1" applyProtection="1">
      <alignment horizontal="center" vertical="top"/>
      <protection locked="0"/>
    </xf>
    <xf numFmtId="4" fontId="11" fillId="4" borderId="1" xfId="0" applyNumberFormat="1" applyFont="1" applyFill="1" applyBorder="1" applyAlignment="1" applyProtection="1">
      <alignment horizontal="center" vertical="top"/>
      <protection locked="0"/>
    </xf>
    <xf numFmtId="4" fontId="11" fillId="4" borderId="2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Alignment="1">
      <alignment horizontal="left" vertical="top" wrapText="1"/>
    </xf>
    <xf numFmtId="0" fontId="17" fillId="11" borderId="27" xfId="0" applyFont="1" applyFill="1" applyBorder="1" applyAlignment="1">
      <alignment horizontal="left" vertical="center" wrapText="1"/>
    </xf>
    <xf numFmtId="0" fontId="17" fillId="11" borderId="25" xfId="0" applyFont="1" applyFill="1" applyBorder="1" applyAlignment="1">
      <alignment horizontal="left" vertical="center" wrapText="1"/>
    </xf>
    <xf numFmtId="0" fontId="0" fillId="0" borderId="32" xfId="0" applyBorder="1" applyAlignment="1">
      <alignment horizontal="right"/>
    </xf>
    <xf numFmtId="0" fontId="0" fillId="0" borderId="29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30" xfId="0" applyBorder="1" applyAlignment="1">
      <alignment horizontal="right"/>
    </xf>
    <xf numFmtId="0" fontId="1" fillId="13" borderId="27" xfId="0" applyFont="1" applyFill="1" applyBorder="1" applyAlignment="1">
      <alignment horizontal="center" vertical="center"/>
    </xf>
    <xf numFmtId="0" fontId="1" fillId="13" borderId="31" xfId="0" applyFont="1" applyFill="1" applyBorder="1" applyAlignment="1">
      <alignment horizontal="center" vertical="center"/>
    </xf>
    <xf numFmtId="0" fontId="1" fillId="13" borderId="25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/>
    </xf>
    <xf numFmtId="0" fontId="1" fillId="6" borderId="31" xfId="0" applyFont="1" applyFill="1" applyBorder="1" applyAlignment="1">
      <alignment horizontal="center"/>
    </xf>
    <xf numFmtId="0" fontId="1" fillId="6" borderId="25" xfId="0" applyFon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28" xfId="0" applyBorder="1" applyAlignment="1">
      <alignment horizontal="right"/>
    </xf>
    <xf numFmtId="0" fontId="17" fillId="12" borderId="4" xfId="0" applyFont="1" applyFill="1" applyBorder="1" applyAlignment="1">
      <alignment horizontal="center" vertical="center" wrapText="1"/>
    </xf>
    <xf numFmtId="0" fontId="17" fillId="12" borderId="5" xfId="0" applyFont="1" applyFill="1" applyBorder="1" applyAlignment="1">
      <alignment horizontal="center" vertical="center" wrapText="1"/>
    </xf>
    <xf numFmtId="8" fontId="19" fillId="12" borderId="1" xfId="0" applyNumberFormat="1" applyFont="1" applyFill="1" applyBorder="1" applyAlignment="1">
      <alignment horizontal="center" vertical="center" wrapText="1"/>
    </xf>
    <xf numFmtId="8" fontId="19" fillId="12" borderId="26" xfId="0" applyNumberFormat="1" applyFont="1" applyFill="1" applyBorder="1" applyAlignment="1">
      <alignment horizontal="center" vertical="center" wrapText="1"/>
    </xf>
    <xf numFmtId="0" fontId="17" fillId="12" borderId="33" xfId="0" applyFont="1" applyFill="1" applyBorder="1" applyAlignment="1">
      <alignment horizontal="center" vertical="center" wrapText="1"/>
    </xf>
    <xf numFmtId="0" fontId="17" fillId="12" borderId="3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9:I26"/>
  <sheetViews>
    <sheetView tabSelected="1" workbookViewId="0">
      <selection activeCell="F11" sqref="F11:F12"/>
    </sheetView>
  </sheetViews>
  <sheetFormatPr baseColWidth="10" defaultRowHeight="15" x14ac:dyDescent="0.25"/>
  <cols>
    <col min="4" max="4" width="13.7109375" bestFit="1" customWidth="1"/>
    <col min="5" max="5" width="13" bestFit="1" customWidth="1"/>
    <col min="6" max="6" width="15.7109375" customWidth="1"/>
    <col min="7" max="7" width="17.140625" customWidth="1"/>
  </cols>
  <sheetData>
    <row r="9" spans="3:6" ht="15.75" thickBot="1" x14ac:dyDescent="0.3"/>
    <row r="10" spans="3:6" ht="67.5" customHeight="1" thickBot="1" x14ac:dyDescent="0.4">
      <c r="C10" s="84"/>
      <c r="D10" s="85"/>
      <c r="E10" s="18" t="s">
        <v>28</v>
      </c>
      <c r="F10" s="19" t="s">
        <v>30</v>
      </c>
    </row>
    <row r="11" spans="3:6" x14ac:dyDescent="0.25">
      <c r="C11" s="87" t="s">
        <v>59</v>
      </c>
      <c r="D11" s="23" t="s">
        <v>33</v>
      </c>
      <c r="E11" s="15">
        <v>300000</v>
      </c>
      <c r="F11" s="65"/>
    </row>
    <row r="12" spans="3:6" ht="15.75" thickBot="1" x14ac:dyDescent="0.3">
      <c r="C12" s="88"/>
      <c r="D12" s="24" t="s">
        <v>34</v>
      </c>
      <c r="E12" s="22">
        <v>264000</v>
      </c>
      <c r="F12" s="66"/>
    </row>
    <row r="13" spans="3:6" ht="16.5" thickBot="1" x14ac:dyDescent="0.3">
      <c r="C13" s="89"/>
      <c r="D13" s="20" t="s">
        <v>32</v>
      </c>
      <c r="E13" s="21">
        <f>SUM(E11:E12)</f>
        <v>564000</v>
      </c>
      <c r="F13" s="21">
        <f>SUM(F11:F12)</f>
        <v>0</v>
      </c>
    </row>
    <row r="14" spans="3:6" x14ac:dyDescent="0.25">
      <c r="D14" s="17"/>
      <c r="E14" s="16"/>
    </row>
    <row r="15" spans="3:6" x14ac:dyDescent="0.25">
      <c r="C15" t="s">
        <v>60</v>
      </c>
      <c r="D15" s="17"/>
      <c r="E15" s="16"/>
    </row>
    <row r="16" spans="3:6" x14ac:dyDescent="0.25">
      <c r="D16" s="17"/>
      <c r="E16" s="16"/>
    </row>
    <row r="17" spans="3:9" x14ac:dyDescent="0.25">
      <c r="C17" s="83" t="s">
        <v>9</v>
      </c>
      <c r="D17" s="83"/>
      <c r="E17" s="86"/>
      <c r="F17" s="86"/>
      <c r="G17" s="86"/>
      <c r="H17" s="86"/>
      <c r="I17" s="86"/>
    </row>
    <row r="18" spans="3:9" x14ac:dyDescent="0.25">
      <c r="C18" s="83"/>
      <c r="D18" s="83"/>
      <c r="E18" s="86"/>
      <c r="F18" s="86"/>
      <c r="G18" s="86"/>
      <c r="H18" s="86"/>
      <c r="I18" s="86"/>
    </row>
    <row r="19" spans="3:9" x14ac:dyDescent="0.25">
      <c r="C19" s="83" t="s">
        <v>10</v>
      </c>
      <c r="D19" s="83"/>
      <c r="E19" s="86"/>
      <c r="F19" s="86"/>
      <c r="G19" s="86"/>
      <c r="H19" s="86"/>
      <c r="I19" s="86"/>
    </row>
    <row r="20" spans="3:9" x14ac:dyDescent="0.25">
      <c r="C20" s="83"/>
      <c r="D20" s="83"/>
      <c r="E20" s="86"/>
      <c r="F20" s="86"/>
      <c r="G20" s="86"/>
      <c r="H20" s="86"/>
      <c r="I20" s="86"/>
    </row>
    <row r="21" spans="3:9" x14ac:dyDescent="0.25">
      <c r="C21" s="83" t="s">
        <v>11</v>
      </c>
      <c r="D21" s="83"/>
      <c r="E21" s="83" t="s">
        <v>12</v>
      </c>
      <c r="F21" s="83"/>
      <c r="G21" s="83"/>
      <c r="H21" s="83"/>
      <c r="I21" s="83"/>
    </row>
    <row r="22" spans="3:9" x14ac:dyDescent="0.25">
      <c r="C22" s="83"/>
      <c r="D22" s="83"/>
      <c r="E22" s="83"/>
      <c r="F22" s="83"/>
      <c r="G22" s="83"/>
      <c r="H22" s="83"/>
      <c r="I22" s="83"/>
    </row>
    <row r="23" spans="3:9" x14ac:dyDescent="0.25">
      <c r="C23" s="83" t="s">
        <v>13</v>
      </c>
      <c r="D23" s="83"/>
      <c r="E23" s="83" t="s">
        <v>14</v>
      </c>
      <c r="F23" s="83"/>
      <c r="G23" s="83"/>
      <c r="H23" s="83"/>
      <c r="I23" s="83"/>
    </row>
    <row r="24" spans="3:9" x14ac:dyDescent="0.25">
      <c r="C24" s="83"/>
      <c r="D24" s="83"/>
      <c r="E24" s="83"/>
      <c r="F24" s="83"/>
      <c r="G24" s="83"/>
      <c r="H24" s="83"/>
      <c r="I24" s="83"/>
    </row>
    <row r="25" spans="3:9" x14ac:dyDescent="0.25">
      <c r="C25" s="83"/>
      <c r="D25" s="83"/>
      <c r="E25" s="83"/>
      <c r="F25" s="83"/>
      <c r="G25" s="83"/>
      <c r="H25" s="83"/>
      <c r="I25" s="83"/>
    </row>
    <row r="26" spans="3:9" x14ac:dyDescent="0.25">
      <c r="C26" s="83"/>
      <c r="D26" s="83"/>
      <c r="E26" s="83"/>
      <c r="F26" s="83"/>
      <c r="G26" s="83"/>
      <c r="H26" s="83"/>
      <c r="I26" s="83"/>
    </row>
  </sheetData>
  <sheetProtection algorithmName="SHA-512" hashValue="Gl4WgnWABCIPFg2vI1ZU6mYwbTiM1io+xy7mUlACoWOrgrwVap96y8k2hwCVQWSQodrn8rcbre3mKMe6vIYEAQ==" saltValue="tjmQPOdTR5uYwA/0ZScNzA==" spinCount="100000" sheet="1" objects="1" scenarios="1"/>
  <mergeCells count="10">
    <mergeCell ref="C23:D26"/>
    <mergeCell ref="E23:I26"/>
    <mergeCell ref="C10:D10"/>
    <mergeCell ref="C17:D18"/>
    <mergeCell ref="E17:I18"/>
    <mergeCell ref="C19:D20"/>
    <mergeCell ref="E19:I20"/>
    <mergeCell ref="C21:D22"/>
    <mergeCell ref="E21:I22"/>
    <mergeCell ref="C11:C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"/>
  <sheetViews>
    <sheetView workbookViewId="0">
      <selection activeCell="L24" sqref="L24"/>
    </sheetView>
  </sheetViews>
  <sheetFormatPr baseColWidth="10" defaultRowHeight="15" x14ac:dyDescent="0.25"/>
  <cols>
    <col min="1" max="1" width="8.5703125" customWidth="1"/>
    <col min="2" max="2" width="6.5703125" bestFit="1" customWidth="1"/>
    <col min="3" max="3" width="3.7109375" bestFit="1" customWidth="1"/>
    <col min="4" max="4" width="41" customWidth="1"/>
  </cols>
  <sheetData>
    <row r="1" spans="1:10" x14ac:dyDescent="0.25">
      <c r="A1" s="10" t="s">
        <v>15</v>
      </c>
      <c r="B1" s="1"/>
      <c r="C1" s="1"/>
      <c r="D1" s="1"/>
      <c r="E1" s="1"/>
      <c r="F1" s="1"/>
      <c r="G1" s="1"/>
    </row>
    <row r="2" spans="1:10" ht="18.75" x14ac:dyDescent="0.25">
      <c r="A2" s="2" t="s">
        <v>16</v>
      </c>
      <c r="B2" s="1"/>
      <c r="C2" s="1"/>
      <c r="D2" s="1"/>
      <c r="E2" s="90" t="s">
        <v>57</v>
      </c>
      <c r="F2" s="91"/>
      <c r="G2" s="92"/>
      <c r="H2" s="90" t="s">
        <v>58</v>
      </c>
      <c r="I2" s="91"/>
      <c r="J2" s="92"/>
    </row>
    <row r="3" spans="1:10" x14ac:dyDescent="0.25">
      <c r="A3" s="3" t="s">
        <v>0</v>
      </c>
      <c r="B3" s="3" t="s">
        <v>1</v>
      </c>
      <c r="C3" s="3" t="s">
        <v>2</v>
      </c>
      <c r="D3" s="4" t="s">
        <v>3</v>
      </c>
      <c r="E3" s="29" t="s">
        <v>17</v>
      </c>
      <c r="F3" s="3" t="s">
        <v>18</v>
      </c>
      <c r="G3" s="30" t="s">
        <v>19</v>
      </c>
      <c r="H3" s="29" t="s">
        <v>17</v>
      </c>
      <c r="I3" s="3" t="s">
        <v>18</v>
      </c>
      <c r="J3" s="30" t="s">
        <v>19</v>
      </c>
    </row>
    <row r="4" spans="1:10" x14ac:dyDescent="0.25">
      <c r="A4" s="5" t="s">
        <v>35</v>
      </c>
      <c r="B4" s="5" t="s">
        <v>4</v>
      </c>
      <c r="C4" s="5" t="s">
        <v>5</v>
      </c>
      <c r="D4" s="6" t="s">
        <v>36</v>
      </c>
      <c r="E4" s="31"/>
      <c r="F4" s="32"/>
      <c r="G4" s="33"/>
      <c r="H4" s="31"/>
      <c r="I4" s="32"/>
      <c r="J4" s="33"/>
    </row>
    <row r="5" spans="1:10" x14ac:dyDescent="0.25">
      <c r="A5" s="25" t="s">
        <v>37</v>
      </c>
      <c r="B5" s="25" t="s">
        <v>4</v>
      </c>
      <c r="C5" s="25" t="s">
        <v>5</v>
      </c>
      <c r="D5" s="26" t="s">
        <v>38</v>
      </c>
      <c r="E5" s="34">
        <f t="shared" ref="E5:J5" si="0">E14</f>
        <v>1</v>
      </c>
      <c r="F5" s="35">
        <f t="shared" si="0"/>
        <v>130088.23</v>
      </c>
      <c r="G5" s="36">
        <f t="shared" si="0"/>
        <v>130088.23</v>
      </c>
      <c r="H5" s="34">
        <f t="shared" si="0"/>
        <v>1</v>
      </c>
      <c r="I5" s="35">
        <f t="shared" si="0"/>
        <v>0</v>
      </c>
      <c r="J5" s="36">
        <f t="shared" si="0"/>
        <v>0</v>
      </c>
    </row>
    <row r="6" spans="1:10" x14ac:dyDescent="0.25">
      <c r="A6" s="7" t="s">
        <v>20</v>
      </c>
      <c r="B6" s="8" t="s">
        <v>6</v>
      </c>
      <c r="C6" s="8" t="s">
        <v>7</v>
      </c>
      <c r="D6" s="9" t="s">
        <v>39</v>
      </c>
      <c r="E6" s="37">
        <v>164</v>
      </c>
      <c r="F6" s="38">
        <f>600*0.809006457398574</f>
        <v>485.40387443914443</v>
      </c>
      <c r="G6" s="39">
        <f t="shared" ref="G6:G14" si="1">ROUND(E6*F6,2)</f>
        <v>79606.240000000005</v>
      </c>
      <c r="H6" s="37">
        <f>E6</f>
        <v>164</v>
      </c>
      <c r="I6" s="67"/>
      <c r="J6" s="39">
        <f t="shared" ref="J6:J14" si="2">ROUND(H6*I6,2)</f>
        <v>0</v>
      </c>
    </row>
    <row r="7" spans="1:10" x14ac:dyDescent="0.25">
      <c r="A7" s="7" t="s">
        <v>40</v>
      </c>
      <c r="B7" s="8" t="s">
        <v>6</v>
      </c>
      <c r="C7" s="8" t="s">
        <v>7</v>
      </c>
      <c r="D7" s="9" t="s">
        <v>41</v>
      </c>
      <c r="E7" s="37">
        <v>62</v>
      </c>
      <c r="F7" s="38">
        <f>300*0.809006457398574</f>
        <v>242.70193721957222</v>
      </c>
      <c r="G7" s="39">
        <f t="shared" si="1"/>
        <v>15047.52</v>
      </c>
      <c r="H7" s="37">
        <f t="shared" ref="H7:H13" si="3">E7</f>
        <v>62</v>
      </c>
      <c r="I7" s="67"/>
      <c r="J7" s="39">
        <f t="shared" si="2"/>
        <v>0</v>
      </c>
    </row>
    <row r="8" spans="1:10" x14ac:dyDescent="0.25">
      <c r="A8" s="7" t="s">
        <v>42</v>
      </c>
      <c r="B8" s="8" t="s">
        <v>6</v>
      </c>
      <c r="C8" s="8" t="s">
        <v>7</v>
      </c>
      <c r="D8" s="9" t="s">
        <v>43</v>
      </c>
      <c r="E8" s="37">
        <v>2</v>
      </c>
      <c r="F8" s="38">
        <f>300*0.809006457398574</f>
        <v>242.70193721957222</v>
      </c>
      <c r="G8" s="39">
        <f t="shared" si="1"/>
        <v>485.4</v>
      </c>
      <c r="H8" s="37">
        <f t="shared" si="3"/>
        <v>2</v>
      </c>
      <c r="I8" s="67"/>
      <c r="J8" s="39">
        <f t="shared" si="2"/>
        <v>0</v>
      </c>
    </row>
    <row r="9" spans="1:10" x14ac:dyDescent="0.25">
      <c r="A9" s="7" t="s">
        <v>21</v>
      </c>
      <c r="B9" s="8" t="s">
        <v>6</v>
      </c>
      <c r="C9" s="8" t="s">
        <v>7</v>
      </c>
      <c r="D9" s="9" t="s">
        <v>22</v>
      </c>
      <c r="E9" s="37">
        <v>8</v>
      </c>
      <c r="F9" s="38">
        <f>3000*0.809006457398574</f>
        <v>2427.0193721957221</v>
      </c>
      <c r="G9" s="39">
        <f t="shared" si="1"/>
        <v>19416.150000000001</v>
      </c>
      <c r="H9" s="37">
        <f t="shared" si="3"/>
        <v>8</v>
      </c>
      <c r="I9" s="67"/>
      <c r="J9" s="39">
        <f t="shared" si="2"/>
        <v>0</v>
      </c>
    </row>
    <row r="10" spans="1:10" x14ac:dyDescent="0.25">
      <c r="A10" s="7" t="s">
        <v>44</v>
      </c>
      <c r="B10" s="8" t="s">
        <v>6</v>
      </c>
      <c r="C10" s="8" t="s">
        <v>7</v>
      </c>
      <c r="D10" s="9" t="s">
        <v>45</v>
      </c>
      <c r="E10" s="37">
        <v>3</v>
      </c>
      <c r="F10" s="38">
        <f>1000*0.809006457398574</f>
        <v>809.00645739857407</v>
      </c>
      <c r="G10" s="39">
        <f t="shared" si="1"/>
        <v>2427.02</v>
      </c>
      <c r="H10" s="37">
        <f t="shared" si="3"/>
        <v>3</v>
      </c>
      <c r="I10" s="67"/>
      <c r="J10" s="39">
        <f t="shared" si="2"/>
        <v>0</v>
      </c>
    </row>
    <row r="11" spans="1:10" x14ac:dyDescent="0.25">
      <c r="A11" s="7" t="s">
        <v>23</v>
      </c>
      <c r="B11" s="8" t="s">
        <v>6</v>
      </c>
      <c r="C11" s="8" t="s">
        <v>7</v>
      </c>
      <c r="D11" s="9" t="s">
        <v>24</v>
      </c>
      <c r="E11" s="37">
        <v>14</v>
      </c>
      <c r="F11" s="38">
        <f>600*0.809006457398574</f>
        <v>485.40387443914443</v>
      </c>
      <c r="G11" s="39">
        <f t="shared" si="1"/>
        <v>6795.65</v>
      </c>
      <c r="H11" s="37">
        <f t="shared" si="3"/>
        <v>14</v>
      </c>
      <c r="I11" s="67"/>
      <c r="J11" s="39">
        <f t="shared" si="2"/>
        <v>0</v>
      </c>
    </row>
    <row r="12" spans="1:10" x14ac:dyDescent="0.25">
      <c r="A12" s="7" t="s">
        <v>25</v>
      </c>
      <c r="B12" s="8" t="s">
        <v>6</v>
      </c>
      <c r="C12" s="8" t="s">
        <v>7</v>
      </c>
      <c r="D12" s="9" t="s">
        <v>26</v>
      </c>
      <c r="E12" s="37">
        <v>16</v>
      </c>
      <c r="F12" s="38">
        <f>200*0.809006457398574</f>
        <v>161.80129147971479</v>
      </c>
      <c r="G12" s="39">
        <f t="shared" si="1"/>
        <v>2588.8200000000002</v>
      </c>
      <c r="H12" s="37">
        <f t="shared" si="3"/>
        <v>16</v>
      </c>
      <c r="I12" s="67"/>
      <c r="J12" s="39">
        <f t="shared" si="2"/>
        <v>0</v>
      </c>
    </row>
    <row r="13" spans="1:10" x14ac:dyDescent="0.25">
      <c r="A13" s="7" t="s">
        <v>46</v>
      </c>
      <c r="B13" s="8" t="s">
        <v>6</v>
      </c>
      <c r="C13" s="8" t="s">
        <v>47</v>
      </c>
      <c r="D13" s="9" t="s">
        <v>48</v>
      </c>
      <c r="E13" s="37">
        <v>920</v>
      </c>
      <c r="F13" s="38">
        <f>5*0.809006457398574</f>
        <v>4.0450322869928703</v>
      </c>
      <c r="G13" s="39">
        <f t="shared" si="1"/>
        <v>3721.43</v>
      </c>
      <c r="H13" s="37">
        <f t="shared" si="3"/>
        <v>920</v>
      </c>
      <c r="I13" s="67"/>
      <c r="J13" s="39">
        <f t="shared" si="2"/>
        <v>0</v>
      </c>
    </row>
    <row r="14" spans="1:10" x14ac:dyDescent="0.25">
      <c r="A14" s="11"/>
      <c r="B14" s="11"/>
      <c r="C14" s="11"/>
      <c r="D14" s="12" t="s">
        <v>49</v>
      </c>
      <c r="E14" s="37">
        <v>1</v>
      </c>
      <c r="F14" s="40">
        <f>SUM(G6:G13)</f>
        <v>130088.23</v>
      </c>
      <c r="G14" s="41">
        <f t="shared" si="1"/>
        <v>130088.23</v>
      </c>
      <c r="H14" s="37">
        <v>1</v>
      </c>
      <c r="I14" s="40">
        <f>SUM(J6:J13)</f>
        <v>0</v>
      </c>
      <c r="J14" s="41">
        <f t="shared" si="2"/>
        <v>0</v>
      </c>
    </row>
    <row r="15" spans="1:10" ht="0.95" customHeight="1" x14ac:dyDescent="0.25">
      <c r="A15" s="27"/>
      <c r="B15" s="27"/>
      <c r="C15" s="27"/>
      <c r="D15" s="28"/>
      <c r="E15" s="42"/>
      <c r="F15" s="27"/>
      <c r="G15" s="43"/>
      <c r="H15" s="42"/>
      <c r="I15" s="27"/>
      <c r="J15" s="43"/>
    </row>
    <row r="16" spans="1:10" x14ac:dyDescent="0.25">
      <c r="A16" s="25" t="s">
        <v>50</v>
      </c>
      <c r="B16" s="25" t="s">
        <v>4</v>
      </c>
      <c r="C16" s="25" t="s">
        <v>5</v>
      </c>
      <c r="D16" s="26" t="s">
        <v>51</v>
      </c>
      <c r="E16" s="34">
        <f t="shared" ref="E16:J16" si="4">E24</f>
        <v>1</v>
      </c>
      <c r="F16" s="35">
        <f t="shared" si="4"/>
        <v>239263.64</v>
      </c>
      <c r="G16" s="36">
        <f t="shared" si="4"/>
        <v>239263.64</v>
      </c>
      <c r="H16" s="34">
        <f t="shared" si="4"/>
        <v>1</v>
      </c>
      <c r="I16" s="35">
        <f t="shared" si="4"/>
        <v>0</v>
      </c>
      <c r="J16" s="36">
        <f t="shared" si="4"/>
        <v>0</v>
      </c>
    </row>
    <row r="17" spans="1:10" x14ac:dyDescent="0.25">
      <c r="A17" s="7" t="s">
        <v>20</v>
      </c>
      <c r="B17" s="8" t="s">
        <v>6</v>
      </c>
      <c r="C17" s="8" t="s">
        <v>7</v>
      </c>
      <c r="D17" s="9" t="s">
        <v>39</v>
      </c>
      <c r="E17" s="37">
        <v>233</v>
      </c>
      <c r="F17" s="38">
        <f>600*0.809006457398574</f>
        <v>485.40387443914443</v>
      </c>
      <c r="G17" s="39">
        <f t="shared" ref="G17:G24" si="5">ROUND(E17*F17,2)</f>
        <v>113099.1</v>
      </c>
      <c r="H17" s="37">
        <f>E17</f>
        <v>233</v>
      </c>
      <c r="I17" s="67"/>
      <c r="J17" s="39">
        <f t="shared" ref="J17:J24" si="6">ROUND(H17*I17,2)</f>
        <v>0</v>
      </c>
    </row>
    <row r="18" spans="1:10" x14ac:dyDescent="0.25">
      <c r="A18" s="7" t="s">
        <v>40</v>
      </c>
      <c r="B18" s="8" t="s">
        <v>6</v>
      </c>
      <c r="C18" s="8" t="s">
        <v>7</v>
      </c>
      <c r="D18" s="9" t="s">
        <v>41</v>
      </c>
      <c r="E18" s="37">
        <v>116</v>
      </c>
      <c r="F18" s="38">
        <f>300*0.809006457398574</f>
        <v>242.70193721957222</v>
      </c>
      <c r="G18" s="39">
        <f t="shared" si="5"/>
        <v>28153.42</v>
      </c>
      <c r="H18" s="37">
        <f t="shared" ref="H18:H23" si="7">E18</f>
        <v>116</v>
      </c>
      <c r="I18" s="67"/>
      <c r="J18" s="39">
        <f t="shared" si="6"/>
        <v>0</v>
      </c>
    </row>
    <row r="19" spans="1:10" x14ac:dyDescent="0.25">
      <c r="A19" s="7" t="s">
        <v>21</v>
      </c>
      <c r="B19" s="8" t="s">
        <v>6</v>
      </c>
      <c r="C19" s="8" t="s">
        <v>7</v>
      </c>
      <c r="D19" s="9" t="s">
        <v>22</v>
      </c>
      <c r="E19" s="37">
        <v>29</v>
      </c>
      <c r="F19" s="38">
        <f>3000*0.809006457398574</f>
        <v>2427.0193721957221</v>
      </c>
      <c r="G19" s="39">
        <f t="shared" si="5"/>
        <v>70383.56</v>
      </c>
      <c r="H19" s="37">
        <f t="shared" si="7"/>
        <v>29</v>
      </c>
      <c r="I19" s="67"/>
      <c r="J19" s="39">
        <f t="shared" si="6"/>
        <v>0</v>
      </c>
    </row>
    <row r="20" spans="1:10" x14ac:dyDescent="0.25">
      <c r="A20" s="7" t="s">
        <v>23</v>
      </c>
      <c r="B20" s="8" t="s">
        <v>6</v>
      </c>
      <c r="C20" s="8" t="s">
        <v>7</v>
      </c>
      <c r="D20" s="9" t="s">
        <v>24</v>
      </c>
      <c r="E20" s="37">
        <v>36</v>
      </c>
      <c r="F20" s="38">
        <f>600*0.809006457398574</f>
        <v>485.40387443914443</v>
      </c>
      <c r="G20" s="39">
        <f t="shared" si="5"/>
        <v>17474.54</v>
      </c>
      <c r="H20" s="37">
        <f t="shared" si="7"/>
        <v>36</v>
      </c>
      <c r="I20" s="67"/>
      <c r="J20" s="39">
        <f t="shared" si="6"/>
        <v>0</v>
      </c>
    </row>
    <row r="21" spans="1:10" x14ac:dyDescent="0.25">
      <c r="A21" s="7" t="s">
        <v>25</v>
      </c>
      <c r="B21" s="8" t="s">
        <v>6</v>
      </c>
      <c r="C21" s="8" t="s">
        <v>7</v>
      </c>
      <c r="D21" s="9" t="s">
        <v>26</v>
      </c>
      <c r="E21" s="37">
        <v>19</v>
      </c>
      <c r="F21" s="38">
        <f>200*0.809006457398574</f>
        <v>161.80129147971479</v>
      </c>
      <c r="G21" s="39">
        <f t="shared" si="5"/>
        <v>3074.22</v>
      </c>
      <c r="H21" s="37">
        <f t="shared" si="7"/>
        <v>19</v>
      </c>
      <c r="I21" s="67"/>
      <c r="J21" s="39">
        <f t="shared" si="6"/>
        <v>0</v>
      </c>
    </row>
    <row r="22" spans="1:10" x14ac:dyDescent="0.25">
      <c r="A22" s="7" t="s">
        <v>46</v>
      </c>
      <c r="B22" s="8" t="s">
        <v>6</v>
      </c>
      <c r="C22" s="8" t="s">
        <v>47</v>
      </c>
      <c r="D22" s="9" t="s">
        <v>48</v>
      </c>
      <c r="E22" s="37">
        <v>440</v>
      </c>
      <c r="F22" s="38">
        <f>5*0.809006457398574</f>
        <v>4.0450322869928703</v>
      </c>
      <c r="G22" s="39">
        <f t="shared" si="5"/>
        <v>1779.81</v>
      </c>
      <c r="H22" s="37">
        <f t="shared" si="7"/>
        <v>440</v>
      </c>
      <c r="I22" s="67"/>
      <c r="J22" s="39">
        <f t="shared" si="6"/>
        <v>0</v>
      </c>
    </row>
    <row r="23" spans="1:10" x14ac:dyDescent="0.25">
      <c r="A23" s="7" t="s">
        <v>52</v>
      </c>
      <c r="B23" s="8" t="s">
        <v>6</v>
      </c>
      <c r="C23" s="8" t="s">
        <v>53</v>
      </c>
      <c r="D23" s="9" t="s">
        <v>54</v>
      </c>
      <c r="E23" s="37">
        <v>655</v>
      </c>
      <c r="F23" s="38">
        <f>10*0.809006457398574</f>
        <v>8.0900645739857406</v>
      </c>
      <c r="G23" s="39">
        <f t="shared" si="5"/>
        <v>5298.99</v>
      </c>
      <c r="H23" s="37">
        <f t="shared" si="7"/>
        <v>655</v>
      </c>
      <c r="I23" s="67"/>
      <c r="J23" s="39">
        <f t="shared" si="6"/>
        <v>0</v>
      </c>
    </row>
    <row r="24" spans="1:10" x14ac:dyDescent="0.25">
      <c r="A24" s="11"/>
      <c r="B24" s="11"/>
      <c r="C24" s="11"/>
      <c r="D24" s="12" t="s">
        <v>55</v>
      </c>
      <c r="E24" s="37">
        <v>1</v>
      </c>
      <c r="F24" s="40">
        <f>SUM(G17:G23)</f>
        <v>239263.64</v>
      </c>
      <c r="G24" s="41">
        <f t="shared" si="5"/>
        <v>239263.64</v>
      </c>
      <c r="H24" s="37">
        <v>1</v>
      </c>
      <c r="I24" s="40">
        <f>SUM(J17:J23)</f>
        <v>0</v>
      </c>
      <c r="J24" s="41">
        <f t="shared" si="6"/>
        <v>0</v>
      </c>
    </row>
    <row r="25" spans="1:10" ht="0.95" customHeight="1" x14ac:dyDescent="0.25">
      <c r="A25" s="27"/>
      <c r="B25" s="27"/>
      <c r="C25" s="27"/>
      <c r="D25" s="28"/>
      <c r="E25" s="42"/>
      <c r="F25" s="27"/>
      <c r="G25" s="43"/>
      <c r="H25" s="42"/>
      <c r="I25" s="27"/>
      <c r="J25" s="43"/>
    </row>
    <row r="26" spans="1:10" x14ac:dyDescent="0.25">
      <c r="A26" s="11"/>
      <c r="B26" s="11"/>
      <c r="C26" s="11"/>
      <c r="D26" s="12" t="s">
        <v>56</v>
      </c>
      <c r="E26" s="37">
        <v>1</v>
      </c>
      <c r="F26" s="40">
        <f>G5+G16</f>
        <v>369351.87</v>
      </c>
      <c r="G26" s="41">
        <f>ROUND(E26*F26,2)</f>
        <v>369351.87</v>
      </c>
      <c r="H26" s="37">
        <v>1</v>
      </c>
      <c r="I26" s="40">
        <f>J5+J16</f>
        <v>0</v>
      </c>
      <c r="J26" s="41">
        <f>ROUND(H26*I26,2)</f>
        <v>0</v>
      </c>
    </row>
    <row r="27" spans="1:10" x14ac:dyDescent="0.25">
      <c r="A27" s="13"/>
      <c r="B27" s="13"/>
      <c r="C27" s="13"/>
      <c r="D27" s="14" t="s">
        <v>27</v>
      </c>
      <c r="E27" s="44"/>
      <c r="F27" s="45"/>
      <c r="G27" s="46">
        <f>G26</f>
        <v>369351.87</v>
      </c>
      <c r="H27" s="44"/>
      <c r="I27" s="45"/>
      <c r="J27" s="46">
        <f>J26</f>
        <v>0</v>
      </c>
    </row>
    <row r="29" spans="1:10" x14ac:dyDescent="0.25">
      <c r="A29" t="s">
        <v>60</v>
      </c>
      <c r="I29" s="72"/>
    </row>
    <row r="32" spans="1:10" x14ac:dyDescent="0.25">
      <c r="A32" s="83" t="s">
        <v>9</v>
      </c>
      <c r="B32" s="83"/>
      <c r="C32" s="86"/>
      <c r="D32" s="86"/>
      <c r="E32" s="86"/>
      <c r="F32" s="86"/>
      <c r="G32" s="86"/>
    </row>
    <row r="33" spans="1:7" x14ac:dyDescent="0.25">
      <c r="A33" s="83"/>
      <c r="B33" s="83"/>
      <c r="C33" s="86"/>
      <c r="D33" s="86"/>
      <c r="E33" s="86"/>
      <c r="F33" s="86"/>
      <c r="G33" s="86"/>
    </row>
    <row r="34" spans="1:7" x14ac:dyDescent="0.25">
      <c r="A34" s="47" t="s">
        <v>10</v>
      </c>
      <c r="B34" s="48"/>
      <c r="C34" s="56"/>
      <c r="D34" s="57"/>
      <c r="E34" s="57"/>
      <c r="F34" s="57"/>
      <c r="G34" s="58"/>
    </row>
    <row r="35" spans="1:7" x14ac:dyDescent="0.25">
      <c r="A35" s="51"/>
      <c r="B35" s="52"/>
      <c r="C35" s="59"/>
      <c r="D35" s="60"/>
      <c r="E35" s="60"/>
      <c r="F35" s="60"/>
      <c r="G35" s="61"/>
    </row>
    <row r="36" spans="1:7" x14ac:dyDescent="0.25">
      <c r="A36" s="47" t="s">
        <v>11</v>
      </c>
      <c r="B36" s="48"/>
      <c r="C36" s="47" t="s">
        <v>12</v>
      </c>
      <c r="D36" s="53"/>
      <c r="E36" s="53"/>
      <c r="F36" s="53"/>
      <c r="G36" s="48"/>
    </row>
    <row r="37" spans="1:7" x14ac:dyDescent="0.25">
      <c r="A37" s="51"/>
      <c r="B37" s="52"/>
      <c r="C37" s="51"/>
      <c r="D37" s="55"/>
      <c r="E37" s="55"/>
      <c r="F37" s="55"/>
      <c r="G37" s="52"/>
    </row>
    <row r="38" spans="1:7" x14ac:dyDescent="0.25">
      <c r="A38" s="47" t="s">
        <v>13</v>
      </c>
      <c r="B38" s="48"/>
      <c r="C38" s="47" t="s">
        <v>14</v>
      </c>
      <c r="D38" s="53"/>
      <c r="E38" s="53"/>
      <c r="F38" s="53"/>
      <c r="G38" s="48"/>
    </row>
    <row r="39" spans="1:7" x14ac:dyDescent="0.25">
      <c r="A39" s="49"/>
      <c r="B39" s="50"/>
      <c r="C39" s="49"/>
      <c r="D39" s="54"/>
      <c r="E39" s="54"/>
      <c r="F39" s="54"/>
      <c r="G39" s="50"/>
    </row>
    <row r="40" spans="1:7" x14ac:dyDescent="0.25">
      <c r="A40" s="49"/>
      <c r="B40" s="50"/>
      <c r="C40" s="49"/>
      <c r="D40" s="54"/>
      <c r="E40" s="54"/>
      <c r="F40" s="54"/>
      <c r="G40" s="50"/>
    </row>
    <row r="41" spans="1:7" x14ac:dyDescent="0.25">
      <c r="A41" s="51"/>
      <c r="B41" s="52"/>
      <c r="C41" s="51"/>
      <c r="D41" s="55"/>
      <c r="E41" s="55"/>
      <c r="F41" s="55"/>
      <c r="G41" s="52"/>
    </row>
  </sheetData>
  <sheetProtection algorithmName="SHA-512" hashValue="xY9XaYm2MaFA549YTl5D+X/HdGtKogvGPCe5nhVg0PNEjSLYifwqJsDtB/UE5UXrKN1YsI5oMeI6y5haLSL0VA==" saltValue="oa5B2MCaDoiwE/bogQyoHw==" spinCount="100000" sheet="1" objects="1" scenarios="1"/>
  <mergeCells count="4">
    <mergeCell ref="E2:G2"/>
    <mergeCell ref="H2:J2"/>
    <mergeCell ref="A32:B33"/>
    <mergeCell ref="C32:G33"/>
  </mergeCells>
  <dataValidations count="2">
    <dataValidation type="decimal" operator="lessThanOrEqual" allowBlank="1" showInputMessage="1" showErrorMessage="1" errorTitle="Error" error="El precio ofertado no puede superar el precio unitario" sqref="I17:I23 I6:I13" xr:uid="{0BF3B07E-B666-41CE-98F5-F24C68B91BB6}">
      <formula1>F6</formula1>
    </dataValidation>
    <dataValidation type="list" allowBlank="1" showInputMessage="1" showErrorMessage="1" sqref="B4:B26" xr:uid="{B454F0D8-F2D7-4101-A631-F2E6A8DFE53A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0"/>
  <sheetViews>
    <sheetView zoomScaleNormal="100" workbookViewId="0">
      <selection activeCell="A10" sqref="A10:XFD11"/>
    </sheetView>
  </sheetViews>
  <sheetFormatPr baseColWidth="10" defaultColWidth="11.42578125" defaultRowHeight="15" x14ac:dyDescent="0.25"/>
  <cols>
    <col min="2" max="2" width="15.140625" bestFit="1" customWidth="1"/>
    <col min="3" max="3" width="6.5703125" customWidth="1"/>
    <col min="4" max="4" width="4" customWidth="1"/>
    <col min="5" max="5" width="32.85546875" customWidth="1"/>
    <col min="6" max="6" width="8.42578125" customWidth="1"/>
    <col min="7" max="7" width="8.7109375" customWidth="1"/>
    <col min="8" max="8" width="12.5703125" bestFit="1" customWidth="1"/>
  </cols>
  <sheetData>
    <row r="1" spans="2:8" x14ac:dyDescent="0.25">
      <c r="B1" s="1"/>
      <c r="C1" s="1"/>
      <c r="D1" s="1"/>
      <c r="E1" s="1"/>
      <c r="F1" s="1"/>
      <c r="G1" s="1"/>
      <c r="H1" s="1"/>
    </row>
    <row r="2" spans="2:8" ht="18.75" x14ac:dyDescent="0.25">
      <c r="B2" s="2" t="s">
        <v>31</v>
      </c>
      <c r="C2" s="1"/>
      <c r="D2" s="1"/>
      <c r="E2" s="2" t="s">
        <v>61</v>
      </c>
      <c r="F2" s="1"/>
      <c r="G2" s="1"/>
      <c r="H2" s="1"/>
    </row>
    <row r="3" spans="2:8" ht="18.75" x14ac:dyDescent="0.25">
      <c r="B3" s="2"/>
      <c r="C3" s="1"/>
      <c r="D3" s="1"/>
      <c r="E3" s="1"/>
      <c r="F3" s="1"/>
      <c r="G3" s="1"/>
      <c r="H3" s="1"/>
    </row>
    <row r="4" spans="2:8" ht="19.5" thickBot="1" x14ac:dyDescent="0.3">
      <c r="B4" s="93" t="s">
        <v>59</v>
      </c>
      <c r="C4" s="93"/>
      <c r="D4" s="93"/>
      <c r="E4" s="93"/>
      <c r="F4" s="93"/>
      <c r="G4" s="1"/>
      <c r="H4" s="1"/>
    </row>
    <row r="5" spans="2:8" ht="15" customHeight="1" x14ac:dyDescent="0.25">
      <c r="B5" s="94" t="s">
        <v>8</v>
      </c>
      <c r="C5" s="94"/>
      <c r="D5" s="94"/>
      <c r="E5" s="94"/>
      <c r="F5" s="95"/>
      <c r="G5" s="96"/>
      <c r="H5" s="98" t="s">
        <v>29</v>
      </c>
    </row>
    <row r="6" spans="2:8" ht="15" customHeight="1" thickBot="1" x14ac:dyDescent="0.3">
      <c r="B6" s="94"/>
      <c r="C6" s="94"/>
      <c r="D6" s="94"/>
      <c r="E6" s="94"/>
      <c r="F6" s="95"/>
      <c r="G6" s="97"/>
      <c r="H6" s="99"/>
    </row>
    <row r="7" spans="2:8" ht="15" customHeight="1" x14ac:dyDescent="0.25">
      <c r="B7" s="62"/>
      <c r="C7" s="62"/>
      <c r="D7" s="62"/>
      <c r="E7" s="62"/>
      <c r="F7" s="62"/>
      <c r="G7" s="63"/>
      <c r="H7" s="64"/>
    </row>
    <row r="8" spans="2:8" ht="15" customHeight="1" x14ac:dyDescent="0.25">
      <c r="B8" t="s">
        <v>60</v>
      </c>
      <c r="H8" s="64"/>
    </row>
    <row r="9" spans="2:8" ht="60" customHeight="1" x14ac:dyDescent="0.25">
      <c r="B9" s="100" t="s">
        <v>64</v>
      </c>
      <c r="C9" s="100"/>
      <c r="D9" s="100"/>
      <c r="E9" s="100"/>
      <c r="F9" s="100"/>
      <c r="G9" s="100"/>
      <c r="H9" s="100"/>
    </row>
    <row r="11" spans="2:8" x14ac:dyDescent="0.25">
      <c r="B11" s="83" t="s">
        <v>9</v>
      </c>
      <c r="C11" s="83"/>
      <c r="D11" s="86"/>
      <c r="E11" s="86"/>
      <c r="F11" s="86"/>
      <c r="G11" s="86"/>
      <c r="H11" s="86"/>
    </row>
    <row r="12" spans="2:8" x14ac:dyDescent="0.25">
      <c r="B12" s="83"/>
      <c r="C12" s="83"/>
      <c r="D12" s="86"/>
      <c r="E12" s="86"/>
      <c r="F12" s="86"/>
      <c r="G12" s="86"/>
      <c r="H12" s="86"/>
    </row>
    <row r="13" spans="2:8" x14ac:dyDescent="0.25">
      <c r="B13" s="83" t="s">
        <v>10</v>
      </c>
      <c r="C13" s="83"/>
      <c r="D13" s="86"/>
      <c r="E13" s="86"/>
      <c r="F13" s="86"/>
      <c r="G13" s="86"/>
      <c r="H13" s="86"/>
    </row>
    <row r="14" spans="2:8" x14ac:dyDescent="0.25">
      <c r="B14" s="83"/>
      <c r="C14" s="83"/>
      <c r="D14" s="86"/>
      <c r="E14" s="86"/>
      <c r="F14" s="86"/>
      <c r="G14" s="86"/>
      <c r="H14" s="86"/>
    </row>
    <row r="15" spans="2:8" x14ac:dyDescent="0.25">
      <c r="B15" s="83" t="s">
        <v>11</v>
      </c>
      <c r="C15" s="83"/>
      <c r="D15" s="83" t="s">
        <v>12</v>
      </c>
      <c r="E15" s="83"/>
      <c r="F15" s="83"/>
      <c r="G15" s="83"/>
      <c r="H15" s="83"/>
    </row>
    <row r="16" spans="2:8" x14ac:dyDescent="0.25">
      <c r="B16" s="83"/>
      <c r="C16" s="83"/>
      <c r="D16" s="83"/>
      <c r="E16" s="83"/>
      <c r="F16" s="83"/>
      <c r="G16" s="83"/>
      <c r="H16" s="83"/>
    </row>
    <row r="17" spans="2:8" x14ac:dyDescent="0.25">
      <c r="B17" s="83" t="s">
        <v>13</v>
      </c>
      <c r="C17" s="83"/>
      <c r="D17" s="83" t="s">
        <v>14</v>
      </c>
      <c r="E17" s="83"/>
      <c r="F17" s="83"/>
      <c r="G17" s="83"/>
      <c r="H17" s="83"/>
    </row>
    <row r="18" spans="2:8" x14ac:dyDescent="0.25">
      <c r="B18" s="83"/>
      <c r="C18" s="83"/>
      <c r="D18" s="83"/>
      <c r="E18" s="83"/>
      <c r="F18" s="83"/>
      <c r="G18" s="83"/>
      <c r="H18" s="83"/>
    </row>
    <row r="19" spans="2:8" x14ac:dyDescent="0.25">
      <c r="B19" s="83"/>
      <c r="C19" s="83"/>
      <c r="D19" s="83"/>
      <c r="E19" s="83"/>
      <c r="F19" s="83"/>
      <c r="G19" s="83"/>
      <c r="H19" s="83"/>
    </row>
    <row r="20" spans="2:8" x14ac:dyDescent="0.25">
      <c r="B20" s="83"/>
      <c r="C20" s="83"/>
      <c r="D20" s="83"/>
      <c r="E20" s="83"/>
      <c r="F20" s="83"/>
      <c r="G20" s="83"/>
      <c r="H20" s="83"/>
    </row>
  </sheetData>
  <sheetProtection algorithmName="SHA-512" hashValue="aN7yfH02zY78ePSD18JmSqfs4XMz3OYzFkNXnVMbyjYxau14Ywd7hJ3QZLgyhkLcWvZzRyZd8hPk1pk1pwVpNA==" saltValue="w1tzDyvNF1fdJxM78vtc0A==" spinCount="100000" sheet="1" objects="1" scenarios="1"/>
  <mergeCells count="13">
    <mergeCell ref="B4:F4"/>
    <mergeCell ref="B5:F6"/>
    <mergeCell ref="B15:C16"/>
    <mergeCell ref="D15:H16"/>
    <mergeCell ref="B17:C20"/>
    <mergeCell ref="D17:H20"/>
    <mergeCell ref="G5:G6"/>
    <mergeCell ref="B11:C12"/>
    <mergeCell ref="D11:H12"/>
    <mergeCell ref="B13:C14"/>
    <mergeCell ref="D13:H14"/>
    <mergeCell ref="H5:H6"/>
    <mergeCell ref="B9:H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676F0-CED4-4CBF-8BDD-6B8673BC7994}">
  <dimension ref="A3:J33"/>
  <sheetViews>
    <sheetView workbookViewId="0">
      <selection activeCell="E16" sqref="E16:F16"/>
    </sheetView>
  </sheetViews>
  <sheetFormatPr baseColWidth="10" defaultRowHeight="15" x14ac:dyDescent="0.25"/>
  <cols>
    <col min="1" max="1" width="49.7109375" customWidth="1"/>
    <col min="2" max="2" width="3.28515625" customWidth="1"/>
    <col min="3" max="3" width="38.7109375" customWidth="1"/>
    <col min="5" max="5" width="57.28515625" customWidth="1"/>
    <col min="6" max="6" width="3.85546875" customWidth="1"/>
    <col min="7" max="7" width="32" customWidth="1"/>
  </cols>
  <sheetData>
    <row r="3" spans="1:7" ht="15.75" thickBot="1" x14ac:dyDescent="0.3"/>
    <row r="4" spans="1:7" ht="15.75" thickBot="1" x14ac:dyDescent="0.3">
      <c r="A4" s="107" t="s">
        <v>59</v>
      </c>
      <c r="B4" s="108"/>
      <c r="C4" s="108"/>
      <c r="D4" s="108"/>
      <c r="E4" s="108"/>
      <c r="F4" s="108"/>
      <c r="G4" s="109"/>
    </row>
    <row r="5" spans="1:7" ht="15.75" thickBot="1" x14ac:dyDescent="0.3">
      <c r="A5" s="68"/>
      <c r="B5" s="68"/>
      <c r="C5" s="68"/>
      <c r="D5" s="74"/>
    </row>
    <row r="6" spans="1:7" ht="15.75" thickBot="1" x14ac:dyDescent="0.3">
      <c r="A6" s="110" t="s">
        <v>66</v>
      </c>
      <c r="B6" s="111"/>
      <c r="C6" s="112"/>
      <c r="E6" s="110" t="s">
        <v>58</v>
      </c>
      <c r="F6" s="111"/>
      <c r="G6" s="112"/>
    </row>
    <row r="7" spans="1:7" x14ac:dyDescent="0.25">
      <c r="A7" s="113" t="s">
        <v>67</v>
      </c>
      <c r="B7" s="114"/>
      <c r="C7" s="69">
        <f>'PRECIO FIJO(PF)'!E13</f>
        <v>564000</v>
      </c>
      <c r="E7" s="113" t="s">
        <v>68</v>
      </c>
      <c r="F7" s="114"/>
      <c r="G7" s="69">
        <f>'PRECIO FIJO(PF)'!F13</f>
        <v>0</v>
      </c>
    </row>
    <row r="8" spans="1:7" x14ac:dyDescent="0.25">
      <c r="A8" s="103" t="s">
        <v>69</v>
      </c>
      <c r="B8" s="104"/>
      <c r="C8" s="70">
        <f>'MTTO. PREVENTIVO(PMV)'!G27</f>
        <v>369351.87</v>
      </c>
      <c r="E8" s="103" t="s">
        <v>62</v>
      </c>
      <c r="F8" s="104"/>
      <c r="G8" s="70">
        <f>'MTTO. PREVENTIVO(PMV)'!J27</f>
        <v>0</v>
      </c>
    </row>
    <row r="9" spans="1:7" ht="15.75" thickBot="1" x14ac:dyDescent="0.3">
      <c r="A9" s="105" t="s">
        <v>63</v>
      </c>
      <c r="B9" s="106"/>
      <c r="C9" s="71">
        <v>226265.48199999999</v>
      </c>
      <c r="D9" s="75"/>
      <c r="E9" s="105" t="s">
        <v>63</v>
      </c>
      <c r="F9" s="106"/>
      <c r="G9" s="71">
        <v>226265.48199999999</v>
      </c>
    </row>
    <row r="10" spans="1:7" ht="15.75" thickBot="1" x14ac:dyDescent="0.3">
      <c r="A10" s="101" t="s">
        <v>70</v>
      </c>
      <c r="B10" s="102"/>
      <c r="C10" s="76">
        <f>SUM(C7:C9)</f>
        <v>1159617.352</v>
      </c>
      <c r="E10" s="101" t="s">
        <v>71</v>
      </c>
      <c r="F10" s="102"/>
      <c r="G10" s="76">
        <f>SUM(G7:G9)</f>
        <v>226265.48199999999</v>
      </c>
    </row>
    <row r="11" spans="1:7" ht="15.75" thickBot="1" x14ac:dyDescent="0.3">
      <c r="A11" s="101" t="s">
        <v>72</v>
      </c>
      <c r="B11" s="102"/>
      <c r="C11" s="76">
        <f>C10*4</f>
        <v>4638469.4079999998</v>
      </c>
      <c r="E11" s="101" t="s">
        <v>73</v>
      </c>
      <c r="F11" s="102"/>
      <c r="G11" s="76">
        <f>G10*4</f>
        <v>905061.92799999996</v>
      </c>
    </row>
    <row r="12" spans="1:7" ht="15.75" thickBot="1" x14ac:dyDescent="0.3">
      <c r="A12" s="77" t="s">
        <v>74</v>
      </c>
      <c r="B12" s="78">
        <v>0.09</v>
      </c>
      <c r="C12" s="79">
        <f>C11*B12</f>
        <v>417462.24672</v>
      </c>
      <c r="E12" s="77" t="s">
        <v>74</v>
      </c>
      <c r="F12" s="80"/>
      <c r="G12" s="79">
        <f>G11*F12</f>
        <v>0</v>
      </c>
    </row>
    <row r="13" spans="1:7" ht="15.75" thickBot="1" x14ac:dyDescent="0.3">
      <c r="A13" s="77" t="s">
        <v>75</v>
      </c>
      <c r="B13" s="78">
        <v>0.06</v>
      </c>
      <c r="C13" s="79">
        <f>B13*C11</f>
        <v>278308.16447999998</v>
      </c>
      <c r="E13" s="77" t="s">
        <v>75</v>
      </c>
      <c r="F13" s="80"/>
      <c r="G13" s="79">
        <f>F13*G11</f>
        <v>0</v>
      </c>
    </row>
    <row r="14" spans="1:7" ht="15.75" thickBot="1" x14ac:dyDescent="0.3">
      <c r="A14" s="81" t="s">
        <v>76</v>
      </c>
      <c r="B14" s="82"/>
      <c r="C14" s="79">
        <f>SUM(C11:C13)</f>
        <v>5334239.8191999998</v>
      </c>
      <c r="E14" s="101" t="s">
        <v>77</v>
      </c>
      <c r="F14" s="102"/>
      <c r="G14" s="79">
        <f>SUM(G11:G13)</f>
        <v>905061.92799999996</v>
      </c>
    </row>
    <row r="15" spans="1:7" x14ac:dyDescent="0.25">
      <c r="A15" s="115" t="s">
        <v>78</v>
      </c>
      <c r="B15" s="116"/>
      <c r="C15" s="117">
        <f>C14*1.21</f>
        <v>6454430.1812319998</v>
      </c>
      <c r="E15" s="115" t="s">
        <v>79</v>
      </c>
      <c r="F15" s="116"/>
      <c r="G15" s="117">
        <f>G14*1.21</f>
        <v>1095124.93288</v>
      </c>
    </row>
    <row r="16" spans="1:7" ht="15.75" thickBot="1" x14ac:dyDescent="0.3">
      <c r="A16" s="119" t="s">
        <v>65</v>
      </c>
      <c r="B16" s="120"/>
      <c r="C16" s="118"/>
      <c r="E16" s="119" t="s">
        <v>65</v>
      </c>
      <c r="F16" s="120"/>
      <c r="G16" s="118"/>
    </row>
    <row r="19" spans="1:10" x14ac:dyDescent="0.25">
      <c r="D19" s="83" t="s">
        <v>9</v>
      </c>
      <c r="E19" s="83"/>
      <c r="F19" s="86"/>
      <c r="G19" s="86"/>
      <c r="H19" s="86"/>
      <c r="I19" s="86"/>
      <c r="J19" s="86"/>
    </row>
    <row r="20" spans="1:10" x14ac:dyDescent="0.25">
      <c r="A20" s="75"/>
      <c r="D20" s="83"/>
      <c r="E20" s="83"/>
      <c r="F20" s="86"/>
      <c r="G20" s="86"/>
      <c r="H20" s="86"/>
      <c r="I20" s="86"/>
      <c r="J20" s="86"/>
    </row>
    <row r="21" spans="1:10" x14ac:dyDescent="0.25">
      <c r="D21" s="83" t="s">
        <v>10</v>
      </c>
      <c r="E21" s="83"/>
      <c r="F21" s="86"/>
      <c r="G21" s="86"/>
      <c r="H21" s="86"/>
      <c r="I21" s="86"/>
      <c r="J21" s="86"/>
    </row>
    <row r="22" spans="1:10" x14ac:dyDescent="0.25">
      <c r="A22" s="75"/>
      <c r="D22" s="83"/>
      <c r="E22" s="83"/>
      <c r="F22" s="86"/>
      <c r="G22" s="86"/>
      <c r="H22" s="86"/>
      <c r="I22" s="86"/>
      <c r="J22" s="86"/>
    </row>
    <row r="23" spans="1:10" x14ac:dyDescent="0.25">
      <c r="D23" s="83" t="s">
        <v>11</v>
      </c>
      <c r="E23" s="83"/>
      <c r="F23" s="83" t="s">
        <v>12</v>
      </c>
      <c r="G23" s="83"/>
      <c r="H23" s="83"/>
      <c r="I23" s="83"/>
      <c r="J23" s="83"/>
    </row>
    <row r="24" spans="1:10" x14ac:dyDescent="0.25">
      <c r="A24" s="75"/>
      <c r="D24" s="83"/>
      <c r="E24" s="83"/>
      <c r="F24" s="83"/>
      <c r="G24" s="83"/>
      <c r="H24" s="83"/>
      <c r="I24" s="83"/>
      <c r="J24" s="83"/>
    </row>
    <row r="25" spans="1:10" x14ac:dyDescent="0.25">
      <c r="D25" s="73" t="s">
        <v>13</v>
      </c>
      <c r="E25" s="73"/>
      <c r="F25" s="73" t="s">
        <v>14</v>
      </c>
      <c r="G25" s="73"/>
      <c r="H25" s="73"/>
      <c r="I25" s="73"/>
      <c r="J25" s="73"/>
    </row>
    <row r="26" spans="1:10" x14ac:dyDescent="0.25">
      <c r="D26" s="73"/>
      <c r="E26" s="73"/>
      <c r="F26" s="73"/>
      <c r="G26" s="73"/>
      <c r="H26" s="73"/>
      <c r="I26" s="73"/>
      <c r="J26" s="73"/>
    </row>
    <row r="27" spans="1:10" x14ac:dyDescent="0.25">
      <c r="A27" s="75"/>
      <c r="D27" s="73"/>
      <c r="E27" s="73"/>
      <c r="F27" s="73"/>
      <c r="G27" s="73"/>
      <c r="H27" s="73"/>
      <c r="I27" s="73"/>
      <c r="J27" s="73"/>
    </row>
    <row r="28" spans="1:10" x14ac:dyDescent="0.25">
      <c r="D28" s="73"/>
      <c r="E28" s="73"/>
      <c r="F28" s="73"/>
      <c r="G28" s="73"/>
      <c r="H28" s="73"/>
      <c r="I28" s="73"/>
      <c r="J28" s="73"/>
    </row>
    <row r="29" spans="1:10" x14ac:dyDescent="0.25">
      <c r="A29" s="75"/>
    </row>
    <row r="31" spans="1:10" x14ac:dyDescent="0.25">
      <c r="A31" s="75"/>
    </row>
    <row r="33" spans="1:1" x14ac:dyDescent="0.25">
      <c r="A33" s="75"/>
    </row>
  </sheetData>
  <sheetProtection algorithmName="SHA-512" hashValue="973IMA1hFvv2MemPUn8LRWV3ygANvlfJnVSIiSmo+4uoKFvSkjutxNYm1ryb1xO/u/3GVJ0cpaAat69RXLCnjw==" saltValue="uYIJy95bJckPajCuexmhMw==" spinCount="100000" sheet="1" objects="1" scenarios="1"/>
  <mergeCells count="26">
    <mergeCell ref="D19:E20"/>
    <mergeCell ref="F19:J20"/>
    <mergeCell ref="D21:E22"/>
    <mergeCell ref="F21:J22"/>
    <mergeCell ref="D23:E24"/>
    <mergeCell ref="F23:J24"/>
    <mergeCell ref="E14:F14"/>
    <mergeCell ref="A15:B15"/>
    <mergeCell ref="C15:C16"/>
    <mergeCell ref="E15:F15"/>
    <mergeCell ref="G15:G16"/>
    <mergeCell ref="A16:B16"/>
    <mergeCell ref="E16:F16"/>
    <mergeCell ref="A4:G4"/>
    <mergeCell ref="A6:C6"/>
    <mergeCell ref="E6:G6"/>
    <mergeCell ref="A7:B7"/>
    <mergeCell ref="E7:F7"/>
    <mergeCell ref="A11:B11"/>
    <mergeCell ref="E11:F11"/>
    <mergeCell ref="A8:B8"/>
    <mergeCell ref="E8:F8"/>
    <mergeCell ref="A9:B9"/>
    <mergeCell ref="E9:F9"/>
    <mergeCell ref="A10:B10"/>
    <mergeCell ref="E10:F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PRECIO FIJO(PF)</vt:lpstr>
      <vt:lpstr>MTTO. PREVENTIVO(PMV)</vt:lpstr>
      <vt:lpstr>ACT.URGENTES Y COMPL.(PU)</vt:lpstr>
      <vt:lpstr>TOTAL OFERTA LOTE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2024-09-20T09:07:54Z</dcterms:created>
  <dcterms:modified xsi:type="dcterms:W3CDTF">2025-02-07T11:34:38Z</dcterms:modified>
</cp:coreProperties>
</file>