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7145557-66E3-48D6-9F9B-D33459BC677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RECIO FIJO(PF)" sheetId="3" r:id="rId1"/>
    <sheet name="MTTO. PREVENTIVO(PMV)" sheetId="2" r:id="rId2"/>
    <sheet name="ACT.URGENTES Y COMPL.(PU)" sheetId="1" r:id="rId3"/>
    <sheet name="TOTAL OFERTA LOTE 4" sheetId="4" r:id="rId4"/>
  </sheet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 l="1"/>
  <c r="G7" i="4"/>
  <c r="F14" i="2"/>
  <c r="G9" i="4"/>
  <c r="F26" i="2"/>
  <c r="F25" i="2"/>
  <c r="F24" i="2"/>
  <c r="F23" i="2"/>
  <c r="F22" i="2"/>
  <c r="F21" i="2"/>
  <c r="F20" i="2"/>
  <c r="F19" i="2"/>
  <c r="F18" i="2"/>
  <c r="F17" i="2"/>
  <c r="F13" i="2"/>
  <c r="F12" i="2"/>
  <c r="F11" i="2"/>
  <c r="F10" i="2"/>
  <c r="F9" i="2"/>
  <c r="F8" i="2"/>
  <c r="F7" i="2"/>
  <c r="F6" i="2"/>
  <c r="C7" i="4"/>
  <c r="H7" i="2" l="1"/>
  <c r="H8" i="2"/>
  <c r="H9" i="2"/>
  <c r="H10" i="2"/>
  <c r="H11" i="2"/>
  <c r="H12" i="2"/>
  <c r="H13" i="2"/>
  <c r="H6" i="2"/>
  <c r="H18" i="2"/>
  <c r="H19" i="2"/>
  <c r="H20" i="2"/>
  <c r="H21" i="2"/>
  <c r="H22" i="2"/>
  <c r="H23" i="2"/>
  <c r="H24" i="2"/>
  <c r="H25" i="2"/>
  <c r="H17" i="2"/>
  <c r="J25" i="2" l="1"/>
  <c r="J24" i="2"/>
  <c r="J23" i="2"/>
  <c r="J22" i="2"/>
  <c r="J21" i="2"/>
  <c r="J20" i="2"/>
  <c r="J19" i="2"/>
  <c r="J18" i="2"/>
  <c r="J17" i="2"/>
  <c r="H16" i="2"/>
  <c r="J13" i="2"/>
  <c r="J12" i="2"/>
  <c r="J11" i="2"/>
  <c r="J10" i="2"/>
  <c r="J9" i="2"/>
  <c r="J8" i="2"/>
  <c r="J7" i="2"/>
  <c r="J6" i="2"/>
  <c r="H5" i="2"/>
  <c r="G25" i="2"/>
  <c r="G24" i="2"/>
  <c r="G23" i="2"/>
  <c r="G22" i="2"/>
  <c r="G21" i="2"/>
  <c r="G20" i="2"/>
  <c r="G19" i="2"/>
  <c r="G18" i="2"/>
  <c r="G17" i="2"/>
  <c r="E16" i="2"/>
  <c r="G13" i="2"/>
  <c r="G12" i="2"/>
  <c r="G11" i="2"/>
  <c r="G10" i="2"/>
  <c r="G9" i="2"/>
  <c r="G8" i="2"/>
  <c r="G7" i="2"/>
  <c r="G6" i="2"/>
  <c r="E5" i="2"/>
  <c r="I26" i="2" l="1"/>
  <c r="J26" i="2" s="1"/>
  <c r="J16" i="2" s="1"/>
  <c r="F16" i="2"/>
  <c r="I14" i="2"/>
  <c r="J14" i="2" s="1"/>
  <c r="J5" i="2" s="1"/>
  <c r="F5" i="2"/>
  <c r="G26" i="2" l="1"/>
  <c r="G16" i="2" s="1"/>
  <c r="G14" i="2"/>
  <c r="G5" i="2" s="1"/>
  <c r="I16" i="2"/>
  <c r="I28" i="2"/>
  <c r="J28" i="2" s="1"/>
  <c r="J29" i="2" s="1"/>
  <c r="I5" i="2"/>
  <c r="F28" i="2" l="1"/>
  <c r="G28" i="2" s="1"/>
  <c r="G29" i="2" s="1"/>
  <c r="C8" i="4" s="1"/>
  <c r="G10" i="4" s="1"/>
  <c r="G11" i="4" s="1"/>
  <c r="F13" i="3"/>
  <c r="E13" i="3"/>
  <c r="G13" i="4" l="1"/>
  <c r="G12" i="4"/>
  <c r="C10" i="4"/>
  <c r="C11" i="4" s="1"/>
  <c r="C13" i="4" s="1"/>
  <c r="G14" i="4" l="1"/>
  <c r="G15" i="4" s="1"/>
  <c r="C12" i="4"/>
  <c r="C14" i="4" s="1"/>
  <c r="C15" i="4" l="1"/>
</calcChain>
</file>

<file path=xl/sharedStrings.xml><?xml version="1.0" encoding="utf-8"?>
<sst xmlns="http://schemas.openxmlformats.org/spreadsheetml/2006/main" count="160" uniqueCount="80">
  <si>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</si>
  <si>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</si>
  <si>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</si>
  <si>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</si>
  <si>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</si>
  <si>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</si>
  <si>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</si>
  <si>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</si>
  <si>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</si>
  <si>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</si>
  <si>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</si>
  <si>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</si>
  <si>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</si>
  <si>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</si>
  <si>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</si>
  <si>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</si>
  <si>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</si>
  <si>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</si>
  <si>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</si>
  <si>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</si>
  <si>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</si>
  <si>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</si>
  <si>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</si>
  <si>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</si>
  <si>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</si>
  <si>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</si>
  <si>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</si>
  <si>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</si>
  <si>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</si>
  <si>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</si>
  <si>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</si>
  <si>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PRECIARIOS 1 Y 2</t>
  </si>
  <si>
    <t>TOTAL</t>
  </si>
  <si>
    <t>L1</t>
  </si>
  <si>
    <t>L2R</t>
  </si>
  <si>
    <t>0002</t>
  </si>
  <si>
    <t>MTTO. PREVENTIVO PROGRAMADO</t>
  </si>
  <si>
    <t>L03.01</t>
  </si>
  <si>
    <t>LÍNEA 1</t>
  </si>
  <si>
    <t>Preventivo Pozo de Ventilación PV</t>
  </si>
  <si>
    <t>EMP015</t>
  </si>
  <si>
    <t>Preventivo Pozo de Ventilación SV</t>
  </si>
  <si>
    <t>EMP017</t>
  </si>
  <si>
    <t>Preventivo Ventilacion galerias de cables</t>
  </si>
  <si>
    <t>EMP025</t>
  </si>
  <si>
    <t>Preventivo Pozo de Bombas Pluviales arqueta</t>
  </si>
  <si>
    <t>EMP140</t>
  </si>
  <si>
    <t>m²</t>
  </si>
  <si>
    <t>Preventivo Cubiertas planas</t>
  </si>
  <si>
    <t>Total L03.01</t>
  </si>
  <si>
    <t>L03.02</t>
  </si>
  <si>
    <t>LÍNEA 2R</t>
  </si>
  <si>
    <t>EMP120</t>
  </si>
  <si>
    <t>ml</t>
  </si>
  <si>
    <t>Preventivo Cubiertas inclinadas</t>
  </si>
  <si>
    <t>Total L03.02</t>
  </si>
  <si>
    <t>Total 03</t>
  </si>
  <si>
    <t>PLIEGO</t>
  </si>
  <si>
    <t>OFERTA</t>
  </si>
  <si>
    <t>LOTE 4</t>
  </si>
  <si>
    <t>Se tendrá en cuenta lo especificado en el apartado Oferta Economica del PCP</t>
  </si>
  <si>
    <t>ACT.URGENTES Y COMPLEMENTARIAS</t>
  </si>
  <si>
    <t>TOTAL OFERTA MTTO PREVENTIVO (PMV)</t>
  </si>
  <si>
    <t>ACT.URGENTES Y COMPLEMENTARIAS (PU)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</si>
  <si>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</si>
  <si>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</si>
  <si>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PLIEGO TECNICO</t>
  </si>
  <si>
    <t>TOTAL  PRECIO FIJO (PF)</t>
  </si>
  <si>
    <t>TOTAL  OFERTA PRECIO FIJO (PF)</t>
  </si>
  <si>
    <t>TOTAL MTTO PREVENTIVO (PMV)</t>
  </si>
  <si>
    <t>PRESUPUESTO EJECUCIÓN (SIN IVA)</t>
  </si>
  <si>
    <t>TOTAL OFERTA PRESUPUESTO EJECUCIÓN (SIN IVA)</t>
  </si>
  <si>
    <t>PRESUPUESTO EJECUCION TOTAL 4 ANUALIDADES (SIN IVA)</t>
  </si>
  <si>
    <t>TOTAL OFERTA PRESUPUESTO EJECUCION TOTAL 4 ANUALIDADES (SIN IVA)</t>
  </si>
  <si>
    <t>G.G.</t>
  </si>
  <si>
    <t xml:space="preserve">B.I. </t>
  </si>
  <si>
    <t>BASE IMPONIBLE</t>
  </si>
  <si>
    <t>TOTAL OFERTA (IVA NO INCLUIDO)</t>
  </si>
  <si>
    <t>PRESUPUESTO BASE DE LICITACION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</si>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</sst>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164" fontId="0" fillId="0" borderId="18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left"/>
    </xf>
    <xf numFmtId="164" fontId="13" fillId="0" borderId="6" xfId="0" applyNumberFormat="1" applyFont="1" applyBorder="1"/>
    <xf numFmtId="164" fontId="0" fillId="0" borderId="21" xfId="0" applyNumberFormat="1" applyBorder="1"/>
    <xf numFmtId="0" fontId="1" fillId="7" borderId="17" xfId="0" applyFont="1" applyFill="1" applyBorder="1" applyAlignment="1">
      <alignment horizontal="left"/>
    </xf>
    <xf numFmtId="0" fontId="1" fillId="8" borderId="19" xfId="0" applyFont="1" applyFill="1" applyBorder="1" applyAlignment="1">
      <alignment horizontal="left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4" fontId="14" fillId="2" borderId="0" xfId="0" applyNumberFormat="1" applyFont="1" applyFill="1" applyAlignment="1">
      <alignment vertical="top"/>
    </xf>
    <xf numFmtId="4" fontId="14" fillId="2" borderId="15" xfId="0" applyNumberFormat="1" applyFont="1" applyFill="1" applyBorder="1" applyAlignment="1">
      <alignment vertical="top"/>
    </xf>
    <xf numFmtId="4" fontId="14" fillId="9" borderId="14" xfId="0" applyNumberFormat="1" applyFont="1" applyFill="1" applyBorder="1" applyAlignment="1">
      <alignment vertical="top"/>
    </xf>
    <xf numFmtId="4" fontId="14" fillId="9" borderId="0" xfId="0" applyNumberFormat="1" applyFont="1" applyFill="1" applyAlignment="1">
      <alignment vertical="top"/>
    </xf>
    <xf numFmtId="4" fontId="14" fillId="9" borderId="15" xfId="0" applyNumberFormat="1" applyFont="1" applyFill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5" fillId="0" borderId="15" xfId="0" applyNumberFormat="1" applyFont="1" applyBorder="1" applyAlignment="1">
      <alignment vertical="top"/>
    </xf>
    <xf numFmtId="4" fontId="14" fillId="0" borderId="0" xfId="0" applyNumberFormat="1" applyFont="1" applyAlignment="1">
      <alignment vertical="top"/>
    </xf>
    <xf numFmtId="4" fontId="14" fillId="0" borderId="15" xfId="0" applyNumberFormat="1" applyFont="1" applyBorder="1" applyAlignment="1">
      <alignment vertical="top"/>
    </xf>
    <xf numFmtId="0" fontId="6" fillId="10" borderId="14" xfId="0" applyFont="1" applyFill="1" applyBorder="1" applyAlignment="1">
      <alignment vertical="top"/>
    </xf>
    <xf numFmtId="0" fontId="6" fillId="10" borderId="15" xfId="0" applyFont="1" applyFill="1" applyBorder="1" applyAlignment="1">
      <alignment vertical="top"/>
    </xf>
    <xf numFmtId="3" fontId="6" fillId="5" borderId="14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4" fontId="7" fillId="5" borderId="15" xfId="0" applyNumberFormat="1" applyFont="1" applyFill="1" applyBorder="1" applyAlignment="1">
      <alignment vertical="top"/>
    </xf>
    <xf numFmtId="164" fontId="0" fillId="0" borderId="18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49" fontId="8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top"/>
      <protection locked="0"/>
    </xf>
    <xf numFmtId="4" fontId="11" fillId="0" borderId="0" xfId="0" applyNumberFormat="1" applyFont="1" applyAlignment="1" applyProtection="1">
      <alignment horizontal="center" vertical="top"/>
      <protection locked="0"/>
    </xf>
    <xf numFmtId="164" fontId="17" fillId="0" borderId="28" xfId="0" applyNumberFormat="1" applyFont="1" applyBorder="1" applyAlignment="1">
      <alignment horizontal="center"/>
    </xf>
    <xf numFmtId="164" fontId="17" fillId="0" borderId="29" xfId="0" applyNumberFormat="1" applyFont="1" applyBorder="1" applyAlignment="1">
      <alignment horizontal="center"/>
    </xf>
    <xf numFmtId="164" fontId="17" fillId="0" borderId="30" xfId="0" applyNumberFormat="1" applyFont="1" applyBorder="1" applyAlignment="1">
      <alignment horizontal="center"/>
    </xf>
    <xf numFmtId="0" fontId="9" fillId="0" borderId="3" xfId="0" applyFont="1" applyBorder="1" applyAlignment="1" applyProtection="1">
      <alignment horizontal="left" vertical="top"/>
      <protection locked="0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8" fontId="0" fillId="0" borderId="0" xfId="0" applyNumberFormat="1"/>
    <xf numFmtId="164" fontId="18" fillId="0" borderId="25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right" vertical="center" wrapText="1"/>
    </xf>
    <xf numFmtId="9" fontId="18" fillId="0" borderId="5" xfId="0" applyNumberFormat="1" applyFont="1" applyBorder="1" applyAlignment="1">
      <alignment horizontal="right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 applyProtection="1">
      <alignment horizontal="right" vertical="center" wrapText="1"/>
      <protection locked="0"/>
    </xf>
    <xf numFmtId="0" fontId="16" fillId="11" borderId="1" xfId="0" applyFont="1" applyFill="1" applyBorder="1" applyAlignment="1">
      <alignment vertical="center" wrapText="1"/>
    </xf>
    <xf numFmtId="0" fontId="16" fillId="11" borderId="5" xfId="0" applyFont="1" applyFill="1" applyBorder="1" applyAlignment="1">
      <alignment vertical="center" wrapText="1"/>
    </xf>
    <xf numFmtId="8" fontId="0" fillId="0" borderId="0" xfId="0" applyNumberFormat="1" applyAlignment="1">
      <alignment horizontal="center" vertic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15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top"/>
      <protection locked="0"/>
    </xf>
    <xf numFmtId="10" fontId="7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16" fillId="11" borderId="27" xfId="0" applyFont="1" applyFill="1" applyBorder="1" applyAlignment="1">
      <alignment horizontal="left" vertical="center" wrapText="1"/>
    </xf>
    <xf numFmtId="0" fontId="16" fillId="11" borderId="25" xfId="0" applyFont="1" applyFill="1" applyBorder="1" applyAlignment="1">
      <alignment horizontal="left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8" fontId="18" fillId="12" borderId="1" xfId="0" applyNumberFormat="1" applyFont="1" applyFill="1" applyBorder="1" applyAlignment="1">
      <alignment horizontal="center" vertical="center" wrapText="1"/>
    </xf>
    <xf numFmtId="8" fontId="18" fillId="12" borderId="26" xfId="0" applyNumberFormat="1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" fillId="13" borderId="27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26"/>
  <sheetViews>
    <sheetView workbookViewId="0">
      <selection activeCell="I9" sqref="I9"/>
    </sheetView>
  </sheetViews>
  <sheetFormatPr baseColWidth="10" defaultRowHeight="14.4" x14ac:dyDescent="0.3"/>
  <cols>
    <col min="4" max="4" width="13.6640625" bestFit="1" customWidth="1"/>
    <col min="5" max="5" width="13" bestFit="1" customWidth="1"/>
    <col min="6" max="6" width="15.6640625" customWidth="1"/>
    <col min="7" max="7" width="16.88671875" customWidth="1"/>
  </cols>
  <sheetData>
    <row r="9" spans="3:6" ht="15" thickBot="1" x14ac:dyDescent="0.35"/>
    <row r="10" spans="3:6" ht="67.5" customHeight="1" thickBot="1" x14ac:dyDescent="0.45">
      <c r="C10" s="69"/>
      <c r="D10" s="70"/>
      <c r="E10" s="18" t="s">
        <v>28</v>
      </c>
      <c r="F10" s="18" t="s">
        <v>30</v>
      </c>
    </row>
    <row r="11" spans="3:6" x14ac:dyDescent="0.3">
      <c r="C11" s="72" t="s">
        <v>59</v>
      </c>
      <c r="D11" s="22" t="s">
        <v>33</v>
      </c>
      <c r="E11" s="15">
        <v>360000</v>
      </c>
      <c r="F11" s="46"/>
    </row>
    <row r="12" spans="3:6" ht="15" thickBot="1" x14ac:dyDescent="0.35">
      <c r="C12" s="73"/>
      <c r="D12" s="23" t="s">
        <v>34</v>
      </c>
      <c r="E12" s="21">
        <v>246000</v>
      </c>
      <c r="F12" s="47"/>
    </row>
    <row r="13" spans="3:6" ht="16.2" thickBot="1" x14ac:dyDescent="0.35">
      <c r="C13" s="74"/>
      <c r="D13" s="19" t="s">
        <v>32</v>
      </c>
      <c r="E13" s="20">
        <f>SUM(E11:E12)</f>
        <v>606000</v>
      </c>
      <c r="F13" s="20">
        <f>SUM(F11:F12)</f>
        <v>0</v>
      </c>
    </row>
    <row r="14" spans="3:6" x14ac:dyDescent="0.3">
      <c r="D14" s="17"/>
      <c r="E14" s="16"/>
    </row>
    <row r="15" spans="3:6" x14ac:dyDescent="0.3">
      <c r="C15" t="s">
        <v>60</v>
      </c>
      <c r="D15" s="17"/>
      <c r="E15" s="16"/>
    </row>
    <row r="16" spans="3:6" x14ac:dyDescent="0.3">
      <c r="D16" s="17"/>
      <c r="E16" s="16"/>
    </row>
    <row r="17" spans="3:9" x14ac:dyDescent="0.3">
      <c r="C17" s="68" t="s">
        <v>9</v>
      </c>
      <c r="D17" s="68"/>
      <c r="E17" s="71"/>
      <c r="F17" s="71"/>
      <c r="G17" s="71"/>
      <c r="H17" s="71"/>
      <c r="I17" s="71"/>
    </row>
    <row r="18" spans="3:9" x14ac:dyDescent="0.3">
      <c r="C18" s="68"/>
      <c r="D18" s="68"/>
      <c r="E18" s="71"/>
      <c r="F18" s="71"/>
      <c r="G18" s="71"/>
      <c r="H18" s="71"/>
      <c r="I18" s="71"/>
    </row>
    <row r="19" spans="3:9" x14ac:dyDescent="0.3">
      <c r="C19" s="68" t="s">
        <v>10</v>
      </c>
      <c r="D19" s="68"/>
      <c r="E19" s="71"/>
      <c r="F19" s="71"/>
      <c r="G19" s="71"/>
      <c r="H19" s="71"/>
      <c r="I19" s="71"/>
    </row>
    <row r="20" spans="3:9" x14ac:dyDescent="0.3">
      <c r="C20" s="68"/>
      <c r="D20" s="68"/>
      <c r="E20" s="71"/>
      <c r="F20" s="71"/>
      <c r="G20" s="71"/>
      <c r="H20" s="71"/>
      <c r="I20" s="71"/>
    </row>
    <row r="21" spans="3:9" x14ac:dyDescent="0.3">
      <c r="C21" s="68" t="s">
        <v>11</v>
      </c>
      <c r="D21" s="68"/>
      <c r="E21" s="68" t="s">
        <v>12</v>
      </c>
      <c r="F21" s="68"/>
      <c r="G21" s="68"/>
      <c r="H21" s="68"/>
      <c r="I21" s="68"/>
    </row>
    <row r="22" spans="3:9" x14ac:dyDescent="0.3">
      <c r="C22" s="68"/>
      <c r="D22" s="68"/>
      <c r="E22" s="68"/>
      <c r="F22" s="68"/>
      <c r="G22" s="68"/>
      <c r="H22" s="68"/>
      <c r="I22" s="68"/>
    </row>
    <row r="23" spans="3:9" x14ac:dyDescent="0.3">
      <c r="C23" s="68" t="s">
        <v>13</v>
      </c>
      <c r="D23" s="68"/>
      <c r="E23" s="68" t="s">
        <v>14</v>
      </c>
      <c r="F23" s="68"/>
      <c r="G23" s="68"/>
      <c r="H23" s="68"/>
      <c r="I23" s="68"/>
    </row>
    <row r="24" spans="3:9" x14ac:dyDescent="0.3">
      <c r="C24" s="68"/>
      <c r="D24" s="68"/>
      <c r="E24" s="68"/>
      <c r="F24" s="68"/>
      <c r="G24" s="68"/>
      <c r="H24" s="68"/>
      <c r="I24" s="68"/>
    </row>
    <row r="25" spans="3:9" x14ac:dyDescent="0.3">
      <c r="C25" s="68"/>
      <c r="D25" s="68"/>
      <c r="E25" s="68"/>
      <c r="F25" s="68"/>
      <c r="G25" s="68"/>
      <c r="H25" s="68"/>
      <c r="I25" s="68"/>
    </row>
    <row r="26" spans="3:9" x14ac:dyDescent="0.3">
      <c r="C26" s="68"/>
      <c r="D26" s="68"/>
      <c r="E26" s="68"/>
      <c r="F26" s="68"/>
      <c r="G26" s="68"/>
      <c r="H26" s="68"/>
      <c r="I26" s="68"/>
    </row>
  </sheetData>
  <sheetProtection algorithmName="SHA-512" hashValue="d7kSgaqR3IZbD++CsVMGovP0L+lkSqL2fDcJiMz7H4hf+/6OPl/e/CGJzDuhlgNwRjJ5BsyKTnVCnFfrJ+DgIw==" saltValue="K80qbqqnoc+eDhuDP6tzAQ==" spinCount="100000" sheet="1" objects="1" scenarios="1"/>
  <mergeCells count="10">
    <mergeCell ref="C23:D26"/>
    <mergeCell ref="E23:I26"/>
    <mergeCell ref="C10:D10"/>
    <mergeCell ref="C17:D18"/>
    <mergeCell ref="E17:I18"/>
    <mergeCell ref="C19:D20"/>
    <mergeCell ref="E19:I20"/>
    <mergeCell ref="C21:D22"/>
    <mergeCell ref="E21:I22"/>
    <mergeCell ref="C11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tabSelected="1" workbookViewId="0">
      <selection activeCell="F14" sqref="F14"/>
    </sheetView>
  </sheetViews>
  <sheetFormatPr baseColWidth="10" defaultRowHeight="14.4" x14ac:dyDescent="0.3"/>
  <cols>
    <col min="1" max="1" width="8.5546875" customWidth="1"/>
    <col min="2" max="2" width="6.5546875" bestFit="1" customWidth="1"/>
    <col min="3" max="3" width="3.6640625" bestFit="1" customWidth="1"/>
    <col min="4" max="4" width="41" customWidth="1"/>
  </cols>
  <sheetData>
    <row r="1" spans="1:10" x14ac:dyDescent="0.3">
      <c r="A1" s="10" t="s">
        <v>15</v>
      </c>
      <c r="B1" s="1"/>
      <c r="C1" s="1"/>
      <c r="D1" s="1"/>
      <c r="E1" s="1"/>
      <c r="F1" s="1"/>
      <c r="G1" s="1"/>
    </row>
    <row r="2" spans="1:10" ht="18" x14ac:dyDescent="0.3">
      <c r="A2" s="2" t="s">
        <v>16</v>
      </c>
      <c r="B2" s="1"/>
      <c r="C2" s="1"/>
      <c r="D2" s="1"/>
      <c r="E2" s="75" t="s">
        <v>57</v>
      </c>
      <c r="F2" s="76"/>
      <c r="G2" s="77"/>
      <c r="H2" s="75" t="s">
        <v>58</v>
      </c>
      <c r="I2" s="76"/>
      <c r="J2" s="77"/>
    </row>
    <row r="3" spans="1:10" x14ac:dyDescent="0.3">
      <c r="A3" s="3" t="s">
        <v>0</v>
      </c>
      <c r="B3" s="3" t="s">
        <v>1</v>
      </c>
      <c r="C3" s="3" t="s">
        <v>2</v>
      </c>
      <c r="D3" s="4" t="s">
        <v>3</v>
      </c>
      <c r="E3" s="28" t="s">
        <v>17</v>
      </c>
      <c r="F3" s="3" t="s">
        <v>18</v>
      </c>
      <c r="G3" s="29" t="s">
        <v>19</v>
      </c>
      <c r="H3" s="28" t="s">
        <v>17</v>
      </c>
      <c r="I3" s="3" t="s">
        <v>18</v>
      </c>
      <c r="J3" s="29" t="s">
        <v>19</v>
      </c>
    </row>
    <row r="4" spans="1:10" x14ac:dyDescent="0.3">
      <c r="A4" s="5" t="s">
        <v>35</v>
      </c>
      <c r="B4" s="5" t="s">
        <v>4</v>
      </c>
      <c r="C4" s="5" t="s">
        <v>5</v>
      </c>
      <c r="D4" s="6" t="s">
        <v>36</v>
      </c>
      <c r="E4" s="30"/>
      <c r="F4" s="31"/>
      <c r="G4" s="32"/>
      <c r="H4" s="30"/>
      <c r="I4" s="31"/>
      <c r="J4" s="32"/>
    </row>
    <row r="5" spans="1:10" x14ac:dyDescent="0.3">
      <c r="A5" s="24" t="s">
        <v>37</v>
      </c>
      <c r="B5" s="24" t="s">
        <v>4</v>
      </c>
      <c r="C5" s="24" t="s">
        <v>5</v>
      </c>
      <c r="D5" s="25" t="s">
        <v>38</v>
      </c>
      <c r="E5" s="33">
        <f t="shared" ref="E5:J5" si="0">E14</f>
        <v>1</v>
      </c>
      <c r="F5" s="34">
        <f t="shared" si="0"/>
        <v>149071.95000000001</v>
      </c>
      <c r="G5" s="35">
        <f t="shared" si="0"/>
        <v>149071.95000000001</v>
      </c>
      <c r="H5" s="33">
        <f t="shared" si="0"/>
        <v>1</v>
      </c>
      <c r="I5" s="34">
        <f t="shared" si="0"/>
        <v>0</v>
      </c>
      <c r="J5" s="35">
        <f t="shared" si="0"/>
        <v>0</v>
      </c>
    </row>
    <row r="6" spans="1:10" x14ac:dyDescent="0.3">
      <c r="A6" s="7" t="s">
        <v>20</v>
      </c>
      <c r="B6" s="8" t="s">
        <v>6</v>
      </c>
      <c r="C6" s="8" t="s">
        <v>7</v>
      </c>
      <c r="D6" s="9" t="s">
        <v>39</v>
      </c>
      <c r="E6" s="36">
        <v>222</v>
      </c>
      <c r="F6" s="37">
        <f>600*0.749105241</f>
        <v>449.46314459999996</v>
      </c>
      <c r="G6" s="38">
        <f t="shared" ref="G6:G14" si="1">ROUND(E6*F6,2)</f>
        <v>99780.82</v>
      </c>
      <c r="H6" s="36">
        <f>E6</f>
        <v>222</v>
      </c>
      <c r="I6" s="48"/>
      <c r="J6" s="38">
        <f t="shared" ref="J6:J14" si="2">ROUND(H6*I6,2)</f>
        <v>0</v>
      </c>
    </row>
    <row r="7" spans="1:10" x14ac:dyDescent="0.3">
      <c r="A7" s="7" t="s">
        <v>40</v>
      </c>
      <c r="B7" s="8" t="s">
        <v>6</v>
      </c>
      <c r="C7" s="8" t="s">
        <v>7</v>
      </c>
      <c r="D7" s="9" t="s">
        <v>41</v>
      </c>
      <c r="E7" s="36">
        <v>64</v>
      </c>
      <c r="F7" s="37">
        <f>300*0.749105241</f>
        <v>224.73157229999998</v>
      </c>
      <c r="G7" s="38">
        <f t="shared" si="1"/>
        <v>14382.82</v>
      </c>
      <c r="H7" s="36">
        <f t="shared" ref="H7:H13" si="3">E7</f>
        <v>64</v>
      </c>
      <c r="I7" s="48"/>
      <c r="J7" s="38">
        <f t="shared" si="2"/>
        <v>0</v>
      </c>
    </row>
    <row r="8" spans="1:10" x14ac:dyDescent="0.3">
      <c r="A8" s="7" t="s">
        <v>42</v>
      </c>
      <c r="B8" s="8" t="s">
        <v>6</v>
      </c>
      <c r="C8" s="8" t="s">
        <v>7</v>
      </c>
      <c r="D8" s="9" t="s">
        <v>43</v>
      </c>
      <c r="E8" s="36">
        <v>4</v>
      </c>
      <c r="F8" s="37">
        <f>300*0.749105241</f>
        <v>224.73157229999998</v>
      </c>
      <c r="G8" s="38">
        <f t="shared" si="1"/>
        <v>898.93</v>
      </c>
      <c r="H8" s="36">
        <f t="shared" si="3"/>
        <v>4</v>
      </c>
      <c r="I8" s="48"/>
      <c r="J8" s="38">
        <f t="shared" si="2"/>
        <v>0</v>
      </c>
    </row>
    <row r="9" spans="1:10" x14ac:dyDescent="0.3">
      <c r="A9" s="7" t="s">
        <v>21</v>
      </c>
      <c r="B9" s="8" t="s">
        <v>6</v>
      </c>
      <c r="C9" s="8" t="s">
        <v>7</v>
      </c>
      <c r="D9" s="9" t="s">
        <v>22</v>
      </c>
      <c r="E9" s="36">
        <v>12</v>
      </c>
      <c r="F9" s="37">
        <f>3000*0.749105241</f>
        <v>2247.3157229999997</v>
      </c>
      <c r="G9" s="38">
        <f t="shared" si="1"/>
        <v>26967.79</v>
      </c>
      <c r="H9" s="36">
        <f t="shared" si="3"/>
        <v>12</v>
      </c>
      <c r="I9" s="48"/>
      <c r="J9" s="38">
        <f t="shared" si="2"/>
        <v>0</v>
      </c>
    </row>
    <row r="10" spans="1:10" x14ac:dyDescent="0.3">
      <c r="A10" s="7" t="s">
        <v>44</v>
      </c>
      <c r="B10" s="8" t="s">
        <v>6</v>
      </c>
      <c r="C10" s="8" t="s">
        <v>7</v>
      </c>
      <c r="D10" s="9" t="s">
        <v>45</v>
      </c>
      <c r="E10" s="36">
        <v>3</v>
      </c>
      <c r="F10" s="37">
        <f>1000*0.749105241</f>
        <v>749.10524099999998</v>
      </c>
      <c r="G10" s="38">
        <f t="shared" si="1"/>
        <v>2247.3200000000002</v>
      </c>
      <c r="H10" s="36">
        <f t="shared" si="3"/>
        <v>3</v>
      </c>
      <c r="I10" s="48"/>
      <c r="J10" s="38">
        <f t="shared" si="2"/>
        <v>0</v>
      </c>
    </row>
    <row r="11" spans="1:10" x14ac:dyDescent="0.3">
      <c r="A11" s="7" t="s">
        <v>23</v>
      </c>
      <c r="B11" s="8" t="s">
        <v>6</v>
      </c>
      <c r="C11" s="8" t="s">
        <v>7</v>
      </c>
      <c r="D11" s="9" t="s">
        <v>24</v>
      </c>
      <c r="E11" s="36">
        <v>4</v>
      </c>
      <c r="F11" s="37">
        <f>600*0.749105241</f>
        <v>449.46314459999996</v>
      </c>
      <c r="G11" s="38">
        <f t="shared" si="1"/>
        <v>1797.85</v>
      </c>
      <c r="H11" s="36">
        <f t="shared" si="3"/>
        <v>4</v>
      </c>
      <c r="I11" s="48"/>
      <c r="J11" s="38">
        <f t="shared" si="2"/>
        <v>0</v>
      </c>
    </row>
    <row r="12" spans="1:10" x14ac:dyDescent="0.3">
      <c r="A12" s="7" t="s">
        <v>25</v>
      </c>
      <c r="B12" s="8" t="s">
        <v>6</v>
      </c>
      <c r="C12" s="8" t="s">
        <v>7</v>
      </c>
      <c r="D12" s="9" t="s">
        <v>26</v>
      </c>
      <c r="E12" s="36">
        <v>10</v>
      </c>
      <c r="F12" s="37">
        <f>200*0.749105241</f>
        <v>149.82104820000001</v>
      </c>
      <c r="G12" s="38">
        <f t="shared" si="1"/>
        <v>1498.21</v>
      </c>
      <c r="H12" s="36">
        <f t="shared" si="3"/>
        <v>10</v>
      </c>
      <c r="I12" s="48"/>
      <c r="J12" s="38">
        <f t="shared" si="2"/>
        <v>0</v>
      </c>
    </row>
    <row r="13" spans="1:10" x14ac:dyDescent="0.3">
      <c r="A13" s="7" t="s">
        <v>46</v>
      </c>
      <c r="B13" s="8" t="s">
        <v>6</v>
      </c>
      <c r="C13" s="8" t="s">
        <v>47</v>
      </c>
      <c r="D13" s="9" t="s">
        <v>48</v>
      </c>
      <c r="E13" s="36">
        <v>400</v>
      </c>
      <c r="F13" s="37">
        <f>5*0.749105241</f>
        <v>3.745526205</v>
      </c>
      <c r="G13" s="38">
        <f t="shared" si="1"/>
        <v>1498.21</v>
      </c>
      <c r="H13" s="36">
        <f t="shared" si="3"/>
        <v>400</v>
      </c>
      <c r="I13" s="48"/>
      <c r="J13" s="38">
        <f t="shared" si="2"/>
        <v>0</v>
      </c>
    </row>
    <row r="14" spans="1:10" x14ac:dyDescent="0.3">
      <c r="A14" s="11"/>
      <c r="B14" s="11"/>
      <c r="C14" s="11"/>
      <c r="D14" s="12" t="s">
        <v>49</v>
      </c>
      <c r="E14" s="36">
        <v>1</v>
      </c>
      <c r="F14" s="39">
        <f>SUM(G6:G13)</f>
        <v>149071.95000000001</v>
      </c>
      <c r="G14" s="40">
        <f t="shared" si="1"/>
        <v>149071.95000000001</v>
      </c>
      <c r="H14" s="36">
        <v>1</v>
      </c>
      <c r="I14" s="39">
        <f>SUM(J6:J13)</f>
        <v>0</v>
      </c>
      <c r="J14" s="40">
        <f t="shared" si="2"/>
        <v>0</v>
      </c>
    </row>
    <row r="15" spans="1:10" ht="0.9" customHeight="1" x14ac:dyDescent="0.3">
      <c r="A15" s="26"/>
      <c r="B15" s="26"/>
      <c r="C15" s="26"/>
      <c r="D15" s="27"/>
      <c r="E15" s="41"/>
      <c r="F15" s="26"/>
      <c r="G15" s="42"/>
      <c r="H15" s="41"/>
      <c r="I15" s="26"/>
      <c r="J15" s="42"/>
    </row>
    <row r="16" spans="1:10" x14ac:dyDescent="0.3">
      <c r="A16" s="24" t="s">
        <v>50</v>
      </c>
      <c r="B16" s="24" t="s">
        <v>4</v>
      </c>
      <c r="C16" s="24" t="s">
        <v>5</v>
      </c>
      <c r="D16" s="25" t="s">
        <v>51</v>
      </c>
      <c r="E16" s="33">
        <f t="shared" ref="E16:J16" si="4">E26</f>
        <v>1</v>
      </c>
      <c r="F16" s="34">
        <f t="shared" si="4"/>
        <v>135250.96000000002</v>
      </c>
      <c r="G16" s="35">
        <f t="shared" si="4"/>
        <v>135250.96</v>
      </c>
      <c r="H16" s="33">
        <f t="shared" si="4"/>
        <v>1</v>
      </c>
      <c r="I16" s="34">
        <f t="shared" si="4"/>
        <v>0</v>
      </c>
      <c r="J16" s="35">
        <f t="shared" si="4"/>
        <v>0</v>
      </c>
    </row>
    <row r="17" spans="1:10" x14ac:dyDescent="0.3">
      <c r="A17" s="7" t="s">
        <v>20</v>
      </c>
      <c r="B17" s="8" t="s">
        <v>6</v>
      </c>
      <c r="C17" s="8" t="s">
        <v>7</v>
      </c>
      <c r="D17" s="9" t="s">
        <v>39</v>
      </c>
      <c r="E17" s="36">
        <v>202</v>
      </c>
      <c r="F17" s="37">
        <f>600*0.749105241</f>
        <v>449.46314459999996</v>
      </c>
      <c r="G17" s="38">
        <f t="shared" ref="G17:G26" si="5">ROUND(E17*F17,2)</f>
        <v>90791.56</v>
      </c>
      <c r="H17" s="36">
        <f>E17</f>
        <v>202</v>
      </c>
      <c r="I17" s="48"/>
      <c r="J17" s="38">
        <f t="shared" ref="J17:J26" si="6">ROUND(H17*I17,2)</f>
        <v>0</v>
      </c>
    </row>
    <row r="18" spans="1:10" x14ac:dyDescent="0.3">
      <c r="A18" s="7" t="s">
        <v>40</v>
      </c>
      <c r="B18" s="8" t="s">
        <v>6</v>
      </c>
      <c r="C18" s="8" t="s">
        <v>7</v>
      </c>
      <c r="D18" s="9" t="s">
        <v>41</v>
      </c>
      <c r="E18" s="36">
        <v>46</v>
      </c>
      <c r="F18" s="37">
        <f>300*0.749105241</f>
        <v>224.73157229999998</v>
      </c>
      <c r="G18" s="38">
        <f t="shared" si="5"/>
        <v>10337.65</v>
      </c>
      <c r="H18" s="36">
        <f t="shared" ref="H18:H25" si="7">E18</f>
        <v>46</v>
      </c>
      <c r="I18" s="48"/>
      <c r="J18" s="38">
        <f t="shared" si="6"/>
        <v>0</v>
      </c>
    </row>
    <row r="19" spans="1:10" x14ac:dyDescent="0.3">
      <c r="A19" s="7" t="s">
        <v>42</v>
      </c>
      <c r="B19" s="8" t="s">
        <v>6</v>
      </c>
      <c r="C19" s="8" t="s">
        <v>7</v>
      </c>
      <c r="D19" s="9" t="s">
        <v>43</v>
      </c>
      <c r="E19" s="36">
        <v>2</v>
      </c>
      <c r="F19" s="37">
        <f>300*0.749105241</f>
        <v>224.73157229999998</v>
      </c>
      <c r="G19" s="38">
        <f t="shared" si="5"/>
        <v>449.46</v>
      </c>
      <c r="H19" s="36">
        <f t="shared" si="7"/>
        <v>2</v>
      </c>
      <c r="I19" s="48"/>
      <c r="J19" s="38">
        <f t="shared" si="6"/>
        <v>0</v>
      </c>
    </row>
    <row r="20" spans="1:10" x14ac:dyDescent="0.3">
      <c r="A20" s="7" t="s">
        <v>21</v>
      </c>
      <c r="B20" s="8" t="s">
        <v>6</v>
      </c>
      <c r="C20" s="8" t="s">
        <v>7</v>
      </c>
      <c r="D20" s="9" t="s">
        <v>22</v>
      </c>
      <c r="E20" s="36">
        <v>9</v>
      </c>
      <c r="F20" s="37">
        <f>3000*0.749105241</f>
        <v>2247.3157229999997</v>
      </c>
      <c r="G20" s="38">
        <f t="shared" si="5"/>
        <v>20225.84</v>
      </c>
      <c r="H20" s="36">
        <f t="shared" si="7"/>
        <v>9</v>
      </c>
      <c r="I20" s="48"/>
      <c r="J20" s="38">
        <f t="shared" si="6"/>
        <v>0</v>
      </c>
    </row>
    <row r="21" spans="1:10" x14ac:dyDescent="0.3">
      <c r="A21" s="7" t="s">
        <v>44</v>
      </c>
      <c r="B21" s="8" t="s">
        <v>6</v>
      </c>
      <c r="C21" s="8" t="s">
        <v>7</v>
      </c>
      <c r="D21" s="9" t="s">
        <v>45</v>
      </c>
      <c r="E21" s="36">
        <v>1</v>
      </c>
      <c r="F21" s="37">
        <f>1000*0.749105241</f>
        <v>749.10524099999998</v>
      </c>
      <c r="G21" s="38">
        <f t="shared" si="5"/>
        <v>749.11</v>
      </c>
      <c r="H21" s="36">
        <f t="shared" si="7"/>
        <v>1</v>
      </c>
      <c r="I21" s="48"/>
      <c r="J21" s="38">
        <f t="shared" si="6"/>
        <v>0</v>
      </c>
    </row>
    <row r="22" spans="1:10" x14ac:dyDescent="0.3">
      <c r="A22" s="7" t="s">
        <v>23</v>
      </c>
      <c r="B22" s="8" t="s">
        <v>6</v>
      </c>
      <c r="C22" s="8" t="s">
        <v>7</v>
      </c>
      <c r="D22" s="9" t="s">
        <v>24</v>
      </c>
      <c r="E22" s="36">
        <v>8</v>
      </c>
      <c r="F22" s="37">
        <f>600*0.749105241</f>
        <v>449.46314459999996</v>
      </c>
      <c r="G22" s="38">
        <f t="shared" si="5"/>
        <v>3595.71</v>
      </c>
      <c r="H22" s="36">
        <f t="shared" si="7"/>
        <v>8</v>
      </c>
      <c r="I22" s="48"/>
      <c r="J22" s="38">
        <f t="shared" si="6"/>
        <v>0</v>
      </c>
    </row>
    <row r="23" spans="1:10" x14ac:dyDescent="0.3">
      <c r="A23" s="7" t="s">
        <v>25</v>
      </c>
      <c r="B23" s="8" t="s">
        <v>6</v>
      </c>
      <c r="C23" s="8" t="s">
        <v>7</v>
      </c>
      <c r="D23" s="9" t="s">
        <v>26</v>
      </c>
      <c r="E23" s="36">
        <v>18</v>
      </c>
      <c r="F23" s="37">
        <f>200*0.749105241</f>
        <v>149.82104820000001</v>
      </c>
      <c r="G23" s="38">
        <f t="shared" si="5"/>
        <v>2696.78</v>
      </c>
      <c r="H23" s="36">
        <f t="shared" si="7"/>
        <v>18</v>
      </c>
      <c r="I23" s="48"/>
      <c r="J23" s="38">
        <f t="shared" si="6"/>
        <v>0</v>
      </c>
    </row>
    <row r="24" spans="1:10" x14ac:dyDescent="0.3">
      <c r="A24" s="7" t="s">
        <v>46</v>
      </c>
      <c r="B24" s="8" t="s">
        <v>6</v>
      </c>
      <c r="C24" s="8" t="s">
        <v>47</v>
      </c>
      <c r="D24" s="9" t="s">
        <v>48</v>
      </c>
      <c r="E24" s="36">
        <v>910</v>
      </c>
      <c r="F24" s="37">
        <f>5*0.749105241</f>
        <v>3.745526205</v>
      </c>
      <c r="G24" s="38">
        <f t="shared" si="5"/>
        <v>3408.43</v>
      </c>
      <c r="H24" s="36">
        <f t="shared" si="7"/>
        <v>910</v>
      </c>
      <c r="I24" s="48"/>
      <c r="J24" s="38">
        <f t="shared" si="6"/>
        <v>0</v>
      </c>
    </row>
    <row r="25" spans="1:10" x14ac:dyDescent="0.3">
      <c r="A25" s="7" t="s">
        <v>52</v>
      </c>
      <c r="B25" s="8" t="s">
        <v>6</v>
      </c>
      <c r="C25" s="8" t="s">
        <v>53</v>
      </c>
      <c r="D25" s="9" t="s">
        <v>54</v>
      </c>
      <c r="E25" s="36">
        <v>400</v>
      </c>
      <c r="F25" s="37">
        <f>10*0.749105241</f>
        <v>7.49105241</v>
      </c>
      <c r="G25" s="38">
        <f t="shared" si="5"/>
        <v>2996.42</v>
      </c>
      <c r="H25" s="36">
        <f t="shared" si="7"/>
        <v>400</v>
      </c>
      <c r="I25" s="48"/>
      <c r="J25" s="38">
        <f t="shared" si="6"/>
        <v>0</v>
      </c>
    </row>
    <row r="26" spans="1:10" x14ac:dyDescent="0.3">
      <c r="A26" s="11"/>
      <c r="B26" s="11"/>
      <c r="C26" s="11"/>
      <c r="D26" s="12" t="s">
        <v>55</v>
      </c>
      <c r="E26" s="36">
        <v>1</v>
      </c>
      <c r="F26" s="39">
        <f>SUM(G17:G25)</f>
        <v>135250.96000000002</v>
      </c>
      <c r="G26" s="40">
        <f t="shared" si="5"/>
        <v>135250.96</v>
      </c>
      <c r="H26" s="36">
        <v>1</v>
      </c>
      <c r="I26" s="39">
        <f>SUM(J17:J25)</f>
        <v>0</v>
      </c>
      <c r="J26" s="40">
        <f t="shared" si="6"/>
        <v>0</v>
      </c>
    </row>
    <row r="27" spans="1:10" ht="0.9" customHeight="1" x14ac:dyDescent="0.3">
      <c r="A27" s="26"/>
      <c r="B27" s="26"/>
      <c r="C27" s="26"/>
      <c r="D27" s="27"/>
      <c r="E27" s="41"/>
      <c r="F27" s="26"/>
      <c r="G27" s="42"/>
      <c r="H27" s="41"/>
      <c r="I27" s="26"/>
      <c r="J27" s="42"/>
    </row>
    <row r="28" spans="1:10" x14ac:dyDescent="0.3">
      <c r="A28" s="11"/>
      <c r="B28" s="11"/>
      <c r="C28" s="11"/>
      <c r="D28" s="12" t="s">
        <v>56</v>
      </c>
      <c r="E28" s="36">
        <v>1</v>
      </c>
      <c r="F28" s="39">
        <f>G5+G16</f>
        <v>284322.91000000003</v>
      </c>
      <c r="G28" s="40">
        <f>ROUND(E28*F28,2)</f>
        <v>284322.90999999997</v>
      </c>
      <c r="H28" s="36">
        <v>1</v>
      </c>
      <c r="I28" s="39">
        <f>J5+J16</f>
        <v>0</v>
      </c>
      <c r="J28" s="40">
        <f>ROUND(H28*I28,2)</f>
        <v>0</v>
      </c>
    </row>
    <row r="29" spans="1:10" x14ac:dyDescent="0.3">
      <c r="A29" s="13"/>
      <c r="B29" s="13"/>
      <c r="C29" s="13"/>
      <c r="D29" s="14" t="s">
        <v>27</v>
      </c>
      <c r="E29" s="43"/>
      <c r="F29" s="44"/>
      <c r="G29" s="45">
        <f>G28</f>
        <v>284322.90999999997</v>
      </c>
      <c r="H29" s="43"/>
      <c r="I29" s="44"/>
      <c r="J29" s="45">
        <f>J28</f>
        <v>0</v>
      </c>
    </row>
    <row r="31" spans="1:10" x14ac:dyDescent="0.3">
      <c r="A31" t="s">
        <v>60</v>
      </c>
      <c r="I31" s="56"/>
    </row>
    <row r="34" spans="1:7" x14ac:dyDescent="0.3">
      <c r="A34" s="68" t="s">
        <v>9</v>
      </c>
      <c r="B34" s="68"/>
      <c r="C34" s="71"/>
      <c r="D34" s="71"/>
      <c r="E34" s="71"/>
      <c r="F34" s="71"/>
      <c r="G34" s="71"/>
    </row>
    <row r="35" spans="1:7" x14ac:dyDescent="0.3">
      <c r="A35" s="68"/>
      <c r="B35" s="68"/>
      <c r="C35" s="71"/>
      <c r="D35" s="71"/>
      <c r="E35" s="71"/>
      <c r="F35" s="71"/>
      <c r="G35" s="71"/>
    </row>
    <row r="36" spans="1:7" x14ac:dyDescent="0.3">
      <c r="A36" s="78" t="s">
        <v>10</v>
      </c>
      <c r="B36" s="79"/>
      <c r="C36" s="87"/>
      <c r="D36" s="88"/>
      <c r="E36" s="88"/>
      <c r="F36" s="88"/>
      <c r="G36" s="89"/>
    </row>
    <row r="37" spans="1:7" x14ac:dyDescent="0.3">
      <c r="A37" s="82"/>
      <c r="B37" s="83"/>
      <c r="C37" s="90"/>
      <c r="D37" s="91"/>
      <c r="E37" s="91"/>
      <c r="F37" s="91"/>
      <c r="G37" s="92"/>
    </row>
    <row r="38" spans="1:7" x14ac:dyDescent="0.3">
      <c r="A38" s="78" t="s">
        <v>11</v>
      </c>
      <c r="B38" s="79"/>
      <c r="C38" s="78" t="s">
        <v>12</v>
      </c>
      <c r="D38" s="84"/>
      <c r="E38" s="84"/>
      <c r="F38" s="84"/>
      <c r="G38" s="79"/>
    </row>
    <row r="39" spans="1:7" x14ac:dyDescent="0.3">
      <c r="A39" s="82"/>
      <c r="B39" s="83"/>
      <c r="C39" s="82"/>
      <c r="D39" s="86"/>
      <c r="E39" s="86"/>
      <c r="F39" s="86"/>
      <c r="G39" s="83"/>
    </row>
    <row r="40" spans="1:7" x14ac:dyDescent="0.3">
      <c r="A40" s="78" t="s">
        <v>13</v>
      </c>
      <c r="B40" s="79"/>
      <c r="C40" s="78" t="s">
        <v>14</v>
      </c>
      <c r="D40" s="84"/>
      <c r="E40" s="84"/>
      <c r="F40" s="84"/>
      <c r="G40" s="79"/>
    </row>
    <row r="41" spans="1:7" x14ac:dyDescent="0.3">
      <c r="A41" s="80"/>
      <c r="B41" s="81"/>
      <c r="C41" s="80"/>
      <c r="D41" s="85"/>
      <c r="E41" s="85"/>
      <c r="F41" s="85"/>
      <c r="G41" s="81"/>
    </row>
    <row r="42" spans="1:7" x14ac:dyDescent="0.3">
      <c r="A42" s="80"/>
      <c r="B42" s="81"/>
      <c r="C42" s="80"/>
      <c r="D42" s="85"/>
      <c r="E42" s="85"/>
      <c r="F42" s="85"/>
      <c r="G42" s="81"/>
    </row>
    <row r="43" spans="1:7" x14ac:dyDescent="0.3">
      <c r="A43" s="82"/>
      <c r="B43" s="83"/>
      <c r="C43" s="82"/>
      <c r="D43" s="86"/>
      <c r="E43" s="86"/>
      <c r="F43" s="86"/>
      <c r="G43" s="83"/>
    </row>
  </sheetData>
  <sheetProtection algorithmName="SHA-512" hashValue="5HbtzmFoqHT5e6wALMJyX3cmAOEtkPbf637kcOV7vvuvTxwFa7S/hgoJtirl/9ciTBknSUUthBhnJpbJ3RX/Mw==" saltValue="B+ycLHd+VPLerUwWxwtP9w==" spinCount="100000" sheet="1" objects="1" scenarios="1"/>
  <mergeCells count="10">
    <mergeCell ref="E2:G2"/>
    <mergeCell ref="H2:J2"/>
    <mergeCell ref="A40:B43"/>
    <mergeCell ref="C40:G43"/>
    <mergeCell ref="A34:B35"/>
    <mergeCell ref="C34:G35"/>
    <mergeCell ref="A36:B37"/>
    <mergeCell ref="C36:G37"/>
    <mergeCell ref="A38:B39"/>
    <mergeCell ref="C38:G39"/>
  </mergeCells>
  <dataValidations count="2">
    <dataValidation type="decimal" operator="lessThanOrEqual" allowBlank="1" showInputMessage="1" showErrorMessage="1" errorTitle="Error" error="El precio ofertado no puede superar el precio unitario" sqref="I17:I25 I6:I13" xr:uid="{76D6AAEF-2F16-456A-A25C-EDB9B846A0C0}">
      <formula1>F6</formula1>
    </dataValidation>
    <dataValidation type="list" allowBlank="1" showInputMessage="1" showErrorMessage="1" sqref="B4:B28" xr:uid="{9FD73FDF-80A7-4623-99BC-5669DDD745AB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zoomScaleNormal="100" workbookViewId="0">
      <selection activeCell="K19" sqref="K19"/>
    </sheetView>
  </sheetViews>
  <sheetFormatPr baseColWidth="10" defaultColWidth="11.44140625" defaultRowHeight="14.4" x14ac:dyDescent="0.3"/>
  <cols>
    <col min="2" max="2" width="15.109375" bestFit="1" customWidth="1"/>
    <col min="3" max="3" width="6.5546875" customWidth="1"/>
    <col min="4" max="4" width="4" customWidth="1"/>
    <col min="5" max="5" width="32.88671875" customWidth="1"/>
    <col min="6" max="6" width="8.44140625" customWidth="1"/>
    <col min="7" max="7" width="8.6640625" customWidth="1"/>
    <col min="8" max="8" width="12.5546875" bestFit="1" customWidth="1"/>
  </cols>
  <sheetData>
    <row r="1" spans="2:8" x14ac:dyDescent="0.3">
      <c r="B1" s="1"/>
      <c r="C1" s="1"/>
      <c r="D1" s="1"/>
      <c r="E1" s="1"/>
      <c r="F1" s="1"/>
      <c r="G1" s="1"/>
      <c r="H1" s="1"/>
    </row>
    <row r="2" spans="2:8" ht="18" x14ac:dyDescent="0.3">
      <c r="B2" s="2" t="s">
        <v>31</v>
      </c>
      <c r="C2" s="1"/>
      <c r="D2" s="1"/>
      <c r="E2" s="2" t="s">
        <v>61</v>
      </c>
      <c r="F2" s="1"/>
      <c r="G2" s="1"/>
      <c r="H2" s="1"/>
    </row>
    <row r="3" spans="2:8" ht="18" x14ac:dyDescent="0.3">
      <c r="B3" s="2"/>
      <c r="C3" s="1"/>
      <c r="D3" s="1"/>
      <c r="E3" s="1"/>
      <c r="F3" s="1"/>
      <c r="G3" s="1"/>
      <c r="H3" s="1"/>
    </row>
    <row r="4" spans="2:8" ht="18.600000000000001" thickBot="1" x14ac:dyDescent="0.35">
      <c r="B4" s="93" t="s">
        <v>59</v>
      </c>
      <c r="C4" s="93"/>
      <c r="D4" s="93"/>
      <c r="E4" s="93"/>
      <c r="F4" s="93"/>
      <c r="G4" s="1"/>
      <c r="H4" s="1"/>
    </row>
    <row r="5" spans="2:8" ht="15" customHeight="1" x14ac:dyDescent="0.3">
      <c r="B5" s="94" t="s">
        <v>8</v>
      </c>
      <c r="C5" s="94"/>
      <c r="D5" s="94"/>
      <c r="E5" s="94"/>
      <c r="F5" s="95"/>
      <c r="G5" s="96"/>
      <c r="H5" s="98" t="s">
        <v>29</v>
      </c>
    </row>
    <row r="6" spans="2:8" ht="15" customHeight="1" thickBot="1" x14ac:dyDescent="0.35">
      <c r="B6" s="94"/>
      <c r="C6" s="94"/>
      <c r="D6" s="94"/>
      <c r="E6" s="94"/>
      <c r="F6" s="95"/>
      <c r="G6" s="97"/>
      <c r="H6" s="99"/>
    </row>
    <row r="7" spans="2:8" ht="15" customHeight="1" x14ac:dyDescent="0.3">
      <c r="B7" s="49"/>
      <c r="C7" s="49"/>
      <c r="D7" s="49"/>
      <c r="E7" s="49"/>
      <c r="F7" s="49"/>
      <c r="G7" s="50"/>
      <c r="H7" s="51"/>
    </row>
    <row r="8" spans="2:8" ht="15" customHeight="1" x14ac:dyDescent="0.3">
      <c r="B8" t="s">
        <v>60</v>
      </c>
      <c r="C8" s="49"/>
      <c r="D8" s="49"/>
      <c r="E8" s="49"/>
      <c r="F8" s="49"/>
      <c r="G8" s="50"/>
      <c r="H8" s="51"/>
    </row>
    <row r="9" spans="2:8" ht="64.95" customHeight="1" x14ac:dyDescent="0.3">
      <c r="B9" s="100" t="s">
        <v>64</v>
      </c>
      <c r="C9" s="100"/>
      <c r="D9" s="100"/>
      <c r="E9" s="100"/>
      <c r="F9" s="100"/>
      <c r="G9" s="100"/>
      <c r="H9" s="100"/>
    </row>
    <row r="10" spans="2:8" x14ac:dyDescent="0.3">
      <c r="B10" s="68" t="s">
        <v>9</v>
      </c>
      <c r="C10" s="68"/>
      <c r="D10" s="71"/>
      <c r="E10" s="71"/>
      <c r="F10" s="71"/>
      <c r="G10" s="71"/>
      <c r="H10" s="71"/>
    </row>
    <row r="11" spans="2:8" x14ac:dyDescent="0.3">
      <c r="B11" s="68"/>
      <c r="C11" s="68"/>
      <c r="D11" s="71"/>
      <c r="E11" s="71"/>
      <c r="F11" s="71"/>
      <c r="G11" s="71"/>
      <c r="H11" s="71"/>
    </row>
    <row r="12" spans="2:8" x14ac:dyDescent="0.3">
      <c r="B12" s="68" t="s">
        <v>10</v>
      </c>
      <c r="C12" s="68"/>
      <c r="D12" s="71"/>
      <c r="E12" s="71"/>
      <c r="F12" s="71"/>
      <c r="G12" s="71"/>
      <c r="H12" s="71"/>
    </row>
    <row r="13" spans="2:8" x14ac:dyDescent="0.3">
      <c r="B13" s="68"/>
      <c r="C13" s="68"/>
      <c r="D13" s="71"/>
      <c r="E13" s="71"/>
      <c r="F13" s="71"/>
      <c r="G13" s="71"/>
      <c r="H13" s="71"/>
    </row>
    <row r="14" spans="2:8" x14ac:dyDescent="0.3">
      <c r="B14" s="68" t="s">
        <v>11</v>
      </c>
      <c r="C14" s="68"/>
      <c r="D14" s="68" t="s">
        <v>12</v>
      </c>
      <c r="E14" s="68"/>
      <c r="F14" s="68"/>
      <c r="G14" s="68"/>
      <c r="H14" s="68"/>
    </row>
    <row r="15" spans="2:8" x14ac:dyDescent="0.3">
      <c r="B15" s="68"/>
      <c r="C15" s="68"/>
      <c r="D15" s="68"/>
      <c r="E15" s="68"/>
      <c r="F15" s="68"/>
      <c r="G15" s="68"/>
      <c r="H15" s="68"/>
    </row>
    <row r="16" spans="2:8" x14ac:dyDescent="0.3">
      <c r="B16" s="68" t="s">
        <v>13</v>
      </c>
      <c r="C16" s="68"/>
      <c r="D16" s="68" t="s">
        <v>14</v>
      </c>
      <c r="E16" s="68"/>
      <c r="F16" s="68"/>
      <c r="G16" s="68"/>
      <c r="H16" s="68"/>
    </row>
    <row r="17" spans="2:8" x14ac:dyDescent="0.3">
      <c r="B17" s="68"/>
      <c r="C17" s="68"/>
      <c r="D17" s="68"/>
      <c r="E17" s="68"/>
      <c r="F17" s="68"/>
      <c r="G17" s="68"/>
      <c r="H17" s="68"/>
    </row>
    <row r="18" spans="2:8" x14ac:dyDescent="0.3">
      <c r="B18" s="68"/>
      <c r="C18" s="68"/>
      <c r="D18" s="68"/>
      <c r="E18" s="68"/>
      <c r="F18" s="68"/>
      <c r="G18" s="68"/>
      <c r="H18" s="68"/>
    </row>
    <row r="19" spans="2:8" x14ac:dyDescent="0.3">
      <c r="B19" s="68"/>
      <c r="C19" s="68"/>
      <c r="D19" s="68"/>
      <c r="E19" s="68"/>
      <c r="F19" s="68"/>
      <c r="G19" s="68"/>
      <c r="H19" s="68"/>
    </row>
  </sheetData>
  <sheetProtection algorithmName="SHA-512" hashValue="5Nz9ovdH+DRZ+tygfMtG3jEBLuat2dAYKl2cUjXBuRw/H65COomxyyMs2R9HKZfwetvCZAqjhxg8Nz5OHG0DYA==" saltValue="HILwfGRD+e6Fe9tJj+PxFw==" spinCount="100000" sheet="1" objects="1" scenarios="1"/>
  <mergeCells count="13">
    <mergeCell ref="B4:F4"/>
    <mergeCell ref="B5:F6"/>
    <mergeCell ref="B14:C15"/>
    <mergeCell ref="D14:H15"/>
    <mergeCell ref="B16:C19"/>
    <mergeCell ref="D16:H19"/>
    <mergeCell ref="G5:G6"/>
    <mergeCell ref="B10:C11"/>
    <mergeCell ref="D10:H11"/>
    <mergeCell ref="B12:C13"/>
    <mergeCell ref="D12:H13"/>
    <mergeCell ref="H5:H6"/>
    <mergeCell ref="B9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640EE-F3B8-4734-8DB3-4C57E5561799}">
  <dimension ref="A3:J28"/>
  <sheetViews>
    <sheetView topLeftCell="A3" workbookViewId="0">
      <selection activeCell="C23" sqref="C23"/>
    </sheetView>
  </sheetViews>
  <sheetFormatPr baseColWidth="10" defaultRowHeight="14.4" x14ac:dyDescent="0.3"/>
  <cols>
    <col min="1" max="1" width="49.6640625" customWidth="1"/>
    <col min="2" max="2" width="3.33203125" customWidth="1"/>
    <col min="3" max="3" width="38.6640625" customWidth="1"/>
    <col min="5" max="5" width="57.33203125" customWidth="1"/>
    <col min="6" max="6" width="3.88671875" customWidth="1"/>
    <col min="7" max="7" width="32" customWidth="1"/>
  </cols>
  <sheetData>
    <row r="3" spans="1:7" ht="15" thickBot="1" x14ac:dyDescent="0.35"/>
    <row r="4" spans="1:7" ht="15" thickBot="1" x14ac:dyDescent="0.35">
      <c r="A4" s="109" t="s">
        <v>59</v>
      </c>
      <c r="B4" s="110"/>
      <c r="C4" s="110"/>
      <c r="D4" s="110"/>
      <c r="E4" s="110"/>
      <c r="F4" s="110"/>
      <c r="G4" s="111"/>
    </row>
    <row r="5" spans="1:7" ht="15" thickBot="1" x14ac:dyDescent="0.35">
      <c r="A5" s="57"/>
      <c r="B5" s="57"/>
      <c r="C5" s="57"/>
      <c r="D5" s="58"/>
    </row>
    <row r="6" spans="1:7" ht="15" thickBot="1" x14ac:dyDescent="0.35">
      <c r="A6" s="112" t="s">
        <v>66</v>
      </c>
      <c r="B6" s="113"/>
      <c r="C6" s="114"/>
      <c r="E6" s="112" t="s">
        <v>58</v>
      </c>
      <c r="F6" s="113"/>
      <c r="G6" s="114"/>
    </row>
    <row r="7" spans="1:7" x14ac:dyDescent="0.3">
      <c r="A7" s="115" t="s">
        <v>67</v>
      </c>
      <c r="B7" s="116"/>
      <c r="C7" s="52">
        <f>'PRECIO FIJO(PF)'!E13</f>
        <v>606000</v>
      </c>
      <c r="E7" s="115" t="s">
        <v>68</v>
      </c>
      <c r="F7" s="116"/>
      <c r="G7" s="52">
        <f>'PRECIO FIJO(PF)'!F13</f>
        <v>0</v>
      </c>
    </row>
    <row r="8" spans="1:7" x14ac:dyDescent="0.3">
      <c r="A8" s="117" t="s">
        <v>69</v>
      </c>
      <c r="B8" s="118"/>
      <c r="C8" s="53">
        <f>'MTTO. PREVENTIVO(PMV)'!G29</f>
        <v>284322.90999999997</v>
      </c>
      <c r="E8" s="117" t="s">
        <v>62</v>
      </c>
      <c r="F8" s="118"/>
      <c r="G8" s="53">
        <f>'MTTO. PREVENTIVO(PMV)'!J29</f>
        <v>0</v>
      </c>
    </row>
    <row r="9" spans="1:7" ht="15" thickBot="1" x14ac:dyDescent="0.35">
      <c r="A9" s="119" t="s">
        <v>63</v>
      </c>
      <c r="B9" s="120"/>
      <c r="C9" s="54">
        <v>225287.77600000001</v>
      </c>
      <c r="D9" s="59"/>
      <c r="E9" s="119" t="s">
        <v>63</v>
      </c>
      <c r="F9" s="120"/>
      <c r="G9" s="54">
        <f>C9</f>
        <v>225287.77600000001</v>
      </c>
    </row>
    <row r="10" spans="1:7" ht="15" thickBot="1" x14ac:dyDescent="0.35">
      <c r="A10" s="101" t="s">
        <v>70</v>
      </c>
      <c r="B10" s="102"/>
      <c r="C10" s="60">
        <f>SUM(C7:C9)</f>
        <v>1115610.686</v>
      </c>
      <c r="E10" s="101" t="s">
        <v>71</v>
      </c>
      <c r="F10" s="102"/>
      <c r="G10" s="60">
        <f>SUM(G7:G9)</f>
        <v>225287.77600000001</v>
      </c>
    </row>
    <row r="11" spans="1:7" ht="15" thickBot="1" x14ac:dyDescent="0.35">
      <c r="A11" s="101" t="s">
        <v>72</v>
      </c>
      <c r="B11" s="102"/>
      <c r="C11" s="60">
        <f>C10*4</f>
        <v>4462442.7439999999</v>
      </c>
      <c r="E11" s="101" t="s">
        <v>73</v>
      </c>
      <c r="F11" s="102"/>
      <c r="G11" s="60">
        <f>G10*4</f>
        <v>901151.10400000005</v>
      </c>
    </row>
    <row r="12" spans="1:7" ht="15" thickBot="1" x14ac:dyDescent="0.35">
      <c r="A12" s="61" t="s">
        <v>74</v>
      </c>
      <c r="B12" s="62">
        <v>0.09</v>
      </c>
      <c r="C12" s="63">
        <f>C11*B12</f>
        <v>401619.84696</v>
      </c>
      <c r="E12" s="61" t="s">
        <v>74</v>
      </c>
      <c r="F12" s="64">
        <v>0.09</v>
      </c>
      <c r="G12" s="63">
        <f>G11*F12</f>
        <v>81103.599360000007</v>
      </c>
    </row>
    <row r="13" spans="1:7" ht="15" thickBot="1" x14ac:dyDescent="0.35">
      <c r="A13" s="61" t="s">
        <v>75</v>
      </c>
      <c r="B13" s="62">
        <v>0.06</v>
      </c>
      <c r="C13" s="63">
        <f>ROUND(C11*B13,3)</f>
        <v>267746.565</v>
      </c>
      <c r="E13" s="61" t="s">
        <v>75</v>
      </c>
      <c r="F13" s="64">
        <v>0.06</v>
      </c>
      <c r="G13" s="63">
        <f>ROUND(F13*G11,3)</f>
        <v>54069.065999999999</v>
      </c>
    </row>
    <row r="14" spans="1:7" ht="15" thickBot="1" x14ac:dyDescent="0.35">
      <c r="A14" s="65" t="s">
        <v>76</v>
      </c>
      <c r="B14" s="66"/>
      <c r="C14" s="63">
        <f>SUM(C11:C13)</f>
        <v>5131809.1559600001</v>
      </c>
      <c r="E14" s="101" t="s">
        <v>77</v>
      </c>
      <c r="F14" s="102"/>
      <c r="G14" s="63">
        <f>G11+G12+G13</f>
        <v>1036323.76936</v>
      </c>
    </row>
    <row r="15" spans="1:7" x14ac:dyDescent="0.3">
      <c r="A15" s="103" t="s">
        <v>78</v>
      </c>
      <c r="B15" s="104"/>
      <c r="C15" s="105">
        <f>C14*1.21</f>
        <v>6209489.0787116</v>
      </c>
      <c r="E15" s="103" t="s">
        <v>79</v>
      </c>
      <c r="F15" s="104"/>
      <c r="G15" s="105">
        <f>G14*1.21</f>
        <v>1253951.7609256001</v>
      </c>
    </row>
    <row r="16" spans="1:7" ht="15" thickBot="1" x14ac:dyDescent="0.35">
      <c r="A16" s="107" t="s">
        <v>65</v>
      </c>
      <c r="B16" s="108"/>
      <c r="C16" s="106"/>
      <c r="E16" s="107" t="s">
        <v>65</v>
      </c>
      <c r="F16" s="108"/>
      <c r="G16" s="106"/>
    </row>
    <row r="18" spans="1:10" x14ac:dyDescent="0.3">
      <c r="A18" s="59"/>
    </row>
    <row r="19" spans="1:10" x14ac:dyDescent="0.3">
      <c r="C19" s="67"/>
      <c r="D19" s="68" t="s">
        <v>9</v>
      </c>
      <c r="E19" s="68"/>
      <c r="F19" s="71"/>
      <c r="G19" s="71"/>
      <c r="H19" s="71"/>
      <c r="I19" s="71"/>
      <c r="J19" s="71"/>
    </row>
    <row r="20" spans="1:10" x14ac:dyDescent="0.3">
      <c r="C20" s="59"/>
      <c r="D20" s="68"/>
      <c r="E20" s="68"/>
      <c r="F20" s="71"/>
      <c r="G20" s="71"/>
      <c r="H20" s="71"/>
      <c r="I20" s="71"/>
      <c r="J20" s="71"/>
    </row>
    <row r="21" spans="1:10" x14ac:dyDescent="0.3">
      <c r="A21" s="59"/>
      <c r="C21" s="67"/>
      <c r="D21" s="68" t="s">
        <v>10</v>
      </c>
      <c r="E21" s="68"/>
      <c r="F21" s="71"/>
      <c r="G21" s="71"/>
      <c r="H21" s="71"/>
      <c r="I21" s="71"/>
      <c r="J21" s="71"/>
    </row>
    <row r="22" spans="1:10" x14ac:dyDescent="0.3">
      <c r="C22" s="59"/>
      <c r="D22" s="68"/>
      <c r="E22" s="68"/>
      <c r="F22" s="71"/>
      <c r="G22" s="71"/>
      <c r="H22" s="71"/>
      <c r="I22" s="71"/>
      <c r="J22" s="71"/>
    </row>
    <row r="23" spans="1:10" x14ac:dyDescent="0.3">
      <c r="A23" s="59"/>
      <c r="C23" s="16"/>
      <c r="D23" s="68" t="s">
        <v>11</v>
      </c>
      <c r="E23" s="68"/>
      <c r="F23" s="68" t="s">
        <v>12</v>
      </c>
      <c r="G23" s="68"/>
      <c r="H23" s="68"/>
      <c r="I23" s="68"/>
      <c r="J23" s="68"/>
    </row>
    <row r="24" spans="1:10" x14ac:dyDescent="0.3">
      <c r="D24" s="68"/>
      <c r="E24" s="68"/>
      <c r="F24" s="68"/>
      <c r="G24" s="68"/>
      <c r="H24" s="68"/>
      <c r="I24" s="68"/>
      <c r="J24" s="68"/>
    </row>
    <row r="25" spans="1:10" x14ac:dyDescent="0.3">
      <c r="A25" s="59"/>
      <c r="D25" s="55" t="s">
        <v>13</v>
      </c>
      <c r="E25" s="55"/>
      <c r="F25" s="55" t="s">
        <v>14</v>
      </c>
      <c r="G25" s="55"/>
      <c r="H25" s="55"/>
      <c r="I25" s="55"/>
      <c r="J25" s="55"/>
    </row>
    <row r="26" spans="1:10" x14ac:dyDescent="0.3">
      <c r="D26" s="55"/>
      <c r="E26" s="55"/>
      <c r="F26" s="55"/>
      <c r="G26" s="55"/>
      <c r="H26" s="55"/>
      <c r="I26" s="55"/>
      <c r="J26" s="55"/>
    </row>
    <row r="27" spans="1:10" x14ac:dyDescent="0.3">
      <c r="A27" s="59"/>
      <c r="D27" s="55"/>
      <c r="E27" s="55"/>
      <c r="F27" s="55"/>
      <c r="G27" s="55"/>
      <c r="H27" s="55"/>
      <c r="I27" s="55"/>
      <c r="J27" s="55"/>
    </row>
    <row r="28" spans="1:10" x14ac:dyDescent="0.3">
      <c r="D28" s="55"/>
      <c r="E28" s="55"/>
      <c r="F28" s="55"/>
      <c r="G28" s="55"/>
      <c r="H28" s="55"/>
      <c r="I28" s="55"/>
      <c r="J28" s="55"/>
    </row>
  </sheetData>
  <sheetProtection algorithmName="SHA-512" hashValue="mO6K+ndulnKkb5l1y0dMzpbOjZUWT5JzMVXlCjoA5u/OfqlYimICeM2OHshn8ugFIyf3Ja7DsNGVD3DR3gihuA==" saltValue="r7h6dofloEU0zTcnQEP1tQ==" spinCount="100000" sheet="1" objects="1" scenarios="1"/>
  <mergeCells count="26">
    <mergeCell ref="A11:B11"/>
    <mergeCell ref="E11:F11"/>
    <mergeCell ref="A8:B8"/>
    <mergeCell ref="E8:F8"/>
    <mergeCell ref="A9:B9"/>
    <mergeCell ref="E9:F9"/>
    <mergeCell ref="A10:B10"/>
    <mergeCell ref="E10:F10"/>
    <mergeCell ref="A4:G4"/>
    <mergeCell ref="A6:C6"/>
    <mergeCell ref="E6:G6"/>
    <mergeCell ref="A7:B7"/>
    <mergeCell ref="E7:F7"/>
    <mergeCell ref="E14:F14"/>
    <mergeCell ref="A15:B15"/>
    <mergeCell ref="C15:C16"/>
    <mergeCell ref="E15:F15"/>
    <mergeCell ref="G15:G16"/>
    <mergeCell ref="A16:B16"/>
    <mergeCell ref="E16:F16"/>
    <mergeCell ref="D19:E20"/>
    <mergeCell ref="F19:J20"/>
    <mergeCell ref="D21:E22"/>
    <mergeCell ref="F21:J22"/>
    <mergeCell ref="D23:E24"/>
    <mergeCell ref="F23:J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MTTO. PREVENTIVO(PMV)</vt:lpstr>
      <vt:lpstr>ACT.URGENTES Y COMPL.(PU)</vt:lpstr>
      <vt:lpstr>TOTAL OFERTA LOTE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2024-09-20T09:09:52Z</dcterms:created>
  <dcterms:modified xsi:type="dcterms:W3CDTF">2025-02-07T10:21:35Z</dcterms:modified>
</cp:coreProperties>
</file>