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90EAC31C-C1A9-4C04-B0FA-8C2DB692BF77}" xr6:coauthVersionLast="47" xr6:coauthVersionMax="47" xr10:uidLastSave="{00000000-0000-0000-0000-000000000000}"/>
  <bookViews>
    <workbookView xWindow="-108" yWindow="-108" windowWidth="23256" windowHeight="12456" xr2:uid="{C44CD173-0DEA-4FE8-83C6-94899DFCEAA5}"/>
  </bookViews>
  <sheets>
    <sheet name="CERTO" sheetId="5" r:id="rId1"/>
    <sheet name="Glosario" sheetId="7" r:id="rId2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5" l="1"/>
  <c r="F18" i="5"/>
  <c r="F17" i="5"/>
  <c r="F16" i="5"/>
  <c r="F20" i="5" l="1"/>
  <c r="G20" i="5" s="1"/>
  <c r="F19" i="5"/>
  <c r="G19" i="5" s="1"/>
  <c r="I18" i="5"/>
  <c r="I19" i="5"/>
  <c r="I20" i="5"/>
  <c r="G18" i="5"/>
  <c r="G16" i="5"/>
  <c r="F15" i="5"/>
  <c r="G15" i="5" s="1"/>
  <c r="I15" i="5"/>
  <c r="I16" i="5"/>
  <c r="I17" i="5"/>
  <c r="G17" i="5"/>
  <c r="G14" i="5" l="1"/>
  <c r="D3" i="5" l="1"/>
  <c r="I14" i="5"/>
  <c r="H3" i="5" s="1"/>
  <c r="H5" i="5" s="1"/>
  <c r="F7" i="5"/>
  <c r="H4" i="5" l="1"/>
  <c r="H6" i="5" s="1"/>
  <c r="D5" i="5" l="1"/>
  <c r="D4" i="5"/>
  <c r="H7" i="5"/>
  <c r="H8" i="5" s="1"/>
  <c r="D6" i="5" l="1"/>
  <c r="D7" i="5" s="1"/>
  <c r="D8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E14" authorId="0" shapeId="0" xr:uid="{28091713-4276-4BE0-AD49-EEBAE133D73A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2 equipos durante 3 años</t>
        </r>
      </text>
    </comment>
  </commentList>
</comments>
</file>

<file path=xl/sharedStrings.xml><?xml version="1.0" encoding="utf-8"?>
<sst xmlns="http://schemas.openxmlformats.org/spreadsheetml/2006/main" count="62" uniqueCount="53">
  <si>
    <t>Resumen</t>
  </si>
  <si>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</si>
  <si>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</si>
  <si>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</si>
  <si>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</si>
  <si>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</si>
  <si>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</si>
  <si>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</si>
  <si>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</si>
  <si>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</si>
  <si>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</si>
  <si>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</si>
  <si>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</si>
  <si>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</si>
  <si>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</si>
  <si>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</si>
  <si>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</si>
  <si>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</si>
  <si>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</si>
  <si>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</si>
  <si>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</si>
  <si>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</si>
  <si>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</si>
  <si>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</si>
  <si>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</si>
  <si>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</si>
  <si>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</si>
  <si>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</si>
  <si>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</si>
  <si>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</si>
  <si>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GTO</t>
  </si>
  <si>
    <t>GASTO</t>
  </si>
  <si>
    <t>Campos a rellenar por Metro</t>
  </si>
  <si>
    <t>Campos a rellenar por el ofertante</t>
  </si>
  <si>
    <t>Campos calculados</t>
  </si>
  <si>
    <t>Anual</t>
  </si>
  <si>
    <t>Mantenimiento AED-8100</t>
  </si>
  <si>
    <t>2 x AIF-AED-8100-1G-ADV-RNW-3YR</t>
  </si>
  <si>
    <t>2 x MNT-AED-8100-1G-RNW-T3-3YR</t>
  </si>
  <si>
    <t>2 x MNT-AED-NIC-4x10GE-LR-RNW-T3-3YR</t>
  </si>
  <si>
    <t>2 x MNT-AED-NIC-4x1GE-LX-RNW-T3-3YR</t>
  </si>
  <si>
    <t>MTO&amp;SUSC</t>
  </si>
  <si>
    <t>ITEM_1</t>
  </si>
  <si>
    <t>ITEM_2</t>
  </si>
  <si>
    <t>ITEM_3</t>
  </si>
  <si>
    <t>ITEM_4</t>
  </si>
  <si>
    <t>ITEM_5</t>
  </si>
  <si>
    <t>ITEM_6</t>
  </si>
  <si>
    <t>ITEM_7</t>
  </si>
  <si>
    <t xml:space="preserve">2 x AED-8100-1G-ADP </t>
  </si>
  <si>
    <t>1 x MNT-A-9ANV00-T3-3YR</t>
  </si>
  <si>
    <t>1 x A-9ANV00</t>
  </si>
  <si>
    <t>Único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</si>
</sst>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10" fontId="4" fillId="5" borderId="3" xfId="0" quotePrefix="1" applyNumberFormat="1" applyFont="1" applyFill="1" applyBorder="1" applyProtection="1">
      <protection locked="0"/>
    </xf>
    <xf numFmtId="4" fontId="4" fillId="5" borderId="0" xfId="0" applyNumberFormat="1" applyFont="1" applyFill="1" applyProtection="1">
      <protection locked="0"/>
    </xf>
    <xf numFmtId="0" fontId="4" fillId="0" borderId="0" xfId="0" applyFont="1"/>
    <xf numFmtId="164" fontId="4" fillId="5" borderId="0" xfId="0" applyNumberFormat="1" applyFont="1" applyFill="1" applyProtection="1">
      <protection locked="0"/>
    </xf>
    <xf numFmtId="4" fontId="4" fillId="4" borderId="0" xfId="0" applyNumberFormat="1" applyFont="1" applyFill="1"/>
    <xf numFmtId="0" fontId="3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2" fillId="3" borderId="4" xfId="0" applyNumberFormat="1" applyFont="1" applyFill="1" applyBorder="1"/>
    <xf numFmtId="3" fontId="4" fillId="0" borderId="5" xfId="0" applyNumberFormat="1" applyFont="1" applyBorder="1"/>
    <xf numFmtId="4" fontId="4" fillId="4" borderId="5" xfId="0" applyNumberFormat="1" applyFont="1" applyFill="1" applyBorder="1"/>
    <xf numFmtId="49" fontId="2" fillId="3" borderId="1" xfId="0" applyNumberFormat="1" applyFont="1" applyFill="1" applyBorder="1"/>
    <xf numFmtId="10" fontId="4" fillId="0" borderId="3" xfId="0" quotePrefix="1" applyNumberFormat="1" applyFont="1" applyBorder="1"/>
    <xf numFmtId="49" fontId="4" fillId="3" borderId="7" xfId="0" applyNumberFormat="1" applyFont="1" applyFill="1" applyBorder="1"/>
    <xf numFmtId="4" fontId="4" fillId="4" borderId="7" xfId="0" applyNumberFormat="1" applyFont="1" applyFill="1" applyBorder="1"/>
    <xf numFmtId="4" fontId="2" fillId="3" borderId="1" xfId="0" applyNumberFormat="1" applyFont="1" applyFill="1" applyBorder="1"/>
    <xf numFmtId="49" fontId="2" fillId="3" borderId="8" xfId="0" applyNumberFormat="1" applyFont="1" applyFill="1" applyBorder="1"/>
    <xf numFmtId="9" fontId="4" fillId="0" borderId="3" xfId="0" quotePrefix="1" applyNumberFormat="1" applyFont="1" applyBorder="1"/>
    <xf numFmtId="4" fontId="2" fillId="3" borderId="8" xfId="0" applyNumberFormat="1" applyFont="1" applyFill="1" applyBorder="1"/>
    <xf numFmtId="9" fontId="4" fillId="4" borderId="3" xfId="0" quotePrefix="1" applyNumberFormat="1" applyFont="1" applyFill="1" applyBorder="1"/>
    <xf numFmtId="4" fontId="2" fillId="4" borderId="7" xfId="0" applyNumberFormat="1" applyFont="1" applyFill="1" applyBorder="1"/>
    <xf numFmtId="49" fontId="0" fillId="0" borderId="0" xfId="0" applyNumberFormat="1"/>
    <xf numFmtId="0" fontId="3" fillId="2" borderId="0" xfId="0" applyFont="1" applyFill="1"/>
    <xf numFmtId="4" fontId="3" fillId="2" borderId="0" xfId="0" applyNumberFormat="1" applyFont="1" applyFill="1"/>
    <xf numFmtId="49" fontId="4" fillId="0" borderId="0" xfId="0" applyNumberFormat="1" applyFont="1"/>
    <xf numFmtId="4" fontId="4" fillId="0" borderId="0" xfId="0" applyNumberFormat="1" applyFont="1"/>
    <xf numFmtId="165" fontId="0" fillId="3" borderId="0" xfId="0" applyNumberFormat="1" applyFill="1"/>
    <xf numFmtId="4" fontId="4" fillId="5" borderId="0" xfId="0" applyNumberFormat="1" applyFont="1" applyFill="1"/>
    <xf numFmtId="4" fontId="4" fillId="3" borderId="0" xfId="0" applyNumberFormat="1" applyFont="1" applyFill="1"/>
    <xf numFmtId="49" fontId="4" fillId="0" borderId="0" xfId="0" applyNumberFormat="1" applyFont="1" applyAlignment="1">
      <alignment wrapText="1"/>
    </xf>
    <xf numFmtId="4" fontId="0" fillId="3" borderId="0" xfId="0" applyNumberFormat="1" applyFill="1"/>
    <xf numFmtId="49" fontId="4" fillId="0" borderId="0" xfId="0" applyNumberFormat="1" applyFont="1" applyAlignment="1">
      <alignment vertical="center"/>
    </xf>
    <xf numFmtId="1" fontId="4" fillId="0" borderId="0" xfId="0" applyNumberFormat="1" applyFont="1" applyAlignment="1">
      <alignment horizontal="center"/>
    </xf>
    <xf numFmtId="0" fontId="3" fillId="2" borderId="1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left" wrapText="1"/>
    </xf>
    <xf numFmtId="49" fontId="2" fillId="3" borderId="2" xfId="0" applyNumberFormat="1" applyFont="1" applyFill="1" applyBorder="1" applyAlignment="1">
      <alignment horizontal="left" wrapText="1"/>
    </xf>
    <xf numFmtId="49" fontId="2" fillId="3" borderId="6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/>
    </xf>
    <xf numFmtId="49" fontId="2" fillId="3" borderId="2" xfId="0" applyNumberFormat="1" applyFont="1" applyFill="1" applyBorder="1" applyAlignment="1">
      <alignment horizontal="left"/>
    </xf>
    <xf numFmtId="49" fontId="2" fillId="3" borderId="6" xfId="0" applyNumberFormat="1" applyFont="1" applyFill="1" applyBorder="1" applyAlignment="1">
      <alignment horizontal="left"/>
    </xf>
    <xf numFmtId="49" fontId="3" fillId="3" borderId="1" xfId="0" applyNumberFormat="1" applyFont="1" applyFill="1" applyBorder="1" applyAlignment="1">
      <alignment horizontal="left"/>
    </xf>
    <xf numFmtId="49" fontId="3" fillId="3" borderId="2" xfId="0" applyNumberFormat="1" applyFont="1" applyFill="1" applyBorder="1" applyAlignment="1">
      <alignment horizontal="left"/>
    </xf>
    <xf numFmtId="49" fontId="3" fillId="3" borderId="6" xfId="0" applyNumberFormat="1" applyFont="1" applyFill="1" applyBorder="1" applyAlignment="1">
      <alignment horizontal="left"/>
    </xf>
  </cellXfs>
  <cellStyles count="3">
    <cellStyle name="Normal" xfId="0" builtinId="0"/>
    <cellStyle name="Normal 2 2 2" xfId="1" xr:uid="{FE9D099F-691C-44EF-B4DF-E0B0A8DD1240}"/>
    <cellStyle name="Porcentaje 2" xfId="2" xr:uid="{AA219639-E9D1-4F39-AF1F-15A73089C10D}"/>
  </cellStyles>
  <dxfs count="0"/>
  <tableStyles count="0" defaultTableStyle="TableStyleMedium2" defaultPivotStyle="PivotStyleLight16"/>
  <colors>
    <mruColors>
      <color rgb="FFC2D5E7"/>
      <color rgb="FFB4CB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12A035D2-A455-4F1D-8D60-98F7118CBE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B7820-7B71-4739-B24E-50D105CE26B9}">
  <dimension ref="A1:J20"/>
  <sheetViews>
    <sheetView tabSelected="1" workbookViewId="0">
      <selection activeCell="F4" sqref="F4"/>
    </sheetView>
  </sheetViews>
  <sheetFormatPr baseColWidth="10" defaultColWidth="11.44140625" defaultRowHeight="14.4" x14ac:dyDescent="0.3"/>
  <cols>
    <col min="1" max="1" width="28.33203125" customWidth="1"/>
    <col min="2" max="2" width="13.109375" customWidth="1"/>
    <col min="3" max="3" width="42.6640625" bestFit="1" customWidth="1"/>
    <col min="4" max="4" width="18.6640625" customWidth="1"/>
    <col min="5" max="5" width="27.6640625" style="7" customWidth="1"/>
    <col min="6" max="6" width="18" style="7" bestFit="1" customWidth="1"/>
    <col min="7" max="7" width="22.5546875" style="8" customWidth="1"/>
    <col min="8" max="8" width="19.6640625" bestFit="1" customWidth="1"/>
    <col min="9" max="9" width="18.6640625" style="7" customWidth="1"/>
    <col min="10" max="10" width="13.88671875" bestFit="1" customWidth="1"/>
    <col min="11" max="11" width="15.109375" bestFit="1" customWidth="1"/>
  </cols>
  <sheetData>
    <row r="1" spans="1:10" ht="15" thickBot="1" x14ac:dyDescent="0.35">
      <c r="D1" s="6" t="s">
        <v>1</v>
      </c>
      <c r="H1" s="6" t="s">
        <v>2</v>
      </c>
    </row>
    <row r="2" spans="1:10" ht="15" thickBot="1" x14ac:dyDescent="0.35">
      <c r="A2" s="9" t="s">
        <v>3</v>
      </c>
      <c r="B2" s="10">
        <v>1</v>
      </c>
    </row>
    <row r="3" spans="1:10" ht="15" customHeight="1" thickBot="1" x14ac:dyDescent="0.35">
      <c r="A3" s="36" t="s">
        <v>4</v>
      </c>
      <c r="B3" s="37"/>
      <c r="C3" s="38"/>
      <c r="D3" s="11">
        <f>SUM(G:G)</f>
        <v>123337.51</v>
      </c>
      <c r="E3" s="36" t="s">
        <v>5</v>
      </c>
      <c r="F3" s="37"/>
      <c r="G3" s="38"/>
      <c r="H3" s="11">
        <f>SUM(I:I)</f>
        <v>0</v>
      </c>
    </row>
    <row r="4" spans="1:10" ht="15" customHeight="1" thickBot="1" x14ac:dyDescent="0.35">
      <c r="A4" s="12" t="s">
        <v>6</v>
      </c>
      <c r="B4" s="13">
        <v>0.06</v>
      </c>
      <c r="C4" s="14" t="s">
        <v>7</v>
      </c>
      <c r="D4" s="15">
        <f>ROUND($D$3*B4,2)</f>
        <v>7400.25</v>
      </c>
      <c r="E4" s="16" t="s">
        <v>8</v>
      </c>
      <c r="F4" s="1">
        <v>0</v>
      </c>
      <c r="G4" s="14" t="s">
        <v>7</v>
      </c>
      <c r="H4" s="15">
        <f>ROUND($H$3*F4,2)</f>
        <v>0</v>
      </c>
    </row>
    <row r="5" spans="1:10" ht="15" thickBot="1" x14ac:dyDescent="0.35">
      <c r="A5" s="12" t="s">
        <v>9</v>
      </c>
      <c r="B5" s="13">
        <v>0.09</v>
      </c>
      <c r="C5" s="14" t="s">
        <v>10</v>
      </c>
      <c r="D5" s="15">
        <f>ROUND($D$3*B5,2)</f>
        <v>11100.38</v>
      </c>
      <c r="E5" s="16" t="s">
        <v>11</v>
      </c>
      <c r="F5" s="1">
        <v>0</v>
      </c>
      <c r="G5" s="14" t="s">
        <v>10</v>
      </c>
      <c r="H5" s="15">
        <f>ROUND($H$3*F5,2)</f>
        <v>0</v>
      </c>
    </row>
    <row r="6" spans="1:10" ht="15" thickBot="1" x14ac:dyDescent="0.35">
      <c r="A6" s="39" t="s">
        <v>12</v>
      </c>
      <c r="B6" s="40"/>
      <c r="C6" s="41"/>
      <c r="D6" s="15">
        <f>SUM(D3,D4,D5)</f>
        <v>141838.14000000001</v>
      </c>
      <c r="E6" s="39" t="s">
        <v>13</v>
      </c>
      <c r="F6" s="40"/>
      <c r="G6" s="41"/>
      <c r="H6" s="15">
        <f>SUM(H3,H4,H5)</f>
        <v>0</v>
      </c>
      <c r="J6" s="7"/>
    </row>
    <row r="7" spans="1:10" ht="15" thickBot="1" x14ac:dyDescent="0.35">
      <c r="A7" s="17" t="s">
        <v>14</v>
      </c>
      <c r="B7" s="18">
        <v>0.21</v>
      </c>
      <c r="C7" s="14" t="s">
        <v>15</v>
      </c>
      <c r="D7" s="15">
        <f>ROUND($D$6*B7,2)</f>
        <v>29786.01</v>
      </c>
      <c r="E7" s="19" t="s">
        <v>14</v>
      </c>
      <c r="F7" s="20">
        <f>B7</f>
        <v>0.21</v>
      </c>
      <c r="G7" s="14" t="s">
        <v>15</v>
      </c>
      <c r="H7" s="15">
        <f>ROUND($H$6*F7,2)</f>
        <v>0</v>
      </c>
    </row>
    <row r="8" spans="1:10" ht="15" thickBot="1" x14ac:dyDescent="0.35">
      <c r="A8" s="42" t="s">
        <v>16</v>
      </c>
      <c r="B8" s="43"/>
      <c r="C8" s="44"/>
      <c r="D8" s="21">
        <f>SUM(D6:D7)</f>
        <v>171624.15</v>
      </c>
      <c r="E8" s="42" t="s">
        <v>17</v>
      </c>
      <c r="F8" s="43"/>
      <c r="G8" s="44"/>
      <c r="H8" s="21">
        <f>SUM(H6:H7)</f>
        <v>0</v>
      </c>
    </row>
    <row r="9" spans="1:10" ht="15" thickBot="1" x14ac:dyDescent="0.35"/>
    <row r="10" spans="1:10" ht="15" thickBot="1" x14ac:dyDescent="0.35">
      <c r="A10" s="22"/>
      <c r="F10" s="34" t="s">
        <v>18</v>
      </c>
      <c r="G10" s="35"/>
      <c r="H10" s="34" t="s">
        <v>19</v>
      </c>
      <c r="I10" s="35"/>
    </row>
    <row r="11" spans="1:10" x14ac:dyDescent="0.3">
      <c r="A11" s="23" t="s">
        <v>20</v>
      </c>
      <c r="B11" s="23" t="s">
        <v>21</v>
      </c>
      <c r="C11" s="23" t="s">
        <v>0</v>
      </c>
      <c r="D11" s="23" t="s">
        <v>22</v>
      </c>
      <c r="E11" s="24" t="s">
        <v>23</v>
      </c>
      <c r="F11" s="24" t="s">
        <v>24</v>
      </c>
      <c r="G11" s="23" t="s">
        <v>25</v>
      </c>
      <c r="H11" s="23" t="s">
        <v>26</v>
      </c>
      <c r="I11" s="23" t="s">
        <v>27</v>
      </c>
    </row>
    <row r="12" spans="1:10" x14ac:dyDescent="0.3">
      <c r="A12" s="25" t="s">
        <v>28</v>
      </c>
      <c r="B12" s="25" t="s">
        <v>30</v>
      </c>
      <c r="C12" s="25" t="s">
        <v>31</v>
      </c>
      <c r="D12" s="25"/>
      <c r="E12" s="26"/>
      <c r="F12" s="26"/>
      <c r="G12" s="27"/>
      <c r="H12" s="28"/>
      <c r="I12" s="29"/>
    </row>
    <row r="13" spans="1:10" x14ac:dyDescent="0.3">
      <c r="A13" s="25" t="s">
        <v>29</v>
      </c>
      <c r="B13" s="25" t="s">
        <v>41</v>
      </c>
      <c r="C13" s="30" t="s">
        <v>36</v>
      </c>
      <c r="D13" s="25"/>
      <c r="E13" s="26"/>
      <c r="F13" s="26"/>
      <c r="G13" s="31"/>
      <c r="H13" s="28"/>
      <c r="I13" s="29"/>
    </row>
    <row r="14" spans="1:10" x14ac:dyDescent="0.3">
      <c r="A14" s="25"/>
      <c r="B14" s="32" t="s">
        <v>42</v>
      </c>
      <c r="C14" s="30" t="s">
        <v>38</v>
      </c>
      <c r="D14" s="33" t="s">
        <v>35</v>
      </c>
      <c r="E14" s="26">
        <v>6</v>
      </c>
      <c r="F14" s="26">
        <f>ROUND(7297.71/(1+$B$4+$B$5),2)</f>
        <v>6345.83</v>
      </c>
      <c r="G14" s="31">
        <f>ROUND(E14*F14,2)</f>
        <v>38074.980000000003</v>
      </c>
      <c r="H14" s="2"/>
      <c r="I14" s="29">
        <f t="shared" ref="I14" si="0">ROUND(E14*H14,2)</f>
        <v>0</v>
      </c>
    </row>
    <row r="15" spans="1:10" x14ac:dyDescent="0.3">
      <c r="A15" s="25"/>
      <c r="B15" s="32" t="s">
        <v>43</v>
      </c>
      <c r="C15" s="30" t="s">
        <v>37</v>
      </c>
      <c r="D15" s="33" t="s">
        <v>35</v>
      </c>
      <c r="E15" s="26">
        <v>6</v>
      </c>
      <c r="F15" s="26">
        <f>ROUND(4588.71/(1+$B$4+$B$5),2)</f>
        <v>3990.18</v>
      </c>
      <c r="G15" s="31">
        <f t="shared" ref="G15:G20" si="1">ROUND(E15*F15,2)</f>
        <v>23941.08</v>
      </c>
      <c r="H15" s="2"/>
      <c r="I15" s="29">
        <f t="shared" ref="I15:I20" si="2">ROUND(E15*H15,2)</f>
        <v>0</v>
      </c>
    </row>
    <row r="16" spans="1:10" x14ac:dyDescent="0.3">
      <c r="B16" s="32" t="s">
        <v>44</v>
      </c>
      <c r="C16" s="30" t="s">
        <v>39</v>
      </c>
      <c r="D16" s="33" t="s">
        <v>35</v>
      </c>
      <c r="E16" s="26">
        <v>6</v>
      </c>
      <c r="F16" s="26">
        <f>ROUND(2376/(1+$B$4+$B$5),2)</f>
        <v>2066.09</v>
      </c>
      <c r="G16" s="31">
        <f t="shared" si="1"/>
        <v>12396.54</v>
      </c>
      <c r="H16" s="2"/>
      <c r="I16" s="29">
        <f t="shared" si="2"/>
        <v>0</v>
      </c>
    </row>
    <row r="17" spans="2:9" x14ac:dyDescent="0.3">
      <c r="B17" s="32" t="s">
        <v>45</v>
      </c>
      <c r="C17" s="30" t="s">
        <v>40</v>
      </c>
      <c r="D17" s="33" t="s">
        <v>35</v>
      </c>
      <c r="E17" s="26">
        <v>6</v>
      </c>
      <c r="F17" s="26">
        <f>ROUND(1951.71/(1+$B$4+$B$5),2)</f>
        <v>1697.14</v>
      </c>
      <c r="G17" s="31">
        <f t="shared" si="1"/>
        <v>10182.84</v>
      </c>
      <c r="H17" s="2"/>
      <c r="I17" s="29">
        <f t="shared" si="2"/>
        <v>0</v>
      </c>
    </row>
    <row r="18" spans="2:9" x14ac:dyDescent="0.3">
      <c r="B18" s="32" t="s">
        <v>46</v>
      </c>
      <c r="C18" s="30" t="s">
        <v>51</v>
      </c>
      <c r="D18" s="33" t="s">
        <v>52</v>
      </c>
      <c r="E18" s="7">
        <v>1</v>
      </c>
      <c r="F18" s="26">
        <f>ROUND(17647.06/(1+$B$4+$B$5),2)-0.02</f>
        <v>15345.25</v>
      </c>
      <c r="G18" s="31">
        <f>ROUND(E18*F18,2)</f>
        <v>15345.25</v>
      </c>
      <c r="H18" s="2"/>
      <c r="I18" s="29">
        <f t="shared" si="2"/>
        <v>0</v>
      </c>
    </row>
    <row r="19" spans="2:9" x14ac:dyDescent="0.3">
      <c r="B19" s="32" t="s">
        <v>47</v>
      </c>
      <c r="C19" s="30" t="s">
        <v>50</v>
      </c>
      <c r="D19" s="33" t="s">
        <v>35</v>
      </c>
      <c r="E19" s="7">
        <v>3</v>
      </c>
      <c r="F19" s="26">
        <f>ROUND(4098.21/(1+$B$4+$B$5),2)</f>
        <v>3563.66</v>
      </c>
      <c r="G19" s="31">
        <f t="shared" si="1"/>
        <v>10690.98</v>
      </c>
      <c r="H19" s="2"/>
      <c r="I19" s="29">
        <f t="shared" si="2"/>
        <v>0</v>
      </c>
    </row>
    <row r="20" spans="2:9" x14ac:dyDescent="0.3">
      <c r="B20" s="32" t="s">
        <v>48</v>
      </c>
      <c r="C20" s="30" t="s">
        <v>49</v>
      </c>
      <c r="D20" s="33" t="s">
        <v>35</v>
      </c>
      <c r="E20" s="7">
        <v>6</v>
      </c>
      <c r="F20" s="26">
        <f>ROUND(2435.29/(1+$B$4+$B$5),2)</f>
        <v>2117.64</v>
      </c>
      <c r="G20" s="31">
        <f t="shared" si="1"/>
        <v>12705.84</v>
      </c>
      <c r="H20" s="2"/>
      <c r="I20" s="29">
        <f t="shared" si="2"/>
        <v>0</v>
      </c>
    </row>
  </sheetData>
  <sheetProtection algorithmName="SHA-512" hashValue="w+l0bE5V3tBKjdYDCVOO61QNGEfzz5C3Dw/LnuD16La7ySbZO7/w7oG2rA72uD7SNkaVFQvDRJrUrJyDK7o/+Q==" saltValue="NxU+wCM/tjuZ759tSCS2GA==" spinCount="100000" sheet="1" objects="1" scenarios="1" selectLockedCell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5" type="noConversion"/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BB1B7-70C9-409A-8796-740810A4C544}">
  <dimension ref="A1:B3"/>
  <sheetViews>
    <sheetView workbookViewId="0">
      <selection activeCell="J18" sqref="J18"/>
    </sheetView>
  </sheetViews>
  <sheetFormatPr baseColWidth="10" defaultColWidth="11.44140625" defaultRowHeight="14.4" x14ac:dyDescent="0.3"/>
  <cols>
    <col min="2" max="2" width="67.6640625" customWidth="1"/>
  </cols>
  <sheetData>
    <row r="1" spans="1:2" x14ac:dyDescent="0.3">
      <c r="B1" s="3" t="s">
        <v>32</v>
      </c>
    </row>
    <row r="2" spans="1:2" x14ac:dyDescent="0.3">
      <c r="A2" s="4"/>
      <c r="B2" s="3" t="s">
        <v>33</v>
      </c>
    </row>
    <row r="3" spans="1:2" x14ac:dyDescent="0.3">
      <c r="A3" s="5"/>
      <c r="B3" s="3" t="s">
        <v>34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3DDE55C45883644A721146EDCE361A5" ma:contentTypeVersion="2" ma:contentTypeDescription="Crear nuevo documento." ma:contentTypeScope="" ma:versionID="59181e5fff3a9de643e568d385eb9b0a">
  <xsd:schema xmlns:xsd="http://www.w3.org/2001/XMLSchema" xmlns:xs="http://www.w3.org/2001/XMLSchema" xmlns:p="http://schemas.microsoft.com/office/2006/metadata/properties" xmlns:ns2="4ce6f2a4-3cf8-4435-999d-d4652fe8fa53" targetNamespace="http://schemas.microsoft.com/office/2006/metadata/properties" ma:root="true" ma:fieldsID="e27f9891036147cd61f65ae9002ade64" ns2:_="">
    <xsd:import namespace="4ce6f2a4-3cf8-4435-999d-d4652fe8fa5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e6f2a4-3cf8-4435-999d-d4652fe8fa5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ce6f2a4-3cf8-4435-999d-d4652fe8fa53">PN7YJE6ASU6D-552430979-252</_dlc_DocId>
    <_dlc_DocIdUrl xmlns="4ce6f2a4-3cf8-4435-999d-d4652fe8fa53">
      <Url>https://espacios.metromadrid.es/asi/SerExpl/_layouts/15/DocIdRedir.aspx?ID=PN7YJE6ASU6D-552430979-252</Url>
      <Description>PN7YJE6ASU6D-552430979-252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D908744-95E3-4C95-BA4D-89456512A4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e6f2a4-3cf8-4435-999d-d4652fe8f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FD16A1-5BA1-4349-B7E9-6709CDCD583E}">
  <ds:schemaRefs>
    <ds:schemaRef ds:uri="http://purl.org/dc/dcmitype/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4ce6f2a4-3cf8-4435-999d-d4652fe8fa53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BD45AF1-9909-4BAC-995A-F8C8B0F02D5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1F00C79-3F71-48C9-80D9-84F1E7693269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2024-06-24T21:29:48Z</dcterms:created>
  <dcterms:modified xsi:type="dcterms:W3CDTF">2025-03-03T12:57:13Z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0x01010023DDE55C45883644A721146EDCE361A5</vt:lpwstr>
  </property>
  <property fmtid="{D5CDD505-2E9C-101B-9397-08002B2CF9AE}" pid="3" name="_dlc_DocIdItemGuid">
    <vt:lpwstr>1a74aa11-8f40-4aea-94a5-092de9dc15b6</vt:lpwstr>
  </property>
</Properties>
</file>