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metromadrid.net\Estamentos\Ser. Ing. S. Explotacion\Funcional\3. Coord. Telecomunicaciones\7. PROYECTOS\IO_24-055P - Videoayuda\Preparación documentos\"/>
    </mc:Choice>
  </mc:AlternateContent>
  <xr:revisionPtr revIDLastSave="0" documentId="8_{BA3E3093-1918-4EF7-AA03-9A8297F0BC24}" xr6:coauthVersionLast="47" xr6:coauthVersionMax="47" xr10:uidLastSave="{00000000-0000-0000-0000-000000000000}"/>
  <bookViews>
    <workbookView xWindow="-108" yWindow="-108" windowWidth="23256" windowHeight="12456" firstSheet="1" activeTab="1" xr2:uid="{F043CD35-4EC0-4E73-B105-4F3FF39130F0}"/>
  </bookViews>
  <sheets>
    <sheet name="CERTO" sheetId="5" state="hidden" r:id="rId1"/>
    <sheet name="Licitación" sheetId="6" r:id="rId2"/>
  </sheets>
  <definedNames>
    <definedName name="_xlnm._FilterDatabase" localSheetId="0" hidden="1">CERTO!$C$11:$I$11</definedName>
    <definedName name="_xlnm._FilterDatabase" localSheetId="1" hidden="1">Licitación!$A$5:$L$47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5" l="1"/>
  <c r="F32" i="5"/>
  <c r="E32" i="5"/>
  <c r="C32" i="5"/>
  <c r="B32" i="5"/>
  <c r="F31" i="5"/>
  <c r="D31" i="5"/>
  <c r="C31" i="5"/>
  <c r="B31" i="5"/>
  <c r="A31" i="5"/>
  <c r="H30" i="5"/>
  <c r="F30" i="5"/>
  <c r="E30" i="5"/>
  <c r="D30" i="5"/>
  <c r="C30" i="5"/>
  <c r="B30" i="5"/>
  <c r="H29" i="5"/>
  <c r="F29" i="5"/>
  <c r="E29" i="5"/>
  <c r="D29" i="5"/>
  <c r="C29" i="5"/>
  <c r="B29" i="5"/>
  <c r="F28" i="5"/>
  <c r="D28" i="5"/>
  <c r="C28" i="5"/>
  <c r="B28" i="5"/>
  <c r="A28" i="5"/>
  <c r="H27" i="5"/>
  <c r="F27" i="5"/>
  <c r="E27" i="5"/>
  <c r="D27" i="5"/>
  <c r="C27" i="5"/>
  <c r="B27" i="5"/>
  <c r="F26" i="5"/>
  <c r="D26" i="5"/>
  <c r="C26" i="5"/>
  <c r="B26" i="5"/>
  <c r="A26" i="5"/>
  <c r="H25" i="5"/>
  <c r="F25" i="5"/>
  <c r="E25" i="5"/>
  <c r="D25" i="5"/>
  <c r="C25" i="5"/>
  <c r="B25" i="5"/>
  <c r="F24" i="5"/>
  <c r="D24" i="5"/>
  <c r="C24" i="5"/>
  <c r="B24" i="5"/>
  <c r="A24" i="5"/>
  <c r="H23" i="5"/>
  <c r="F23" i="5"/>
  <c r="E23" i="5"/>
  <c r="C23" i="5"/>
  <c r="B23" i="5"/>
  <c r="F22" i="5"/>
  <c r="D22" i="5"/>
  <c r="C22" i="5"/>
  <c r="B22" i="5"/>
  <c r="A22" i="5"/>
  <c r="H21" i="5"/>
  <c r="F21" i="5"/>
  <c r="E21" i="5"/>
  <c r="C21" i="5"/>
  <c r="B21" i="5"/>
  <c r="F20" i="5"/>
  <c r="D20" i="5"/>
  <c r="C20" i="5"/>
  <c r="B20" i="5"/>
  <c r="A20" i="5"/>
  <c r="H19" i="5"/>
  <c r="F19" i="5"/>
  <c r="E19" i="5"/>
  <c r="D19" i="5"/>
  <c r="C19" i="5"/>
  <c r="B19" i="5"/>
  <c r="F18" i="5"/>
  <c r="D18" i="5"/>
  <c r="C18" i="5"/>
  <c r="B18" i="5"/>
  <c r="A18" i="5"/>
  <c r="H17" i="5"/>
  <c r="F17" i="5"/>
  <c r="E17" i="5"/>
  <c r="D17" i="5"/>
  <c r="C17" i="5"/>
  <c r="B17" i="5"/>
  <c r="F16" i="5"/>
  <c r="D16" i="5"/>
  <c r="C16" i="5"/>
  <c r="B16" i="5"/>
  <c r="A16" i="5"/>
  <c r="H15" i="5"/>
  <c r="F15" i="5"/>
  <c r="E15" i="5"/>
  <c r="D15" i="5"/>
  <c r="C15" i="5"/>
  <c r="B15" i="5"/>
  <c r="H14" i="5"/>
  <c r="F14" i="5"/>
  <c r="E14" i="5"/>
  <c r="D14" i="5"/>
  <c r="C14" i="5"/>
  <c r="B14" i="5"/>
  <c r="F13" i="5"/>
  <c r="D13" i="5"/>
  <c r="C13" i="5"/>
  <c r="B13" i="5"/>
  <c r="A13" i="5"/>
  <c r="F12" i="5"/>
  <c r="D12" i="5"/>
  <c r="C12" i="5"/>
  <c r="B12" i="5"/>
  <c r="A12" i="5"/>
  <c r="F5" i="5"/>
  <c r="F4" i="5"/>
  <c r="I45" i="6"/>
  <c r="H45" i="6"/>
  <c r="G47" i="6" s="1"/>
  <c r="G44" i="6" s="1"/>
  <c r="F44" i="6"/>
  <c r="E31" i="5" s="1"/>
  <c r="I41" i="6"/>
  <c r="H41" i="6"/>
  <c r="I39" i="6"/>
  <c r="H39" i="6"/>
  <c r="F38" i="6"/>
  <c r="E28" i="5" s="1"/>
  <c r="I35" i="6"/>
  <c r="H35" i="6"/>
  <c r="G37" i="6" s="1"/>
  <c r="G34" i="6" s="1"/>
  <c r="F34" i="6"/>
  <c r="E26" i="5" s="1"/>
  <c r="I31" i="6"/>
  <c r="H31" i="6"/>
  <c r="G33" i="6" s="1"/>
  <c r="G30" i="6" s="1"/>
  <c r="F30" i="6"/>
  <c r="E24" i="5" s="1"/>
  <c r="I26" i="6"/>
  <c r="H26" i="6"/>
  <c r="G28" i="6" s="1"/>
  <c r="G25" i="6" s="1"/>
  <c r="F25" i="6"/>
  <c r="E22" i="5" s="1"/>
  <c r="I22" i="6"/>
  <c r="H22" i="6"/>
  <c r="G24" i="6" s="1"/>
  <c r="H24" i="6" s="1"/>
  <c r="H21" i="6" s="1"/>
  <c r="F21" i="6"/>
  <c r="E20" i="5" s="1"/>
  <c r="I18" i="6"/>
  <c r="H18" i="6"/>
  <c r="G20" i="6" s="1"/>
  <c r="F16" i="6"/>
  <c r="E18" i="5" s="1"/>
  <c r="I13" i="6"/>
  <c r="F67" i="6" s="1"/>
  <c r="H13" i="6"/>
  <c r="G15" i="6" s="1"/>
  <c r="F12" i="6"/>
  <c r="E16" i="5" s="1"/>
  <c r="I9" i="6"/>
  <c r="H9" i="6"/>
  <c r="I7" i="6"/>
  <c r="H7" i="6"/>
  <c r="F6" i="6"/>
  <c r="E13" i="5" s="1"/>
  <c r="F5" i="6"/>
  <c r="E12" i="5" s="1"/>
  <c r="F7" i="5"/>
  <c r="I29" i="5" l="1"/>
  <c r="G17" i="5"/>
  <c r="G30" i="5"/>
  <c r="G43" i="6"/>
  <c r="G38" i="6" s="1"/>
  <c r="I32" i="5"/>
  <c r="I25" i="5"/>
  <c r="G23" i="5"/>
  <c r="I17" i="5"/>
  <c r="G29" i="5"/>
  <c r="I19" i="5"/>
  <c r="G14" i="5"/>
  <c r="G21" i="5"/>
  <c r="G15" i="5"/>
  <c r="G19" i="5"/>
  <c r="I23" i="5"/>
  <c r="I30" i="5"/>
  <c r="I14" i="5"/>
  <c r="G27" i="5"/>
  <c r="I21" i="5"/>
  <c r="I15" i="5"/>
  <c r="I27" i="5"/>
  <c r="G25" i="5"/>
  <c r="G32" i="5"/>
  <c r="G11" i="6"/>
  <c r="G6" i="6" s="1"/>
  <c r="G12" i="6"/>
  <c r="H15" i="6"/>
  <c r="H12" i="6" s="1"/>
  <c r="H20" i="6"/>
  <c r="H16" i="6" s="1"/>
  <c r="G16" i="6"/>
  <c r="G21" i="6"/>
  <c r="H28" i="6"/>
  <c r="H25" i="6" s="1"/>
  <c r="H37" i="6"/>
  <c r="H34" i="6" s="1"/>
  <c r="H47" i="6"/>
  <c r="H44" i="6" s="1"/>
  <c r="H33" i="6"/>
  <c r="H30" i="6" s="1"/>
  <c r="H43" i="6" l="1"/>
  <c r="H38" i="6" s="1"/>
  <c r="D3" i="5"/>
  <c r="D4" i="5" s="1"/>
  <c r="H11" i="6"/>
  <c r="H6" i="6" s="1"/>
  <c r="G29" i="6" s="1"/>
  <c r="D5" i="5" l="1"/>
  <c r="D6" i="5" s="1"/>
  <c r="D7" i="5" s="1"/>
  <c r="D8" i="5" s="1"/>
  <c r="H29" i="6"/>
  <c r="H5" i="6" s="1"/>
  <c r="G49" i="6" s="1"/>
  <c r="H49" i="6" s="1"/>
  <c r="H53" i="6" s="1"/>
  <c r="G5" i="6"/>
  <c r="F66" i="6" l="1"/>
  <c r="H57" i="6"/>
  <c r="H55" i="6"/>
  <c r="H3" i="5"/>
  <c r="H59" i="6" l="1"/>
  <c r="H61" i="6" s="1"/>
  <c r="H63" i="6" s="1"/>
  <c r="F65" i="6" s="1"/>
  <c r="H5" i="5"/>
  <c r="H4" i="5"/>
  <c r="H6" i="5" l="1"/>
  <c r="H7" i="5" s="1"/>
  <c r="H8" i="5" s="1"/>
</calcChain>
</file>

<file path=xl/sharedStrings.xml><?xml version="1.0" encoding="utf-8"?>
<sst xmlns="http://schemas.openxmlformats.org/spreadsheetml/2006/main" count="192" uniqueCount="134">
  <si>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</si>
  <si>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</si>
  <si>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</si>
  <si>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</si>
  <si>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</si>
  <si>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</si>
  <si>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</si>
  <si>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</si>
  <si>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</si>
  <si>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</si>
  <si>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</si>
  <si>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</si>
  <si>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</si>
  <si>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</si>
  <si>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</si>
  <si>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</si>
  <si>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</si>
  <si>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</si>
  <si>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</si>
  <si>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</si>
  <si>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</si>
  <si>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</si>
  <si>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</si>
  <si>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</si>
  <si>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</si>
  <si>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</si>
  <si>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</si>
  <si>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</si>
  <si>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SUMINISTRO E INSTALACIÓN DE SISTEMA DE VIDEOAYUDA EN MÁQUINAS METTA TIPO E4.0</t>
  </si>
  <si>
    <t>Presupuesto</t>
  </si>
  <si>
    <t>OFERTA ECONÓMICA</t>
  </si>
  <si>
    <t>LICITACIÓN</t>
  </si>
  <si>
    <t>EDT</t>
  </si>
  <si>
    <t>Código</t>
  </si>
  <si>
    <t>Nat</t>
  </si>
  <si>
    <t>Ud</t>
  </si>
  <si>
    <t>CanPres</t>
  </si>
  <si>
    <t>Coste Unitario Ejecución Material (€)</t>
  </si>
  <si>
    <t>Coste Ejecución Material (€)</t>
  </si>
  <si>
    <t>1</t>
  </si>
  <si>
    <t>Capítulo</t>
  </si>
  <si>
    <t>Core de la solución</t>
  </si>
  <si>
    <t/>
  </si>
  <si>
    <t>1.1</t>
  </si>
  <si>
    <t>Servidores centralizados</t>
  </si>
  <si>
    <t>1.1.1</t>
  </si>
  <si>
    <t>SVCORE001</t>
  </si>
  <si>
    <t>Partida</t>
  </si>
  <si>
    <t>Servidor de videoayuda</t>
  </si>
  <si>
    <t>u</t>
  </si>
  <si>
    <t>Suministro, instalación, configuración y pruebas de los servidores de videoayuda primario y secundario, cumpliendo todos los requisitos indicados en el PPT. Estos servidores contendrán los servicios web hacia las máquinas METTA E4.0 y proporcionarán las interconexiones necesarias hacia la plataforma OSV y OSCC.</t>
  </si>
  <si>
    <t>1.1.2</t>
  </si>
  <si>
    <t>SVCORE002</t>
  </si>
  <si>
    <t>Media Server</t>
  </si>
  <si>
    <t>Suministro, instalación, configuración y pruebas de todos los servidores de media, cumpliendo todos los requisitos indicados en el PPT. La función de estos servidores es gestionar el tráfico de media entre el origen y el destino de las llamadas.</t>
  </si>
  <si>
    <t>Total 1.1</t>
  </si>
  <si>
    <t>1.2</t>
  </si>
  <si>
    <t>Configuración solución infraestructura existente</t>
  </si>
  <si>
    <t>1.2.1</t>
  </si>
  <si>
    <t>CFGINF001</t>
  </si>
  <si>
    <t>Servicios de configuración infraestructura OSV-OSCC-Sistema de balanceadores-Clúster MSSQL</t>
  </si>
  <si>
    <t>Configuración y pruebas de la plataforma OSV-OSCC así como de los elementos existentes que sean necesarios para el correcto despliegue de la solución, cumpliendo todos los requisitos indicados en el PPT.</t>
  </si>
  <si>
    <t>Total 1.2</t>
  </si>
  <si>
    <t>1.3</t>
  </si>
  <si>
    <t>Suministro e instalación de la solución de videoayuda a través de una API</t>
  </si>
  <si>
    <t>Incluye: el suministro, la configuración, la instalación y la puesta en marcha de los elementos SW necesarios para dotar a la plataforma de voz OSV existente en METRO del servicio de atención telefónica para los puestos de la recepción de la sede social.</t>
  </si>
  <si>
    <t>1.3.1</t>
  </si>
  <si>
    <t>OPEUNIF01</t>
  </si>
  <si>
    <t>Diseño, desarrollo, suministro, instalación, configuración y pruebas API</t>
  </si>
  <si>
    <t>Diseño, desarrollo, suministro, instalación, configuración y pruebas de la API (incluidas las pruebas de integración) que permitirá a la máquina METTA 4.0 tener el control de los diferentes escenarios que se presenten, cumpliendo todos los requisitos indicados en el PPT.</t>
  </si>
  <si>
    <t>Total 1.3</t>
  </si>
  <si>
    <t>1.4</t>
  </si>
  <si>
    <t>Suministro e instalación de la solución de videoayuda puestos cliente</t>
  </si>
  <si>
    <t>1.4.1</t>
  </si>
  <si>
    <t>CNFGOT001</t>
  </si>
  <si>
    <t>Diseño, desarrollo, suministro, instalación, configuración y pruebas SVAM puestos cliente</t>
  </si>
  <si>
    <t>Diseño, desarrollo, suministro, instalación, configuración y pruebas del aplicativo para los puestos cliente (agentes de Contact Center), cumpliendo todos los requisitos indicados en el PPT.</t>
  </si>
  <si>
    <t>Total 1.4</t>
  </si>
  <si>
    <t>1.5</t>
  </si>
  <si>
    <t>Servicios profesionales implementación y adaptación desarrollos explotación de datos SVAM</t>
  </si>
  <si>
    <t>1.5.1</t>
  </si>
  <si>
    <t>DTSVAM001</t>
  </si>
  <si>
    <t>Implementación y adaptación desarrollos explotación datos SVAM</t>
  </si>
  <si>
    <t>Servicios profesionales para la implementación y adaptación de desarrollos necesarios para la explotación de datos relativos a la información contenida en la BBDD, según los requerimientos de METRO.</t>
  </si>
  <si>
    <t>Total 1.5</t>
  </si>
  <si>
    <t>Total 1</t>
  </si>
  <si>
    <t>2</t>
  </si>
  <si>
    <t>Despliegue de la solución puestos agente Contact Center</t>
  </si>
  <si>
    <t>2.1</t>
  </si>
  <si>
    <t>SLNAOT001</t>
  </si>
  <si>
    <t>Solución agente Contact Center</t>
  </si>
  <si>
    <t>Despliegue de la solución para puestos agente, cumpliendo todos los requisitos indicados en el PPT.</t>
  </si>
  <si>
    <t>Total 2</t>
  </si>
  <si>
    <t>3</t>
  </si>
  <si>
    <t>Despliegue de la solución máquinas METTA E4.0</t>
  </si>
  <si>
    <t>3.1</t>
  </si>
  <si>
    <t>SLNMQM001</t>
  </si>
  <si>
    <t>Solución máquinas METTA E4.0</t>
  </si>
  <si>
    <t>Despliegue de la solución para máquinas METTA E4.0, cumpliendo todos los requisitos indicados en el PPT.</t>
  </si>
  <si>
    <t>Total 3</t>
  </si>
  <si>
    <t>4</t>
  </si>
  <si>
    <t>Plan de formación</t>
  </si>
  <si>
    <t>4.1</t>
  </si>
  <si>
    <t>FRMUNF001</t>
  </si>
  <si>
    <t>Formación usuarios, técnicos, mantenedores y administradores del sistema</t>
  </si>
  <si>
    <t>Formación completa de la solución dirigida a diferentes colectivos (usuarios, técnicos, mantenedores y administradores del sistema), cumpliendo todos los requisitos indicados en el PPT.</t>
  </si>
  <si>
    <t>4.2</t>
  </si>
  <si>
    <t>FRMUNF002</t>
  </si>
  <si>
    <t>Formación técnica especializada plataforma OSV</t>
  </si>
  <si>
    <t>Formación completa y técnica especializada de la plataforma OSV dirigida a personal de Ingeniería (mínimo 2 técnicos), ahondando en todos los módulos y máquinas que la conforman y ofreciendo una perspectiva a futuro (con nuevas funcionalidades y soluciones innovadoras) que ofrezca una visión global con posibilidades de crecimiento, cumpliendo todos los requisitos indicados en el PPT.</t>
  </si>
  <si>
    <t>Total 4</t>
  </si>
  <si>
    <t>5</t>
  </si>
  <si>
    <t>Documentación Final de Obra (DFO)</t>
  </si>
  <si>
    <t>5.1</t>
  </si>
  <si>
    <t>DFOSVAM01</t>
  </si>
  <si>
    <t>Documentación completa del proyecto</t>
  </si>
  <si>
    <t>Documentación completa asociada al proyecto "Suministro e Instalación de Sistema de Videoayuda en Máquinas METTA tipo E4.0", cumpliendo todos los requisitos indicados en el PPT.</t>
  </si>
  <si>
    <t>Total 5</t>
  </si>
  <si>
    <t>Total 24-055P</t>
  </si>
  <si>
    <t>PRESUPUESTO DE EJECUCIÓN MATERIAL</t>
  </si>
  <si>
    <t>GASTOS GENERALES</t>
  </si>
  <si>
    <t>BENEFICIO INDUSTRIAL</t>
  </si>
  <si>
    <t>IMPORTE OFERTA SIN IVA</t>
  </si>
  <si>
    <t>IVA</t>
  </si>
  <si>
    <t>IMPORTE OFERTA CON IVA</t>
  </si>
  <si>
    <t>PRESUPUESTO BASE DE LICITACIÓN</t>
  </si>
  <si>
    <t>Nota: Se tendrán en cuenta las Notas del apartado "27.Evaluación de las ofertas" del cuadro resumen del Pliego de Condiciones Particulares</t>
  </si>
  <si>
    <t xml:space="preserve">  es decir, se encuentren en blanco, se considerará que el % ofertado para dichas celdas es 0.</t>
  </si>
  <si>
    <t>1. Se debe aportar firmada electrónicamente la Proposición económica conforme al modelo de anexo I de este PCP, así como el archivo Excel denominado “Oferta Económica” que se facilitará junto al resto de la documentación.El archivo Excel debe presentarse tanto en formato libro de Excel, como en formato PDF, debiendo estar el archivo en este segundo formato firmado electrónicamente conforme a lo indicado en el apartado 41 del cuadro resumen de este PCP, y debiendo de ser idénticos el contenido en ambos formatos.</t>
  </si>
  <si>
    <t>2. 	El precio ofertado en cada una de las partidas y/o unidades no puede superar el precio unitario de licitación.  El incumplimiento de lo señalado anteriormente supondrá la exclusión de la oferta.</t>
  </si>
  <si>
    <t>3.	 Serán excluidas las ofertas que excedan del presupuesto de licitación (tanto sin IVA como con IVA).</t>
  </si>
  <si>
    <t>4.	 El importe de la celda “Importe oferta (sin IVA)” debe incluir el importe correspondiente a las celdas “Beneficio industrial” y “Gastos Generales”. En caso de que las celdas mencionadas anteriormente no estén debidamente cumplimentadas, es decir, se encuentren en blanco, se considerará que el % ofertado para dichas celdas es 0.</t>
  </si>
  <si>
    <t>5.	 Nota: La implantación de las medidas propuestas en la oferta técnica no conllevará un abono adicional por parte de Metro de Madrid.</t>
  </si>
  <si>
    <t>6.	 Se deberán rellenar todas las celdas marcadas en color verde.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</si>
</sst>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0"/>
    <numFmt numFmtId="165" formatCode="#,##0.00\ \€;\-#,##0.00\ \€"/>
  </numFmts>
  <fonts count="24" x14ac:knownFonts="1">
    <font>
      <sz val="11"/>
      <color theme="1"/>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sz val="11"/>
      <color rgb="FF808080"/>
      <name val="Calibri"/>
      <family val="2"/>
      <scheme val="minor"/>
    </font>
    <font>
      <b/>
      <sz val="11"/>
      <color rgb="FFFF0000"/>
      <name val="Calibri"/>
      <family val="2"/>
    </font>
    <font>
      <sz val="11"/>
      <color rgb="FF000000"/>
      <name val="Calibri"/>
      <family val="2"/>
    </font>
    <font>
      <sz val="11"/>
      <color rgb="FF808080"/>
      <name val="Calibri"/>
      <family val="2"/>
    </font>
    <font>
      <b/>
      <sz val="11"/>
      <color theme="1"/>
      <name val="Calibri"/>
      <family val="2"/>
      <scheme val="minor"/>
    </font>
    <font>
      <b/>
      <sz val="14"/>
      <color rgb="FF000000"/>
      <name val="Calibri"/>
      <family val="2"/>
    </font>
    <font>
      <b/>
      <sz val="14"/>
      <color rgb="FFFF0000"/>
      <name val="Calibri"/>
      <family val="2"/>
    </font>
    <font>
      <b/>
      <sz val="14"/>
      <color rgb="FF808080"/>
      <name val="Calibri"/>
      <family val="2"/>
    </font>
    <font>
      <b/>
      <sz val="14"/>
      <color rgb="FF808080"/>
      <name val="Calibri"/>
      <family val="2"/>
      <scheme val="minor"/>
    </font>
    <font>
      <b/>
      <sz val="14"/>
      <color theme="1"/>
      <name val="Calibri"/>
      <family val="2"/>
      <scheme val="minor"/>
    </font>
    <font>
      <b/>
      <sz val="12"/>
      <color rgb="FF000000"/>
      <name val="Calibri"/>
      <family val="2"/>
    </font>
    <font>
      <b/>
      <sz val="12"/>
      <color rgb="FFFF0000"/>
      <name val="Calibri"/>
      <family val="2"/>
    </font>
    <font>
      <b/>
      <sz val="12"/>
      <color rgb="FF808080"/>
      <name val="Calibri"/>
      <family val="2"/>
    </font>
    <font>
      <b/>
      <sz val="12"/>
      <color rgb="FF808080"/>
      <name val="Calibri"/>
      <family val="2"/>
      <scheme val="minor"/>
    </font>
    <font>
      <b/>
      <sz val="12"/>
      <color theme="1"/>
      <name val="Calibri"/>
      <family val="2"/>
      <scheme val="minor"/>
    </font>
    <font>
      <b/>
      <sz val="11"/>
      <color rgb="FF000000"/>
      <name val="Calibri"/>
      <family val="2"/>
    </font>
    <font>
      <b/>
      <sz val="11"/>
      <color rgb="FF808080"/>
      <name val="Calibri"/>
      <family val="2"/>
    </font>
    <font>
      <b/>
      <sz val="11"/>
      <color rgb="FF808080"/>
      <name val="Calibri"/>
      <family val="2"/>
      <scheme val="minor"/>
    </font>
    <font>
      <i/>
      <sz val="11"/>
      <color rgb="FF808080"/>
      <name val="Calibri"/>
      <family val="2"/>
    </font>
    <font>
      <b/>
      <i/>
      <sz val="11"/>
      <color rgb="FF808080"/>
      <name val="Calibri"/>
      <family val="2"/>
    </font>
  </fonts>
  <fills count="13">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rgb="FFBED2B7"/>
        <bgColor indexed="64"/>
      </patternFill>
    </fill>
    <fill>
      <patternFill patternType="solid">
        <fgColor rgb="FFCADAC4"/>
        <bgColor indexed="64"/>
      </patternFill>
    </fill>
    <fill>
      <patternFill patternType="solid">
        <fgColor rgb="FFFFEDDB"/>
        <bgColor indexed="64"/>
      </patternFill>
    </fill>
    <fill>
      <patternFill patternType="solid">
        <fgColor rgb="FF99FFCC"/>
        <bgColor indexed="64"/>
      </patternFill>
    </fill>
    <fill>
      <patternFill patternType="solid">
        <fgColor rgb="FFC0C0C0"/>
        <bgColor indexed="64"/>
      </patternFill>
    </fill>
    <fill>
      <patternFill patternType="solid">
        <fgColor rgb="FFE7E6E6"/>
        <bgColor indexed="64"/>
      </patternFill>
    </fill>
    <fill>
      <patternFill patternType="solid">
        <fgColor rgb="FFD9E1F2"/>
        <bgColor indexed="64"/>
      </patternFill>
    </fill>
  </fills>
  <borders count="9">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s>
  <cellStyleXfs count="1">
    <xf numFmtId="0" fontId="0" fillId="0" borderId="0"/>
  </cellStyleXfs>
  <cellXfs count="115">
    <xf numFmtId="0" fontId="0" fillId="0" borderId="0" xfId="0"/>
    <xf numFmtId="10" fontId="2" fillId="3" borderId="4" xfId="0" quotePrefix="1" applyNumberFormat="1" applyFont="1" applyFill="1" applyBorder="1" applyProtection="1">
      <protection locked="0"/>
    </xf>
    <xf numFmtId="9" fontId="2" fillId="0" borderId="4" xfId="0" quotePrefix="1" applyNumberFormat="1" applyFont="1" applyBorder="1" applyProtection="1">
      <protection locked="0"/>
    </xf>
    <xf numFmtId="10" fontId="2" fillId="0" borderId="4" xfId="0" quotePrefix="1" applyNumberFormat="1" applyFont="1" applyBorder="1" applyProtection="1">
      <protection locked="0"/>
    </xf>
    <xf numFmtId="3" fontId="2" fillId="0" borderId="3" xfId="0" applyNumberFormat="1" applyFont="1" applyBorder="1" applyProtection="1">
      <protection locked="0"/>
    </xf>
    <xf numFmtId="0" fontId="1" fillId="2" borderId="0" xfId="0" applyFont="1" applyFill="1" applyAlignment="1">
      <alignment horizontal="left" vertical="top"/>
    </xf>
    <xf numFmtId="4" fontId="0" fillId="0" borderId="0" xfId="0" applyNumberFormat="1"/>
    <xf numFmtId="164" fontId="0" fillId="0" borderId="0" xfId="0" applyNumberFormat="1"/>
    <xf numFmtId="49" fontId="3" fillId="4" borderId="8" xfId="0" applyNumberFormat="1" applyFont="1" applyFill="1" applyBorder="1"/>
    <xf numFmtId="4" fontId="2" fillId="5" borderId="3" xfId="0" applyNumberFormat="1" applyFont="1" applyFill="1" applyBorder="1"/>
    <xf numFmtId="49" fontId="3" fillId="4" borderId="1" xfId="0" applyNumberFormat="1" applyFont="1" applyFill="1" applyBorder="1"/>
    <xf numFmtId="49" fontId="2" fillId="4" borderId="2" xfId="0" applyNumberFormat="1" applyFont="1" applyFill="1" applyBorder="1"/>
    <xf numFmtId="4" fontId="2" fillId="5" borderId="2" xfId="0" applyNumberFormat="1" applyFont="1" applyFill="1" applyBorder="1"/>
    <xf numFmtId="4" fontId="3" fillId="4" borderId="1" xfId="0" applyNumberFormat="1" applyFont="1" applyFill="1" applyBorder="1"/>
    <xf numFmtId="49" fontId="3" fillId="4" borderId="5" xfId="0" applyNumberFormat="1" applyFont="1" applyFill="1" applyBorder="1"/>
    <xf numFmtId="4" fontId="3" fillId="4" borderId="5" xfId="0" applyNumberFormat="1" applyFont="1" applyFill="1" applyBorder="1"/>
    <xf numFmtId="9" fontId="2" fillId="5" borderId="4" xfId="0" quotePrefix="1" applyNumberFormat="1" applyFont="1" applyFill="1" applyBorder="1"/>
    <xf numFmtId="4" fontId="3" fillId="5" borderId="2" xfId="0" applyNumberFormat="1" applyFont="1" applyFill="1" applyBorder="1"/>
    <xf numFmtId="49" fontId="0" fillId="0" borderId="0" xfId="0" applyNumberFormat="1"/>
    <xf numFmtId="0" fontId="1" fillId="2" borderId="0" xfId="0" applyFont="1" applyFill="1"/>
    <xf numFmtId="4" fontId="1" fillId="2" borderId="0" xfId="0" applyNumberFormat="1" applyFont="1" applyFill="1"/>
    <xf numFmtId="44" fontId="0" fillId="0" borderId="0" xfId="0" applyNumberFormat="1"/>
    <xf numFmtId="0" fontId="5" fillId="0" borderId="0" xfId="0" applyFont="1" applyAlignment="1">
      <alignment horizontal="center" vertical="center" wrapText="1"/>
    </xf>
    <xf numFmtId="0" fontId="4" fillId="0" borderId="0" xfId="0" applyFont="1"/>
    <xf numFmtId="0" fontId="6" fillId="0" borderId="0" xfId="0" applyFont="1" applyAlignment="1">
      <alignment wrapText="1"/>
    </xf>
    <xf numFmtId="0" fontId="6" fillId="0" borderId="0" xfId="0" applyFont="1"/>
    <xf numFmtId="0" fontId="6" fillId="0" borderId="0" xfId="0" applyFont="1" applyAlignment="1">
      <alignment horizontal="center" wrapText="1"/>
    </xf>
    <xf numFmtId="0" fontId="7" fillId="0" borderId="0" xfId="0" applyFont="1" applyAlignment="1">
      <alignment wrapText="1"/>
    </xf>
    <xf numFmtId="0" fontId="9" fillId="0" borderId="0" xfId="0" applyFont="1" applyAlignment="1">
      <alignment vertical="top"/>
    </xf>
    <xf numFmtId="0" fontId="9" fillId="0" borderId="0" xfId="0" applyFont="1" applyAlignment="1">
      <alignment horizontal="center" vertical="top" wrapText="1"/>
    </xf>
    <xf numFmtId="0" fontId="9" fillId="0" borderId="0" xfId="0" applyFont="1" applyAlignment="1">
      <alignment vertical="top" wrapText="1"/>
    </xf>
    <xf numFmtId="0" fontId="10" fillId="0" borderId="0" xfId="0" applyFont="1" applyAlignment="1">
      <alignment horizontal="center" vertical="center" wrapText="1"/>
    </xf>
    <xf numFmtId="0" fontId="11" fillId="0" borderId="0" xfId="0" applyFont="1" applyAlignment="1">
      <alignment vertical="top" wrapText="1"/>
    </xf>
    <xf numFmtId="0" fontId="12" fillId="0" borderId="0" xfId="0" applyFont="1"/>
    <xf numFmtId="0" fontId="13" fillId="0" borderId="0" xfId="0" applyFont="1"/>
    <xf numFmtId="0" fontId="14" fillId="0" borderId="0" xfId="0" applyFont="1" applyAlignment="1">
      <alignment vertical="top"/>
    </xf>
    <xf numFmtId="0" fontId="14" fillId="0" borderId="0" xfId="0" applyFont="1" applyAlignment="1">
      <alignment horizontal="center" vertical="top" wrapText="1"/>
    </xf>
    <xf numFmtId="0" fontId="14" fillId="0" borderId="0" xfId="0" applyFont="1" applyAlignment="1">
      <alignment vertical="top" wrapText="1"/>
    </xf>
    <xf numFmtId="0" fontId="15" fillId="0" borderId="0" xfId="0" applyFont="1" applyAlignment="1">
      <alignment horizontal="center" vertical="center" wrapText="1"/>
    </xf>
    <xf numFmtId="0" fontId="16" fillId="0" borderId="0" xfId="0" applyFont="1" applyAlignment="1">
      <alignment vertical="top" wrapText="1"/>
    </xf>
    <xf numFmtId="0" fontId="17" fillId="0" borderId="0" xfId="0" applyFont="1"/>
    <xf numFmtId="0" fontId="18" fillId="0" borderId="0" xfId="0" applyFont="1"/>
    <xf numFmtId="0" fontId="19" fillId="0" borderId="0" xfId="0" applyFont="1" applyAlignment="1">
      <alignment horizontal="center" vertical="center" wrapText="1"/>
    </xf>
    <xf numFmtId="0" fontId="19" fillId="0" borderId="0" xfId="0" applyFont="1" applyAlignment="1">
      <alignment horizontal="center" vertical="center"/>
    </xf>
    <xf numFmtId="0" fontId="20" fillId="0" borderId="0" xfId="0" applyFont="1" applyAlignment="1">
      <alignment horizontal="center" vertical="center" wrapText="1"/>
    </xf>
    <xf numFmtId="0" fontId="21" fillId="0" borderId="0" xfId="0" applyFont="1" applyAlignment="1">
      <alignment horizontal="center" vertical="center"/>
    </xf>
    <xf numFmtId="0" fontId="8" fillId="0" borderId="0" xfId="0" applyFont="1" applyAlignment="1">
      <alignment horizontal="center" vertical="center"/>
    </xf>
    <xf numFmtId="49" fontId="19" fillId="6" borderId="0" xfId="0" applyNumberFormat="1" applyFont="1" applyFill="1" applyAlignment="1">
      <alignment vertical="top" wrapText="1"/>
    </xf>
    <xf numFmtId="49" fontId="19" fillId="6" borderId="0" xfId="0" applyNumberFormat="1" applyFont="1" applyFill="1" applyAlignment="1">
      <alignment vertical="top"/>
    </xf>
    <xf numFmtId="49" fontId="19" fillId="6" borderId="0" xfId="0" applyNumberFormat="1" applyFont="1" applyFill="1" applyAlignment="1">
      <alignment horizontal="center" vertical="top" wrapText="1"/>
    </xf>
    <xf numFmtId="3" fontId="19" fillId="6" borderId="0" xfId="0" applyNumberFormat="1" applyFont="1" applyFill="1" applyAlignment="1">
      <alignment vertical="top" wrapText="1"/>
    </xf>
    <xf numFmtId="4" fontId="19" fillId="6" borderId="0" xfId="0" applyNumberFormat="1" applyFont="1" applyFill="1" applyAlignment="1">
      <alignment vertical="top" wrapText="1"/>
    </xf>
    <xf numFmtId="4" fontId="20" fillId="6" borderId="0" xfId="0" applyNumberFormat="1" applyFont="1" applyFill="1" applyAlignment="1">
      <alignment vertical="top" wrapText="1"/>
    </xf>
    <xf numFmtId="49" fontId="19" fillId="7" borderId="0" xfId="0" applyNumberFormat="1" applyFont="1" applyFill="1" applyAlignment="1">
      <alignment vertical="top" wrapText="1"/>
    </xf>
    <xf numFmtId="49" fontId="19" fillId="7" borderId="0" xfId="0" applyNumberFormat="1" applyFont="1" applyFill="1" applyAlignment="1">
      <alignment vertical="top"/>
    </xf>
    <xf numFmtId="49" fontId="19" fillId="7" borderId="0" xfId="0" applyNumberFormat="1" applyFont="1" applyFill="1" applyAlignment="1">
      <alignment horizontal="center" vertical="top" wrapText="1"/>
    </xf>
    <xf numFmtId="4" fontId="19" fillId="7" borderId="0" xfId="0" applyNumberFormat="1" applyFont="1" applyFill="1" applyAlignment="1">
      <alignment vertical="top" wrapText="1"/>
    </xf>
    <xf numFmtId="4" fontId="20" fillId="7" borderId="0" xfId="0" applyNumberFormat="1" applyFont="1" applyFill="1" applyAlignment="1">
      <alignment vertical="top" wrapText="1"/>
    </xf>
    <xf numFmtId="49" fontId="6" fillId="8" borderId="0" xfId="0" applyNumberFormat="1" applyFont="1" applyFill="1" applyAlignment="1">
      <alignment vertical="top" wrapText="1"/>
    </xf>
    <xf numFmtId="49" fontId="6" fillId="8" borderId="0" xfId="0" applyNumberFormat="1" applyFont="1" applyFill="1" applyAlignment="1">
      <alignment vertical="top"/>
    </xf>
    <xf numFmtId="49" fontId="6" fillId="0" borderId="0" xfId="0" applyNumberFormat="1" applyFont="1" applyAlignment="1">
      <alignment horizontal="center" vertical="top" wrapText="1"/>
    </xf>
    <xf numFmtId="49" fontId="6" fillId="0" borderId="0" xfId="0" applyNumberFormat="1" applyFont="1" applyAlignment="1">
      <alignment vertical="top" wrapText="1"/>
    </xf>
    <xf numFmtId="4" fontId="6" fillId="0" borderId="0" xfId="0" applyNumberFormat="1" applyFont="1" applyAlignment="1">
      <alignment vertical="top" wrapText="1"/>
    </xf>
    <xf numFmtId="4" fontId="6" fillId="9" borderId="0" xfId="0" applyNumberFormat="1" applyFont="1" applyFill="1" applyAlignment="1" applyProtection="1">
      <alignment vertical="top" wrapText="1"/>
      <protection locked="0"/>
    </xf>
    <xf numFmtId="4" fontId="7" fillId="0" borderId="0" xfId="0" applyNumberFormat="1" applyFont="1" applyAlignment="1">
      <alignment vertical="top" wrapText="1"/>
    </xf>
    <xf numFmtId="0" fontId="6" fillId="0" borderId="0" xfId="0" applyFont="1" applyAlignment="1">
      <alignment vertical="top" wrapText="1"/>
    </xf>
    <xf numFmtId="0" fontId="6" fillId="0" borderId="0" xfId="0" applyFont="1" applyAlignment="1">
      <alignment vertical="top"/>
    </xf>
    <xf numFmtId="0" fontId="6" fillId="0" borderId="0" xfId="0" applyFont="1" applyAlignment="1">
      <alignment horizontal="center" vertical="top" wrapText="1"/>
    </xf>
    <xf numFmtId="0" fontId="7" fillId="0" borderId="0" xfId="0" applyFont="1" applyAlignment="1">
      <alignment vertical="top" wrapText="1"/>
    </xf>
    <xf numFmtId="49" fontId="19" fillId="0" borderId="0" xfId="0" applyNumberFormat="1" applyFont="1" applyAlignment="1">
      <alignment vertical="top" wrapText="1"/>
    </xf>
    <xf numFmtId="4" fontId="19" fillId="0" borderId="0" xfId="0" applyNumberFormat="1" applyFont="1" applyAlignment="1">
      <alignment vertical="top" wrapText="1"/>
    </xf>
    <xf numFmtId="4" fontId="20" fillId="0" borderId="0" xfId="0" applyNumberFormat="1" applyFont="1" applyAlignment="1">
      <alignment vertical="top" wrapText="1"/>
    </xf>
    <xf numFmtId="0" fontId="6" fillId="10" borderId="0" xfId="0" applyFont="1" applyFill="1" applyAlignment="1">
      <alignment vertical="top" wrapText="1"/>
    </xf>
    <xf numFmtId="0" fontId="6" fillId="10" borderId="0" xfId="0" applyFont="1" applyFill="1" applyAlignment="1">
      <alignment vertical="top"/>
    </xf>
    <xf numFmtId="0" fontId="6" fillId="10" borderId="0" xfId="0" applyFont="1" applyFill="1" applyAlignment="1">
      <alignment horizontal="center" vertical="top" wrapText="1"/>
    </xf>
    <xf numFmtId="0" fontId="7" fillId="10" borderId="0" xfId="0" applyFont="1" applyFill="1" applyAlignment="1">
      <alignment vertical="top" wrapText="1"/>
    </xf>
    <xf numFmtId="3" fontId="6" fillId="0" borderId="0" xfId="0" applyNumberFormat="1" applyFont="1" applyAlignment="1">
      <alignment vertical="top" wrapText="1"/>
    </xf>
    <xf numFmtId="0" fontId="19" fillId="0" borderId="0" xfId="0" applyFont="1" applyAlignment="1">
      <alignment horizontal="right" indent="1"/>
    </xf>
    <xf numFmtId="0" fontId="6" fillId="0" borderId="0" xfId="0" applyFont="1" applyAlignment="1">
      <alignment horizontal="right" indent="1"/>
    </xf>
    <xf numFmtId="165" fontId="19" fillId="0" borderId="0" xfId="0" applyNumberFormat="1" applyFont="1" applyAlignment="1">
      <alignment horizontal="right" indent="1"/>
    </xf>
    <xf numFmtId="0" fontId="5" fillId="0" borderId="0" xfId="0" applyFont="1" applyAlignment="1">
      <alignment horizontal="right" vertical="center" indent="1"/>
    </xf>
    <xf numFmtId="0" fontId="20" fillId="0" borderId="0" xfId="0" applyFont="1" applyAlignment="1">
      <alignment horizontal="right" indent="1"/>
    </xf>
    <xf numFmtId="165" fontId="20" fillId="0" borderId="0" xfId="0" applyNumberFormat="1" applyFont="1" applyAlignment="1">
      <alignment horizontal="right" indent="1"/>
    </xf>
    <xf numFmtId="165" fontId="6" fillId="0" borderId="0" xfId="0" applyNumberFormat="1" applyFont="1" applyAlignment="1">
      <alignment horizontal="right" indent="1"/>
    </xf>
    <xf numFmtId="0" fontId="7" fillId="0" borderId="0" xfId="0" applyFont="1" applyAlignment="1">
      <alignment horizontal="right" indent="1"/>
    </xf>
    <xf numFmtId="165" fontId="7" fillId="0" borderId="0" xfId="0" applyNumberFormat="1" applyFont="1" applyAlignment="1">
      <alignment horizontal="right" indent="1"/>
    </xf>
    <xf numFmtId="10" fontId="6" fillId="9" borderId="0" xfId="0" applyNumberFormat="1" applyFont="1" applyFill="1" applyAlignment="1" applyProtection="1">
      <alignment horizontal="right" indent="1"/>
      <protection locked="0"/>
    </xf>
    <xf numFmtId="10" fontId="22" fillId="0" borderId="0" xfId="0" applyNumberFormat="1" applyFont="1" applyAlignment="1">
      <alignment horizontal="right" indent="1"/>
    </xf>
    <xf numFmtId="10" fontId="6" fillId="0" borderId="0" xfId="0" applyNumberFormat="1" applyFont="1" applyAlignment="1">
      <alignment horizontal="right" indent="1"/>
    </xf>
    <xf numFmtId="10" fontId="23" fillId="0" borderId="0" xfId="0" applyNumberFormat="1" applyFont="1" applyAlignment="1">
      <alignment horizontal="right" indent="1"/>
    </xf>
    <xf numFmtId="165" fontId="14" fillId="0" borderId="0" xfId="0" applyNumberFormat="1" applyFont="1" applyAlignment="1">
      <alignment horizontal="right" indent="1"/>
    </xf>
    <xf numFmtId="165" fontId="16" fillId="0" borderId="0" xfId="0" applyNumberFormat="1" applyFont="1" applyAlignment="1">
      <alignment horizontal="right" indent="1"/>
    </xf>
    <xf numFmtId="0" fontId="5" fillId="0" borderId="0" xfId="0" applyFont="1"/>
    <xf numFmtId="0" fontId="19" fillId="0" borderId="0" xfId="0" applyFont="1"/>
    <xf numFmtId="0" fontId="6" fillId="9" borderId="0" xfId="0" applyFont="1" applyFill="1" applyAlignment="1">
      <alignment wrapText="1"/>
    </xf>
    <xf numFmtId="49" fontId="0" fillId="6" borderId="0" xfId="0" applyNumberFormat="1" applyFill="1"/>
    <xf numFmtId="49" fontId="0" fillId="7" borderId="0" xfId="0" applyNumberFormat="1" applyFill="1"/>
    <xf numFmtId="39" fontId="0" fillId="6" borderId="0" xfId="0" applyNumberFormat="1" applyFill="1"/>
    <xf numFmtId="39" fontId="0" fillId="11" borderId="0" xfId="0" applyNumberFormat="1" applyFill="1"/>
    <xf numFmtId="39" fontId="0" fillId="12" borderId="0" xfId="0" applyNumberFormat="1" applyFill="1"/>
    <xf numFmtId="39" fontId="0" fillId="7" borderId="0" xfId="0" applyNumberFormat="1" applyFill="1"/>
    <xf numFmtId="39" fontId="0" fillId="0" borderId="0" xfId="0" applyNumberFormat="1"/>
    <xf numFmtId="0" fontId="1" fillId="2" borderId="1" xfId="0" applyFont="1" applyFill="1" applyBorder="1" applyAlignment="1">
      <alignment horizontal="center" vertical="top"/>
    </xf>
    <xf numFmtId="0" fontId="1" fillId="2" borderId="7" xfId="0" applyFont="1" applyFill="1" applyBorder="1" applyAlignment="1">
      <alignment horizontal="center" vertical="top"/>
    </xf>
    <xf numFmtId="49" fontId="3" fillId="4" borderId="1"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49" fontId="3" fillId="4" borderId="7" xfId="0" applyNumberFormat="1" applyFont="1" applyFill="1" applyBorder="1" applyAlignment="1">
      <alignment horizontal="left" wrapText="1"/>
    </xf>
    <xf numFmtId="49" fontId="3" fillId="4" borderId="1" xfId="0" applyNumberFormat="1" applyFont="1" applyFill="1" applyBorder="1" applyAlignment="1">
      <alignment horizontal="left"/>
    </xf>
    <xf numFmtId="49" fontId="3" fillId="4" borderId="6" xfId="0" applyNumberFormat="1" applyFont="1" applyFill="1" applyBorder="1" applyAlignment="1">
      <alignment horizontal="left"/>
    </xf>
    <xf numFmtId="49" fontId="3" fillId="4" borderId="7" xfId="0" applyNumberFormat="1" applyFont="1" applyFill="1" applyBorder="1" applyAlignment="1">
      <alignment horizontal="left"/>
    </xf>
    <xf numFmtId="49" fontId="1" fillId="4" borderId="1" xfId="0" applyNumberFormat="1" applyFont="1" applyFill="1" applyBorder="1" applyAlignment="1">
      <alignment horizontal="left"/>
    </xf>
    <xf numFmtId="49" fontId="1" fillId="4" borderId="6" xfId="0" applyNumberFormat="1" applyFont="1" applyFill="1" applyBorder="1" applyAlignment="1">
      <alignment horizontal="left"/>
    </xf>
    <xf numFmtId="49" fontId="1" fillId="4" borderId="7" xfId="0" applyNumberFormat="1" applyFont="1" applyFill="1" applyBorder="1" applyAlignment="1">
      <alignment horizontal="left"/>
    </xf>
    <xf numFmtId="0" fontId="19" fillId="0" borderId="0" xfId="0" applyFont="1" applyAlignment="1">
      <alignment horizontal="center" vertical="center" wrapText="1"/>
    </xf>
    <xf numFmtId="0" fontId="20"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colors>
    <mruColors>
      <color rgb="FFEAF3FA"/>
      <color rgb="FFDBCEBF"/>
      <color rgb="FFD1BFAC"/>
      <color rgb="FFC7B098"/>
      <color rgb="FFBDA285"/>
      <color rgb="FFEDEDED"/>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132531</xdr:rowOff>
    </xdr:to>
    <xdr:pic>
      <xdr:nvPicPr>
        <xdr:cNvPr id="2" name="Picture 3">
          <a:extLst>
            <a:ext uri="{FF2B5EF4-FFF2-40B4-BE49-F238E27FC236}">
              <a16:creationId xmlns:a16="http://schemas.microsoft.com/office/drawing/2014/main" id="{5859F562-947B-494F-B271-FCC67A2288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44521" y="60960"/>
          <a:ext cx="1112520" cy="634604"/>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0C3CD-B669-4CC7-88A6-DDC3457663DF}">
  <sheetPr codeName="Hoja1"/>
  <dimension ref="A1:K33"/>
  <sheetViews>
    <sheetView topLeftCell="A10" zoomScale="90" zoomScaleNormal="90" workbookViewId="0">
      <selection activeCell="C1" sqref="C1"/>
    </sheetView>
  </sheetViews>
  <sheetFormatPr baseColWidth="10" defaultColWidth="11.44140625" defaultRowHeight="14.4" x14ac:dyDescent="0.3"/>
  <cols>
    <col min="1" max="1" width="28.33203125" customWidth="1"/>
    <col min="2" max="2" width="19.6640625" bestFit="1" customWidth="1"/>
    <col min="3" max="3" width="64" customWidth="1"/>
    <col min="4" max="4" width="18.6640625" customWidth="1"/>
    <col min="5" max="5" width="27.6640625" style="6" customWidth="1"/>
    <col min="6" max="6" width="18" style="6" bestFit="1" customWidth="1"/>
    <col min="7" max="7" width="22.5546875" style="7" customWidth="1"/>
    <col min="8" max="8" width="19.6640625" bestFit="1" customWidth="1"/>
    <col min="9" max="9" width="18.6640625" style="6" customWidth="1"/>
    <col min="10" max="10" width="13.88671875" bestFit="1" customWidth="1"/>
    <col min="11" max="11" width="15.109375" bestFit="1" customWidth="1"/>
  </cols>
  <sheetData>
    <row r="1" spans="1:11" ht="15" thickBot="1" x14ac:dyDescent="0.35">
      <c r="D1" s="5" t="s">
        <v>0</v>
      </c>
      <c r="H1" s="5" t="s">
        <v>1</v>
      </c>
    </row>
    <row r="2" spans="1:11" ht="15" thickBot="1" x14ac:dyDescent="0.35">
      <c r="A2" s="8" t="s">
        <v>2</v>
      </c>
      <c r="B2" s="4"/>
    </row>
    <row r="3" spans="1:11" ht="15" customHeight="1" thickBot="1" x14ac:dyDescent="0.35">
      <c r="A3" s="104" t="s">
        <v>3</v>
      </c>
      <c r="B3" s="105"/>
      <c r="C3" s="106"/>
      <c r="D3" s="9">
        <f>SUM(G:G)</f>
        <v>226118.94000000003</v>
      </c>
      <c r="E3" s="104" t="s">
        <v>4</v>
      </c>
      <c r="F3" s="105"/>
      <c r="G3" s="106"/>
      <c r="H3" s="9">
        <f>SUM(I:I)</f>
        <v>0</v>
      </c>
    </row>
    <row r="4" spans="1:11" ht="15" customHeight="1" thickBot="1" x14ac:dyDescent="0.35">
      <c r="A4" s="10" t="s">
        <v>5</v>
      </c>
      <c r="B4" s="3">
        <v>0.06</v>
      </c>
      <c r="C4" s="11" t="s">
        <v>6</v>
      </c>
      <c r="D4" s="12">
        <f>ROUND($D$3*B4,2)</f>
        <v>13567.14</v>
      </c>
      <c r="E4" s="13" t="s">
        <v>7</v>
      </c>
      <c r="F4" s="1">
        <f>Licitación!G57</f>
        <v>0</v>
      </c>
      <c r="G4" s="11" t="s">
        <v>6</v>
      </c>
      <c r="H4" s="12">
        <f>ROUND($H$3*F4,2)</f>
        <v>0</v>
      </c>
    </row>
    <row r="5" spans="1:11" ht="15" thickBot="1" x14ac:dyDescent="0.35">
      <c r="A5" s="10" t="s">
        <v>8</v>
      </c>
      <c r="B5" s="3">
        <v>0.09</v>
      </c>
      <c r="C5" s="11" t="s">
        <v>9</v>
      </c>
      <c r="D5" s="12">
        <f>ROUND($D$3*B5,2)</f>
        <v>20350.7</v>
      </c>
      <c r="E5" s="13" t="s">
        <v>10</v>
      </c>
      <c r="F5" s="1">
        <f>Licitación!G55</f>
        <v>0</v>
      </c>
      <c r="G5" s="11" t="s">
        <v>9</v>
      </c>
      <c r="H5" s="12">
        <f>ROUND($H$3*F5,2)</f>
        <v>0</v>
      </c>
    </row>
    <row r="6" spans="1:11" ht="15" thickBot="1" x14ac:dyDescent="0.35">
      <c r="A6" s="107" t="s">
        <v>11</v>
      </c>
      <c r="B6" s="108"/>
      <c r="C6" s="109"/>
      <c r="D6" s="12">
        <f>SUM(D3,D4,D5)</f>
        <v>260036.78000000003</v>
      </c>
      <c r="E6" s="107" t="s">
        <v>12</v>
      </c>
      <c r="F6" s="108"/>
      <c r="G6" s="109"/>
      <c r="H6" s="12">
        <f>SUM(H3,H4,H5)</f>
        <v>0</v>
      </c>
    </row>
    <row r="7" spans="1:11" ht="15" thickBot="1" x14ac:dyDescent="0.35">
      <c r="A7" s="14" t="s">
        <v>13</v>
      </c>
      <c r="B7" s="2">
        <v>0.21</v>
      </c>
      <c r="C7" s="11" t="s">
        <v>14</v>
      </c>
      <c r="D7" s="12">
        <f>ROUND($D$6*B7,2)</f>
        <v>54607.72</v>
      </c>
      <c r="E7" s="15" t="s">
        <v>13</v>
      </c>
      <c r="F7" s="16">
        <f>B7</f>
        <v>0.21</v>
      </c>
      <c r="G7" s="11" t="s">
        <v>14</v>
      </c>
      <c r="H7" s="12">
        <f>ROUND($H$6*F7,2)</f>
        <v>0</v>
      </c>
    </row>
    <row r="8" spans="1:11" ht="15" thickBot="1" x14ac:dyDescent="0.35">
      <c r="A8" s="110" t="s">
        <v>15</v>
      </c>
      <c r="B8" s="111"/>
      <c r="C8" s="112"/>
      <c r="D8" s="17">
        <f>SUM(D6:D7)</f>
        <v>314644.5</v>
      </c>
      <c r="E8" s="110" t="s">
        <v>16</v>
      </c>
      <c r="F8" s="111"/>
      <c r="G8" s="112"/>
      <c r="H8" s="17">
        <f>SUM(H6:H7)</f>
        <v>0</v>
      </c>
      <c r="K8" s="21"/>
    </row>
    <row r="9" spans="1:11" ht="15" thickBot="1" x14ac:dyDescent="0.35"/>
    <row r="10" spans="1:11" ht="15" thickBot="1" x14ac:dyDescent="0.35">
      <c r="A10" s="18"/>
      <c r="F10" s="102" t="s">
        <v>17</v>
      </c>
      <c r="G10" s="103"/>
      <c r="H10" s="102" t="s">
        <v>18</v>
      </c>
      <c r="I10" s="103"/>
    </row>
    <row r="11" spans="1:11" x14ac:dyDescent="0.3">
      <c r="A11" s="19" t="s">
        <v>19</v>
      </c>
      <c r="B11" s="19" t="s">
        <v>20</v>
      </c>
      <c r="C11" s="19" t="s">
        <v>21</v>
      </c>
      <c r="D11" s="19" t="s">
        <v>22</v>
      </c>
      <c r="E11" s="20" t="s">
        <v>23</v>
      </c>
      <c r="F11" s="20" t="s">
        <v>24</v>
      </c>
      <c r="G11" s="19" t="s">
        <v>25</v>
      </c>
      <c r="H11" s="19" t="s">
        <v>26</v>
      </c>
      <c r="I11" s="19" t="s">
        <v>27</v>
      </c>
    </row>
    <row r="12" spans="1:11" x14ac:dyDescent="0.3">
      <c r="A12" s="95" t="str">
        <f>Licitación!A5</f>
        <v>1</v>
      </c>
      <c r="B12" s="95" t="str">
        <f>Licitación!B5</f>
        <v>1</v>
      </c>
      <c r="C12" s="95" t="str">
        <f>Licitación!D5</f>
        <v>Core de la solución</v>
      </c>
      <c r="D12" s="95" t="str">
        <f>Licitación!E5</f>
        <v/>
      </c>
      <c r="E12" s="97">
        <f>Licitación!F5</f>
        <v>1</v>
      </c>
      <c r="F12" s="97">
        <f>Licitación!J5</f>
        <v>145411.14000000001</v>
      </c>
      <c r="G12" s="98"/>
      <c r="H12" s="99"/>
      <c r="I12" s="98"/>
    </row>
    <row r="13" spans="1:11" x14ac:dyDescent="0.3">
      <c r="A13" s="96" t="str">
        <f>Licitación!A6</f>
        <v>1.1</v>
      </c>
      <c r="B13" s="96" t="str">
        <f>Licitación!B6</f>
        <v>1.1</v>
      </c>
      <c r="C13" s="96" t="str">
        <f>Licitación!D6</f>
        <v>Servidores centralizados</v>
      </c>
      <c r="D13" s="96" t="str">
        <f>Licitación!E6</f>
        <v/>
      </c>
      <c r="E13" s="100">
        <f>Licitación!F6</f>
        <v>1</v>
      </c>
      <c r="F13" s="100">
        <f>Licitación!J6</f>
        <v>80131.959999999992</v>
      </c>
      <c r="G13" s="98"/>
      <c r="H13" s="99"/>
      <c r="I13" s="98"/>
    </row>
    <row r="14" spans="1:11" x14ac:dyDescent="0.3">
      <c r="B14" s="18" t="str">
        <f>Licitación!B7</f>
        <v>SVCORE001</v>
      </c>
      <c r="C14" s="18" t="str">
        <f>Licitación!D7</f>
        <v>Servidor de videoayuda</v>
      </c>
      <c r="D14" s="18" t="str">
        <f>Licitación!E7</f>
        <v>u</v>
      </c>
      <c r="E14" s="101">
        <f>Licitación!F7</f>
        <v>2</v>
      </c>
      <c r="F14" s="101">
        <f>Licitación!J7</f>
        <v>16540.04</v>
      </c>
      <c r="G14" s="98">
        <f>ROUND(E14*F14,2)</f>
        <v>33080.080000000002</v>
      </c>
      <c r="H14" s="99">
        <f>Licitación!G7</f>
        <v>0</v>
      </c>
      <c r="I14" s="98">
        <f>ROUND(E14*H14,2)</f>
        <v>0</v>
      </c>
    </row>
    <row r="15" spans="1:11" x14ac:dyDescent="0.3">
      <c r="B15" s="18" t="str">
        <f>Licitación!B9</f>
        <v>SVCORE002</v>
      </c>
      <c r="C15" s="18" t="str">
        <f>Licitación!D9</f>
        <v>Media Server</v>
      </c>
      <c r="D15" s="18" t="str">
        <f>Licitación!E9</f>
        <v>u</v>
      </c>
      <c r="E15" s="101">
        <f>Licitación!F9</f>
        <v>4</v>
      </c>
      <c r="F15" s="101">
        <f>Licitación!J9</f>
        <v>11762.97</v>
      </c>
      <c r="G15" s="98">
        <f>ROUND(E15*F15,2)</f>
        <v>47051.88</v>
      </c>
      <c r="H15" s="99">
        <f>Licitación!G9</f>
        <v>0</v>
      </c>
      <c r="I15" s="98">
        <f>ROUND(E15*H15,2)</f>
        <v>0</v>
      </c>
    </row>
    <row r="16" spans="1:11" x14ac:dyDescent="0.3">
      <c r="A16" s="96" t="str">
        <f>Licitación!A12</f>
        <v>1.2</v>
      </c>
      <c r="B16" s="96" t="str">
        <f>Licitación!B12</f>
        <v>1.2</v>
      </c>
      <c r="C16" s="96" t="str">
        <f>Licitación!D12</f>
        <v>Configuración solución infraestructura existente</v>
      </c>
      <c r="D16" s="96" t="str">
        <f>Licitación!E12</f>
        <v/>
      </c>
      <c r="E16" s="100">
        <f>Licitación!F12</f>
        <v>1</v>
      </c>
      <c r="F16" s="100">
        <f>Licitación!J12</f>
        <v>6588.45</v>
      </c>
      <c r="G16" s="98"/>
      <c r="H16" s="99"/>
      <c r="I16" s="98"/>
    </row>
    <row r="17" spans="1:9" x14ac:dyDescent="0.3">
      <c r="B17" s="18" t="str">
        <f>Licitación!B13</f>
        <v>CFGINF001</v>
      </c>
      <c r="C17" s="18" t="str">
        <f>Licitación!D13</f>
        <v>Servicios de configuración infraestructura OSV-OSCC-Sistema de balanceadores-Clúster MSSQL</v>
      </c>
      <c r="D17" s="18" t="str">
        <f>Licitación!E13</f>
        <v>u</v>
      </c>
      <c r="E17" s="101">
        <f>Licitación!F13</f>
        <v>1</v>
      </c>
      <c r="F17" s="101">
        <f>Licitación!J13</f>
        <v>6588.45</v>
      </c>
      <c r="G17" s="98">
        <f>ROUND(E17*F17,2)</f>
        <v>6588.45</v>
      </c>
      <c r="H17" s="99">
        <f>Licitación!G13</f>
        <v>0</v>
      </c>
      <c r="I17" s="98">
        <f>ROUND(E17*H17,2)</f>
        <v>0</v>
      </c>
    </row>
    <row r="18" spans="1:9" x14ac:dyDescent="0.3">
      <c r="A18" s="96" t="str">
        <f>Licitación!A16</f>
        <v>1.3</v>
      </c>
      <c r="B18" s="96" t="str">
        <f>Licitación!B16</f>
        <v>1.3</v>
      </c>
      <c r="C18" s="96" t="str">
        <f>Licitación!D16</f>
        <v>Suministro e instalación de la solución de videoayuda a través de una API</v>
      </c>
      <c r="D18" s="96" t="str">
        <f>Licitación!E16</f>
        <v/>
      </c>
      <c r="E18" s="100">
        <f>Licitación!F16</f>
        <v>1</v>
      </c>
      <c r="F18" s="100">
        <f>Licitación!J16</f>
        <v>28633.25</v>
      </c>
      <c r="G18" s="98"/>
      <c r="H18" s="99"/>
      <c r="I18" s="98"/>
    </row>
    <row r="19" spans="1:9" x14ac:dyDescent="0.3">
      <c r="B19" s="18" t="str">
        <f>Licitación!B18</f>
        <v>OPEUNIF01</v>
      </c>
      <c r="C19" s="18" t="str">
        <f>Licitación!D18</f>
        <v>Diseño, desarrollo, suministro, instalación, configuración y pruebas API</v>
      </c>
      <c r="D19" s="18" t="str">
        <f>Licitación!E18</f>
        <v>u</v>
      </c>
      <c r="E19" s="101">
        <f>Licitación!F18</f>
        <v>1</v>
      </c>
      <c r="F19" s="101">
        <f>Licitación!J18</f>
        <v>28633.25</v>
      </c>
      <c r="G19" s="98">
        <f>ROUND(E19*F19,2)</f>
        <v>28633.25</v>
      </c>
      <c r="H19" s="99">
        <f>Licitación!G18</f>
        <v>0</v>
      </c>
      <c r="I19" s="98">
        <f>ROUND(E19*H19,2)</f>
        <v>0</v>
      </c>
    </row>
    <row r="20" spans="1:9" x14ac:dyDescent="0.3">
      <c r="A20" s="96" t="str">
        <f>Licitación!A21</f>
        <v>1.4</v>
      </c>
      <c r="B20" s="96" t="str">
        <f>Licitación!B21</f>
        <v>1.4</v>
      </c>
      <c r="C20" s="96" t="str">
        <f>Licitación!D21</f>
        <v>Suministro e instalación de la solución de videoayuda puestos cliente</v>
      </c>
      <c r="D20" s="96" t="str">
        <f>Licitación!E21</f>
        <v/>
      </c>
      <c r="E20" s="100">
        <f>Licitación!F21</f>
        <v>1</v>
      </c>
      <c r="F20" s="100">
        <f>Licitación!J21</f>
        <v>25445.56</v>
      </c>
      <c r="G20" s="98"/>
      <c r="H20" s="99"/>
      <c r="I20" s="98"/>
    </row>
    <row r="21" spans="1:9" x14ac:dyDescent="0.3">
      <c r="B21" s="18" t="str">
        <f>Licitación!B22</f>
        <v>CNFGOT001</v>
      </c>
      <c r="C21" s="18" t="str">
        <f>Licitación!D22</f>
        <v>Diseño, desarrollo, suministro, instalación, configuración y pruebas SVAM puestos cliente</v>
      </c>
      <c r="D21" s="18" t="s">
        <v>49</v>
      </c>
      <c r="E21" s="101">
        <f>Licitación!F22</f>
        <v>1</v>
      </c>
      <c r="F21" s="101">
        <f>Licitación!J22</f>
        <v>25445.56</v>
      </c>
      <c r="G21" s="98">
        <f>ROUND(E21*F21,2)</f>
        <v>25445.56</v>
      </c>
      <c r="H21" s="99">
        <f>Licitación!G22</f>
        <v>0</v>
      </c>
      <c r="I21" s="98">
        <f>ROUND(E21*H21,2)</f>
        <v>0</v>
      </c>
    </row>
    <row r="22" spans="1:9" x14ac:dyDescent="0.3">
      <c r="A22" s="96" t="str">
        <f>Licitación!A25</f>
        <v>1.5</v>
      </c>
      <c r="B22" s="96" t="str">
        <f>Licitación!B25</f>
        <v>1.5</v>
      </c>
      <c r="C22" s="96" t="str">
        <f>Licitación!D25</f>
        <v>Servicios profesionales implementación y adaptación desarrollos explotación de datos SVAM</v>
      </c>
      <c r="D22" s="96" t="str">
        <f>Licitación!E25</f>
        <v/>
      </c>
      <c r="E22" s="100">
        <f>Licitación!F25</f>
        <v>1</v>
      </c>
      <c r="F22" s="100">
        <f>Licitación!J25</f>
        <v>4611.92</v>
      </c>
      <c r="G22" s="98"/>
      <c r="H22" s="99"/>
      <c r="I22" s="98"/>
    </row>
    <row r="23" spans="1:9" x14ac:dyDescent="0.3">
      <c r="B23" s="18" t="str">
        <f>Licitación!B26</f>
        <v>DTSVAM001</v>
      </c>
      <c r="C23" s="18" t="str">
        <f>Licitación!D26</f>
        <v>Implementación y adaptación desarrollos explotación datos SVAM</v>
      </c>
      <c r="D23" s="18" t="s">
        <v>49</v>
      </c>
      <c r="E23" s="101">
        <f>Licitación!F26</f>
        <v>1</v>
      </c>
      <c r="F23" s="101">
        <f>Licitación!J26</f>
        <v>4611.92</v>
      </c>
      <c r="G23" s="98">
        <f>ROUND(E23*F23,2)</f>
        <v>4611.92</v>
      </c>
      <c r="H23" s="99">
        <f>Licitación!G26</f>
        <v>0</v>
      </c>
      <c r="I23" s="98">
        <f>ROUND(E23*H23,2)</f>
        <v>0</v>
      </c>
    </row>
    <row r="24" spans="1:9" x14ac:dyDescent="0.3">
      <c r="A24" s="95" t="str">
        <f>Licitación!A30</f>
        <v>2</v>
      </c>
      <c r="B24" s="95" t="str">
        <f>Licitación!B30</f>
        <v>2</v>
      </c>
      <c r="C24" s="95" t="str">
        <f>Licitación!D30</f>
        <v>Despliegue de la solución puestos agente Contact Center</v>
      </c>
      <c r="D24" s="95" t="str">
        <f>Licitación!E30</f>
        <v/>
      </c>
      <c r="E24" s="97">
        <f>Licitación!F30</f>
        <v>1</v>
      </c>
      <c r="F24" s="97">
        <f>Licitación!J30</f>
        <v>10142.6</v>
      </c>
      <c r="G24" s="98"/>
      <c r="H24" s="99"/>
      <c r="I24" s="98"/>
    </row>
    <row r="25" spans="1:9" x14ac:dyDescent="0.3">
      <c r="B25" s="18" t="str">
        <f>Licitación!B31</f>
        <v>SLNAOT001</v>
      </c>
      <c r="C25" s="18" t="str">
        <f>Licitación!D31</f>
        <v>Solución agente Contact Center</v>
      </c>
      <c r="D25" s="18" t="str">
        <f>Licitación!E31</f>
        <v>u</v>
      </c>
      <c r="E25" s="101">
        <f>Licitación!F31</f>
        <v>20</v>
      </c>
      <c r="F25" s="101">
        <f>Licitación!J31</f>
        <v>507.13</v>
      </c>
      <c r="G25" s="98">
        <f>ROUND(E25*F25,2)</f>
        <v>10142.6</v>
      </c>
      <c r="H25" s="99">
        <f>Licitación!G31</f>
        <v>0</v>
      </c>
      <c r="I25" s="98">
        <f>ROUND(E25*H25,2)</f>
        <v>0</v>
      </c>
    </row>
    <row r="26" spans="1:9" x14ac:dyDescent="0.3">
      <c r="A26" s="95" t="str">
        <f>Licitación!A34</f>
        <v>3</v>
      </c>
      <c r="B26" s="95" t="str">
        <f>Licitación!B34</f>
        <v>3</v>
      </c>
      <c r="C26" s="95" t="str">
        <f>Licitación!D34</f>
        <v>Despliegue de la solución máquinas METTA E4.0</v>
      </c>
      <c r="D26" s="95" t="str">
        <f>Licitación!E34</f>
        <v/>
      </c>
      <c r="E26" s="97">
        <f>Licitación!F34</f>
        <v>1</v>
      </c>
      <c r="F26" s="97">
        <f>Licitación!J34</f>
        <v>59660</v>
      </c>
      <c r="G26" s="98"/>
      <c r="H26" s="99"/>
      <c r="I26" s="98"/>
    </row>
    <row r="27" spans="1:9" x14ac:dyDescent="0.3">
      <c r="B27" s="18" t="str">
        <f>Licitación!B35</f>
        <v>SLNMQM001</v>
      </c>
      <c r="C27" s="18" t="str">
        <f>Licitación!D35</f>
        <v>Solución máquinas METTA E4.0</v>
      </c>
      <c r="D27" s="18" t="str">
        <f>Licitación!E35</f>
        <v>u</v>
      </c>
      <c r="E27" s="101">
        <f>Licitación!F35</f>
        <v>1000</v>
      </c>
      <c r="F27" s="101">
        <f>Licitación!J35</f>
        <v>59.66</v>
      </c>
      <c r="G27" s="98">
        <f>ROUND(E27*F27,2)</f>
        <v>59660</v>
      </c>
      <c r="H27" s="99">
        <f>Licitación!G35</f>
        <v>0</v>
      </c>
      <c r="I27" s="98">
        <f>ROUND(E27*H27,2)</f>
        <v>0</v>
      </c>
    </row>
    <row r="28" spans="1:9" x14ac:dyDescent="0.3">
      <c r="A28" s="95" t="str">
        <f>Licitación!A38</f>
        <v>4</v>
      </c>
      <c r="B28" s="95" t="str">
        <f>Licitación!B38</f>
        <v>4</v>
      </c>
      <c r="C28" s="95" t="str">
        <f>Licitación!D38</f>
        <v>Plan de formación</v>
      </c>
      <c r="D28" s="95" t="str">
        <f>Licitación!E38</f>
        <v/>
      </c>
      <c r="E28" s="97">
        <f>Licitación!F38</f>
        <v>1</v>
      </c>
      <c r="F28" s="97">
        <f>Licitación!J38</f>
        <v>9148.2799999999988</v>
      </c>
      <c r="G28" s="98"/>
      <c r="H28" s="99"/>
      <c r="I28" s="98"/>
    </row>
    <row r="29" spans="1:9" x14ac:dyDescent="0.3">
      <c r="B29" s="18" t="str">
        <f>Licitación!B39</f>
        <v>FRMUNF001</v>
      </c>
      <c r="C29" s="18" t="str">
        <f>Licitación!D39</f>
        <v>Formación usuarios, técnicos, mantenedores y administradores del sistema</v>
      </c>
      <c r="D29" s="18" t="str">
        <f>Licitación!E39</f>
        <v>u</v>
      </c>
      <c r="E29" s="101">
        <f>Licitación!F39</f>
        <v>1</v>
      </c>
      <c r="F29" s="101">
        <f>Licitación!J39</f>
        <v>2784.25</v>
      </c>
      <c r="G29" s="98">
        <f>ROUND(E29*F29,2)</f>
        <v>2784.25</v>
      </c>
      <c r="H29" s="99">
        <f>Licitación!G39</f>
        <v>0</v>
      </c>
      <c r="I29" s="98">
        <f>ROUND(E29*H29,2)</f>
        <v>0</v>
      </c>
    </row>
    <row r="30" spans="1:9" x14ac:dyDescent="0.3">
      <c r="B30" s="18" t="str">
        <f>Licitación!B41</f>
        <v>FRMUNF002</v>
      </c>
      <c r="C30" s="18" t="str">
        <f>Licitación!D41</f>
        <v>Formación técnica especializada plataforma OSV</v>
      </c>
      <c r="D30" s="18" t="str">
        <f>Licitación!E41</f>
        <v>u</v>
      </c>
      <c r="E30" s="101">
        <f>Licitación!F41</f>
        <v>1</v>
      </c>
      <c r="F30" s="101">
        <f>Licitación!J41</f>
        <v>6364.03</v>
      </c>
      <c r="G30" s="98">
        <f>ROUND(E30*F30,2)</f>
        <v>6364.03</v>
      </c>
      <c r="H30" s="99">
        <f>Licitación!G41</f>
        <v>0</v>
      </c>
      <c r="I30" s="98">
        <f>ROUND(E30*H30,2)</f>
        <v>0</v>
      </c>
    </row>
    <row r="31" spans="1:9" x14ac:dyDescent="0.3">
      <c r="A31" s="95" t="str">
        <f>Licitación!A44</f>
        <v>5</v>
      </c>
      <c r="B31" s="95" t="str">
        <f>Licitación!B44</f>
        <v>5</v>
      </c>
      <c r="C31" s="95" t="str">
        <f>Licitación!D44</f>
        <v>Documentación Final de Obra (DFO)</v>
      </c>
      <c r="D31" s="95" t="str">
        <f>Licitación!E44</f>
        <v/>
      </c>
      <c r="E31" s="97">
        <f>Licitación!F44</f>
        <v>1</v>
      </c>
      <c r="F31" s="97">
        <f>Licitación!J44</f>
        <v>1756.92</v>
      </c>
      <c r="G31" s="98"/>
      <c r="H31" s="99"/>
      <c r="I31" s="98"/>
    </row>
    <row r="32" spans="1:9" x14ac:dyDescent="0.3">
      <c r="B32" s="18" t="str">
        <f>Licitación!B45</f>
        <v>DFOSVAM01</v>
      </c>
      <c r="C32" s="18" t="str">
        <f>Licitación!D45</f>
        <v>Documentación completa del proyecto</v>
      </c>
      <c r="D32" s="18" t="s">
        <v>49</v>
      </c>
      <c r="E32" s="101">
        <f>Licitación!F45</f>
        <v>1</v>
      </c>
      <c r="F32" s="101">
        <f>Licitación!J45</f>
        <v>1756.92</v>
      </c>
      <c r="G32" s="98">
        <f>ROUND(E32*F32,2)</f>
        <v>1756.92</v>
      </c>
      <c r="H32" s="99">
        <f>Licitación!G45</f>
        <v>0</v>
      </c>
      <c r="I32" s="98">
        <f>ROUND(E32*H32,2)</f>
        <v>0</v>
      </c>
    </row>
    <row r="33" spans="5:9" x14ac:dyDescent="0.3">
      <c r="E33" s="101"/>
      <c r="F33" s="101"/>
      <c r="G33" s="101"/>
      <c r="H33" s="101"/>
      <c r="I33" s="101"/>
    </row>
  </sheetData>
  <sheetProtection algorithmName="SHA-512" hashValue="Ib0BJTniJADIeOx/1PmJKrwgX2H1vYK8Rru2DqXpDBmFB0dXZpZAKxGJ/T42LBUwtmJLp+319LUpK0a8bCOtHw==" saltValue="JruY7ehTXjgMIuOuCIIt/w==" spinCount="100000" sheet="1" selectLockedCells="1" selectUnlockedCells="1"/>
  <mergeCells count="8">
    <mergeCell ref="F10:G10"/>
    <mergeCell ref="H10:I10"/>
    <mergeCell ref="A3:C3"/>
    <mergeCell ref="E3:G3"/>
    <mergeCell ref="A6:C6"/>
    <mergeCell ref="E6:G6"/>
    <mergeCell ref="A8:C8"/>
    <mergeCell ref="E8:G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57354-57F3-4DB2-81DB-8684B56C13AC}">
  <sheetPr codeName="Hoja2"/>
  <dimension ref="A1:L80"/>
  <sheetViews>
    <sheetView tabSelected="1" topLeftCell="B1" zoomScale="85" zoomScaleNormal="85" workbookViewId="0">
      <selection activeCell="G7" sqref="G7"/>
    </sheetView>
  </sheetViews>
  <sheetFormatPr baseColWidth="10" defaultRowHeight="14.4" x14ac:dyDescent="0.3"/>
  <cols>
    <col min="1" max="1" width="5.109375" style="24" bestFit="1" customWidth="1"/>
    <col min="2" max="2" width="20.109375" style="25" customWidth="1"/>
    <col min="3" max="3" width="8.5546875" style="26" customWidth="1"/>
    <col min="4" max="4" width="117.33203125" style="24" customWidth="1"/>
    <col min="5" max="5" width="7.6640625" style="24" customWidth="1"/>
    <col min="6" max="6" width="10.33203125" style="24" customWidth="1"/>
    <col min="7" max="7" width="13.5546875" style="24" customWidth="1"/>
    <col min="8" max="8" width="17.6640625" style="24" customWidth="1"/>
    <col min="9" max="9" width="8.88671875" style="22" customWidth="1"/>
    <col min="10" max="10" width="13.5546875" style="27" customWidth="1"/>
    <col min="11" max="11" width="17.6640625" style="27" customWidth="1"/>
    <col min="12" max="12" width="11.5546875" style="23"/>
  </cols>
  <sheetData>
    <row r="1" spans="1:12" s="34" customFormat="1" ht="18" x14ac:dyDescent="0.35">
      <c r="A1" s="28" t="s">
        <v>28</v>
      </c>
      <c r="B1" s="28"/>
      <c r="C1" s="29"/>
      <c r="D1" s="30"/>
      <c r="E1" s="29"/>
      <c r="F1" s="30"/>
      <c r="G1" s="30"/>
      <c r="H1" s="30"/>
      <c r="I1" s="31"/>
      <c r="J1" s="32"/>
      <c r="K1" s="32"/>
      <c r="L1" s="33"/>
    </row>
    <row r="2" spans="1:12" s="41" customFormat="1" ht="15.6" x14ac:dyDescent="0.3">
      <c r="A2" s="35" t="s">
        <v>29</v>
      </c>
      <c r="B2" s="35"/>
      <c r="C2" s="36"/>
      <c r="D2" s="37"/>
      <c r="E2" s="36"/>
      <c r="F2" s="37"/>
      <c r="G2" s="37"/>
      <c r="H2" s="37"/>
      <c r="I2" s="38"/>
      <c r="J2" s="39"/>
      <c r="K2" s="39"/>
      <c r="L2" s="40"/>
    </row>
    <row r="3" spans="1:12" s="46" customFormat="1" x14ac:dyDescent="0.3">
      <c r="A3" s="42"/>
      <c r="B3" s="43"/>
      <c r="C3" s="42"/>
      <c r="D3" s="42"/>
      <c r="E3" s="42"/>
      <c r="F3" s="42"/>
      <c r="G3" s="113" t="s">
        <v>30</v>
      </c>
      <c r="H3" s="113"/>
      <c r="I3" s="22"/>
      <c r="J3" s="114" t="s">
        <v>31</v>
      </c>
      <c r="K3" s="114"/>
      <c r="L3" s="45"/>
    </row>
    <row r="4" spans="1:12" s="46" customFormat="1" ht="43.2" x14ac:dyDescent="0.3">
      <c r="A4" s="42" t="s">
        <v>32</v>
      </c>
      <c r="B4" s="43" t="s">
        <v>33</v>
      </c>
      <c r="C4" s="42" t="s">
        <v>34</v>
      </c>
      <c r="D4" s="42" t="s">
        <v>21</v>
      </c>
      <c r="E4" s="42" t="s">
        <v>35</v>
      </c>
      <c r="F4" s="42" t="s">
        <v>36</v>
      </c>
      <c r="G4" s="42" t="s">
        <v>37</v>
      </c>
      <c r="H4" s="42" t="s">
        <v>38</v>
      </c>
      <c r="I4" s="22"/>
      <c r="J4" s="44" t="s">
        <v>37</v>
      </c>
      <c r="K4" s="44" t="s">
        <v>38</v>
      </c>
      <c r="L4" s="45"/>
    </row>
    <row r="5" spans="1:12" x14ac:dyDescent="0.3">
      <c r="A5" s="47" t="s">
        <v>39</v>
      </c>
      <c r="B5" s="48" t="s">
        <v>39</v>
      </c>
      <c r="C5" s="49" t="s">
        <v>40</v>
      </c>
      <c r="D5" s="47" t="s">
        <v>41</v>
      </c>
      <c r="E5" s="49" t="s">
        <v>42</v>
      </c>
      <c r="F5" s="50">
        <f>F29</f>
        <v>1</v>
      </c>
      <c r="G5" s="51">
        <f>G29</f>
        <v>0</v>
      </c>
      <c r="H5" s="51">
        <f>H29</f>
        <v>0</v>
      </c>
      <c r="J5" s="52">
        <v>145411.14000000001</v>
      </c>
      <c r="K5" s="52">
        <v>145411.14000000001</v>
      </c>
    </row>
    <row r="6" spans="1:12" x14ac:dyDescent="0.3">
      <c r="A6" s="53" t="s">
        <v>43</v>
      </c>
      <c r="B6" s="54" t="s">
        <v>43</v>
      </c>
      <c r="C6" s="55" t="s">
        <v>40</v>
      </c>
      <c r="D6" s="53" t="s">
        <v>44</v>
      </c>
      <c r="E6" s="55" t="s">
        <v>42</v>
      </c>
      <c r="F6" s="56">
        <f>F11</f>
        <v>1</v>
      </c>
      <c r="G6" s="56">
        <f>G11</f>
        <v>0</v>
      </c>
      <c r="H6" s="56">
        <f>H11</f>
        <v>0</v>
      </c>
      <c r="J6" s="57">
        <v>80131.959999999992</v>
      </c>
      <c r="K6" s="57">
        <v>80131.960000000006</v>
      </c>
    </row>
    <row r="7" spans="1:12" x14ac:dyDescent="0.3">
      <c r="A7" s="58" t="s">
        <v>45</v>
      </c>
      <c r="B7" s="59" t="s">
        <v>46</v>
      </c>
      <c r="C7" s="60" t="s">
        <v>47</v>
      </c>
      <c r="D7" s="61" t="s">
        <v>48</v>
      </c>
      <c r="E7" s="60" t="s">
        <v>49</v>
      </c>
      <c r="F7" s="62">
        <v>2</v>
      </c>
      <c r="G7" s="63"/>
      <c r="H7" s="62">
        <f>ROUND(F7*G7,2)</f>
        <v>0</v>
      </c>
      <c r="I7" s="22" t="str">
        <f>IF(G7&gt;J7,"ERROR","")</f>
        <v/>
      </c>
      <c r="J7" s="64">
        <v>16540.04</v>
      </c>
      <c r="K7" s="64">
        <v>33080.080000000002</v>
      </c>
    </row>
    <row r="8" spans="1:12" ht="43.2" x14ac:dyDescent="0.3">
      <c r="A8" s="65"/>
      <c r="B8" s="66"/>
      <c r="C8" s="67"/>
      <c r="D8" s="61" t="s">
        <v>50</v>
      </c>
      <c r="E8" s="67"/>
      <c r="F8" s="65"/>
      <c r="G8" s="65"/>
      <c r="H8" s="65"/>
      <c r="J8" s="68"/>
      <c r="K8" s="68"/>
    </row>
    <row r="9" spans="1:12" x14ac:dyDescent="0.3">
      <c r="A9" s="58" t="s">
        <v>51</v>
      </c>
      <c r="B9" s="59" t="s">
        <v>52</v>
      </c>
      <c r="C9" s="60" t="s">
        <v>47</v>
      </c>
      <c r="D9" s="61" t="s">
        <v>53</v>
      </c>
      <c r="E9" s="60" t="s">
        <v>49</v>
      </c>
      <c r="F9" s="62">
        <v>4</v>
      </c>
      <c r="G9" s="63"/>
      <c r="H9" s="62">
        <f>ROUND(F9*G9,2)</f>
        <v>0</v>
      </c>
      <c r="I9" s="22" t="str">
        <f>IF(G9&gt;J9,"ERROR","")</f>
        <v/>
      </c>
      <c r="J9" s="64">
        <v>11762.97</v>
      </c>
      <c r="K9" s="64">
        <v>47051.88</v>
      </c>
    </row>
    <row r="10" spans="1:12" ht="28.8" x14ac:dyDescent="0.3">
      <c r="A10" s="65"/>
      <c r="B10" s="66"/>
      <c r="C10" s="67"/>
      <c r="D10" s="61" t="s">
        <v>54</v>
      </c>
      <c r="E10" s="67"/>
      <c r="F10" s="65"/>
      <c r="G10" s="65"/>
      <c r="H10" s="65"/>
      <c r="J10" s="68"/>
      <c r="K10" s="68"/>
    </row>
    <row r="11" spans="1:12" x14ac:dyDescent="0.3">
      <c r="A11" s="65"/>
      <c r="B11" s="66"/>
      <c r="C11" s="67"/>
      <c r="D11" s="69" t="s">
        <v>55</v>
      </c>
      <c r="E11" s="67"/>
      <c r="F11" s="62">
        <v>1</v>
      </c>
      <c r="G11" s="70">
        <f>H7+H9</f>
        <v>0</v>
      </c>
      <c r="H11" s="70">
        <f>ROUND(F11*G11,2)</f>
        <v>0</v>
      </c>
      <c r="J11" s="71">
        <v>80131.959999999992</v>
      </c>
      <c r="K11" s="71">
        <v>80131.960000000006</v>
      </c>
    </row>
    <row r="12" spans="1:12" x14ac:dyDescent="0.3">
      <c r="A12" s="53" t="s">
        <v>56</v>
      </c>
      <c r="B12" s="54" t="s">
        <v>56</v>
      </c>
      <c r="C12" s="55" t="s">
        <v>40</v>
      </c>
      <c r="D12" s="53" t="s">
        <v>57</v>
      </c>
      <c r="E12" s="55" t="s">
        <v>42</v>
      </c>
      <c r="F12" s="56">
        <f>F15</f>
        <v>1</v>
      </c>
      <c r="G12" s="56">
        <f>G15</f>
        <v>0</v>
      </c>
      <c r="H12" s="56">
        <f>H15</f>
        <v>0</v>
      </c>
      <c r="J12" s="57">
        <v>6588.45</v>
      </c>
      <c r="K12" s="57">
        <v>6588.45</v>
      </c>
    </row>
    <row r="13" spans="1:12" x14ac:dyDescent="0.3">
      <c r="A13" s="58" t="s">
        <v>58</v>
      </c>
      <c r="B13" s="59" t="s">
        <v>59</v>
      </c>
      <c r="C13" s="60" t="s">
        <v>47</v>
      </c>
      <c r="D13" s="61" t="s">
        <v>60</v>
      </c>
      <c r="E13" s="60" t="s">
        <v>49</v>
      </c>
      <c r="F13" s="62">
        <v>1</v>
      </c>
      <c r="G13" s="63"/>
      <c r="H13" s="62">
        <f>ROUND(F13*G13,2)</f>
        <v>0</v>
      </c>
      <c r="I13" s="22" t="str">
        <f>IF(G13&gt;J13,"ERROR","")</f>
        <v/>
      </c>
      <c r="J13" s="64">
        <v>6588.45</v>
      </c>
      <c r="K13" s="64">
        <v>6588.45</v>
      </c>
    </row>
    <row r="14" spans="1:12" ht="28.8" x14ac:dyDescent="0.3">
      <c r="A14" s="65"/>
      <c r="B14" s="66"/>
      <c r="C14" s="67"/>
      <c r="D14" s="61" t="s">
        <v>61</v>
      </c>
      <c r="E14" s="67"/>
      <c r="F14" s="65"/>
      <c r="G14" s="65"/>
      <c r="H14" s="65"/>
      <c r="J14" s="68"/>
      <c r="K14" s="68"/>
    </row>
    <row r="15" spans="1:12" x14ac:dyDescent="0.3">
      <c r="A15" s="65"/>
      <c r="B15" s="66"/>
      <c r="C15" s="67"/>
      <c r="D15" s="69" t="s">
        <v>62</v>
      </c>
      <c r="E15" s="67"/>
      <c r="F15" s="62">
        <v>1</v>
      </c>
      <c r="G15" s="70">
        <f>H13</f>
        <v>0</v>
      </c>
      <c r="H15" s="70">
        <f>ROUND(F15*G15,2)</f>
        <v>0</v>
      </c>
      <c r="J15" s="71">
        <v>6588.45</v>
      </c>
      <c r="K15" s="71">
        <v>6588.45</v>
      </c>
    </row>
    <row r="16" spans="1:12" x14ac:dyDescent="0.3">
      <c r="A16" s="53" t="s">
        <v>63</v>
      </c>
      <c r="B16" s="54" t="s">
        <v>63</v>
      </c>
      <c r="C16" s="55" t="s">
        <v>40</v>
      </c>
      <c r="D16" s="53" t="s">
        <v>64</v>
      </c>
      <c r="E16" s="55" t="s">
        <v>42</v>
      </c>
      <c r="F16" s="56">
        <f>F20</f>
        <v>1</v>
      </c>
      <c r="G16" s="56">
        <f>G20</f>
        <v>0</v>
      </c>
      <c r="H16" s="56">
        <f>H20</f>
        <v>0</v>
      </c>
      <c r="J16" s="57">
        <v>28633.25</v>
      </c>
      <c r="K16" s="57">
        <v>28633.25</v>
      </c>
    </row>
    <row r="17" spans="1:11" ht="28.8" x14ac:dyDescent="0.3">
      <c r="A17" s="65"/>
      <c r="B17" s="66"/>
      <c r="C17" s="67"/>
      <c r="D17" s="61" t="s">
        <v>65</v>
      </c>
      <c r="E17" s="67"/>
      <c r="F17" s="65"/>
      <c r="G17" s="65"/>
      <c r="H17" s="65"/>
      <c r="J17" s="68"/>
      <c r="K17" s="68"/>
    </row>
    <row r="18" spans="1:11" x14ac:dyDescent="0.3">
      <c r="A18" s="58" t="s">
        <v>66</v>
      </c>
      <c r="B18" s="59" t="s">
        <v>67</v>
      </c>
      <c r="C18" s="60" t="s">
        <v>47</v>
      </c>
      <c r="D18" s="61" t="s">
        <v>68</v>
      </c>
      <c r="E18" s="60" t="s">
        <v>49</v>
      </c>
      <c r="F18" s="62">
        <v>1</v>
      </c>
      <c r="G18" s="63"/>
      <c r="H18" s="62">
        <f>ROUND(F18*G18,2)</f>
        <v>0</v>
      </c>
      <c r="I18" s="22" t="str">
        <f>IF(G18&gt;J18,"ERROR","")</f>
        <v/>
      </c>
      <c r="J18" s="64">
        <v>28633.25</v>
      </c>
      <c r="K18" s="64">
        <v>28633.25</v>
      </c>
    </row>
    <row r="19" spans="1:11" ht="28.8" x14ac:dyDescent="0.3">
      <c r="A19" s="65"/>
      <c r="B19" s="66"/>
      <c r="C19" s="67"/>
      <c r="D19" s="61" t="s">
        <v>69</v>
      </c>
      <c r="E19" s="67"/>
      <c r="F19" s="65"/>
      <c r="G19" s="65"/>
      <c r="H19" s="65"/>
      <c r="J19" s="68"/>
      <c r="K19" s="68"/>
    </row>
    <row r="20" spans="1:11" x14ac:dyDescent="0.3">
      <c r="A20" s="65"/>
      <c r="B20" s="66"/>
      <c r="C20" s="67"/>
      <c r="D20" s="69" t="s">
        <v>70</v>
      </c>
      <c r="E20" s="67"/>
      <c r="F20" s="62">
        <v>1</v>
      </c>
      <c r="G20" s="70">
        <f>H18</f>
        <v>0</v>
      </c>
      <c r="H20" s="70">
        <f>ROUND(F20*G20,2)</f>
        <v>0</v>
      </c>
      <c r="J20" s="71">
        <v>28633.25</v>
      </c>
      <c r="K20" s="71">
        <v>28633.25</v>
      </c>
    </row>
    <row r="21" spans="1:11" x14ac:dyDescent="0.3">
      <c r="A21" s="53" t="s">
        <v>71</v>
      </c>
      <c r="B21" s="54" t="s">
        <v>71</v>
      </c>
      <c r="C21" s="55" t="s">
        <v>40</v>
      </c>
      <c r="D21" s="53" t="s">
        <v>72</v>
      </c>
      <c r="E21" s="55" t="s">
        <v>42</v>
      </c>
      <c r="F21" s="56">
        <f>F24</f>
        <v>1</v>
      </c>
      <c r="G21" s="56">
        <f>G24</f>
        <v>0</v>
      </c>
      <c r="H21" s="56">
        <f>H24</f>
        <v>0</v>
      </c>
      <c r="J21" s="57">
        <v>25445.56</v>
      </c>
      <c r="K21" s="57">
        <v>25445.56</v>
      </c>
    </row>
    <row r="22" spans="1:11" x14ac:dyDescent="0.3">
      <c r="A22" s="58" t="s">
        <v>73</v>
      </c>
      <c r="B22" s="59" t="s">
        <v>74</v>
      </c>
      <c r="C22" s="60" t="s">
        <v>47</v>
      </c>
      <c r="D22" s="61" t="s">
        <v>75</v>
      </c>
      <c r="E22" s="60" t="s">
        <v>49</v>
      </c>
      <c r="F22" s="62">
        <v>1</v>
      </c>
      <c r="G22" s="63"/>
      <c r="H22" s="62">
        <f>ROUND(F22*G22,2)</f>
        <v>0</v>
      </c>
      <c r="I22" s="22" t="str">
        <f>IF(G22&gt;J22,"ERROR","")</f>
        <v/>
      </c>
      <c r="J22" s="64">
        <v>25445.56</v>
      </c>
      <c r="K22" s="64">
        <v>25445.56</v>
      </c>
    </row>
    <row r="23" spans="1:11" ht="28.8" x14ac:dyDescent="0.3">
      <c r="A23" s="65"/>
      <c r="B23" s="66"/>
      <c r="C23" s="67"/>
      <c r="D23" s="61" t="s">
        <v>76</v>
      </c>
      <c r="E23" s="67"/>
      <c r="F23" s="65"/>
      <c r="G23" s="65"/>
      <c r="H23" s="65"/>
      <c r="J23" s="68"/>
      <c r="K23" s="68"/>
    </row>
    <row r="24" spans="1:11" x14ac:dyDescent="0.3">
      <c r="A24" s="65"/>
      <c r="B24" s="66"/>
      <c r="C24" s="67"/>
      <c r="D24" s="69" t="s">
        <v>77</v>
      </c>
      <c r="E24" s="67"/>
      <c r="F24" s="62">
        <v>1</v>
      </c>
      <c r="G24" s="70">
        <f>H22</f>
        <v>0</v>
      </c>
      <c r="H24" s="70">
        <f>ROUND(F24*G24,2)</f>
        <v>0</v>
      </c>
      <c r="J24" s="71">
        <v>25445.56</v>
      </c>
      <c r="K24" s="71">
        <v>25445.56</v>
      </c>
    </row>
    <row r="25" spans="1:11" x14ac:dyDescent="0.3">
      <c r="A25" s="53" t="s">
        <v>78</v>
      </c>
      <c r="B25" s="54" t="s">
        <v>78</v>
      </c>
      <c r="C25" s="55" t="s">
        <v>40</v>
      </c>
      <c r="D25" s="53" t="s">
        <v>79</v>
      </c>
      <c r="E25" s="55" t="s">
        <v>42</v>
      </c>
      <c r="F25" s="56">
        <f>F28</f>
        <v>1</v>
      </c>
      <c r="G25" s="56">
        <f>G28</f>
        <v>0</v>
      </c>
      <c r="H25" s="56">
        <f>H28</f>
        <v>0</v>
      </c>
      <c r="J25" s="57">
        <v>4611.92</v>
      </c>
      <c r="K25" s="57">
        <v>4611.92</v>
      </c>
    </row>
    <row r="26" spans="1:11" x14ac:dyDescent="0.3">
      <c r="A26" s="58" t="s">
        <v>80</v>
      </c>
      <c r="B26" s="59" t="s">
        <v>81</v>
      </c>
      <c r="C26" s="60" t="s">
        <v>47</v>
      </c>
      <c r="D26" s="61" t="s">
        <v>82</v>
      </c>
      <c r="E26" s="60" t="s">
        <v>49</v>
      </c>
      <c r="F26" s="62">
        <v>1</v>
      </c>
      <c r="G26" s="63"/>
      <c r="H26" s="62">
        <f>ROUND(F26*G26,2)</f>
        <v>0</v>
      </c>
      <c r="I26" s="22" t="str">
        <f>IF(G26&gt;J26,"ERROR","")</f>
        <v/>
      </c>
      <c r="J26" s="64">
        <v>4611.92</v>
      </c>
      <c r="K26" s="64">
        <v>4611.92</v>
      </c>
    </row>
    <row r="27" spans="1:11" ht="28.8" x14ac:dyDescent="0.3">
      <c r="A27" s="65"/>
      <c r="B27" s="66"/>
      <c r="C27" s="67"/>
      <c r="D27" s="61" t="s">
        <v>83</v>
      </c>
      <c r="E27" s="67"/>
      <c r="F27" s="65"/>
      <c r="G27" s="65"/>
      <c r="H27" s="65"/>
      <c r="J27" s="68"/>
      <c r="K27" s="68"/>
    </row>
    <row r="28" spans="1:11" x14ac:dyDescent="0.3">
      <c r="A28" s="65"/>
      <c r="B28" s="66"/>
      <c r="C28" s="67"/>
      <c r="D28" s="69" t="s">
        <v>84</v>
      </c>
      <c r="E28" s="67"/>
      <c r="F28" s="62">
        <v>1</v>
      </c>
      <c r="G28" s="70">
        <f>H26</f>
        <v>0</v>
      </c>
      <c r="H28" s="70">
        <f>ROUND(F28*G28,2)</f>
        <v>0</v>
      </c>
      <c r="J28" s="71">
        <v>4611.92</v>
      </c>
      <c r="K28" s="71">
        <v>4611.92</v>
      </c>
    </row>
    <row r="29" spans="1:11" x14ac:dyDescent="0.3">
      <c r="A29" s="65"/>
      <c r="B29" s="66"/>
      <c r="C29" s="67"/>
      <c r="D29" s="69" t="s">
        <v>85</v>
      </c>
      <c r="E29" s="67"/>
      <c r="F29" s="76">
        <v>1</v>
      </c>
      <c r="G29" s="70">
        <f>H6+H12+H16+H21+H25</f>
        <v>0</v>
      </c>
      <c r="H29" s="70">
        <f>ROUND(F29*G29,2)</f>
        <v>0</v>
      </c>
      <c r="J29" s="71">
        <v>145411.14000000001</v>
      </c>
      <c r="K29" s="71">
        <v>145411.14000000001</v>
      </c>
    </row>
    <row r="30" spans="1:11" x14ac:dyDescent="0.3">
      <c r="A30" s="47" t="s">
        <v>86</v>
      </c>
      <c r="B30" s="48" t="s">
        <v>86</v>
      </c>
      <c r="C30" s="49" t="s">
        <v>40</v>
      </c>
      <c r="D30" s="47" t="s">
        <v>87</v>
      </c>
      <c r="E30" s="49" t="s">
        <v>42</v>
      </c>
      <c r="F30" s="50">
        <f>F33</f>
        <v>1</v>
      </c>
      <c r="G30" s="51">
        <f>G33</f>
        <v>0</v>
      </c>
      <c r="H30" s="51">
        <f>H33</f>
        <v>0</v>
      </c>
      <c r="J30" s="52">
        <v>10142.6</v>
      </c>
      <c r="K30" s="52">
        <v>10142.6</v>
      </c>
    </row>
    <row r="31" spans="1:11" x14ac:dyDescent="0.3">
      <c r="A31" s="58" t="s">
        <v>88</v>
      </c>
      <c r="B31" s="59" t="s">
        <v>89</v>
      </c>
      <c r="C31" s="60" t="s">
        <v>47</v>
      </c>
      <c r="D31" s="61" t="s">
        <v>90</v>
      </c>
      <c r="E31" s="60" t="s">
        <v>49</v>
      </c>
      <c r="F31" s="62">
        <v>20</v>
      </c>
      <c r="G31" s="63"/>
      <c r="H31" s="62">
        <f>ROUND(F31*G31,2)</f>
        <v>0</v>
      </c>
      <c r="I31" s="22" t="str">
        <f>IF(G31&gt;J31,"ERROR","")</f>
        <v/>
      </c>
      <c r="J31" s="64">
        <v>507.13</v>
      </c>
      <c r="K31" s="64">
        <v>10142.6</v>
      </c>
    </row>
    <row r="32" spans="1:11" x14ac:dyDescent="0.3">
      <c r="A32" s="65"/>
      <c r="B32" s="66"/>
      <c r="C32" s="67"/>
      <c r="D32" s="61" t="s">
        <v>91</v>
      </c>
      <c r="E32" s="67"/>
      <c r="F32" s="65"/>
      <c r="G32" s="65"/>
      <c r="H32" s="65"/>
      <c r="J32" s="68"/>
      <c r="K32" s="68"/>
    </row>
    <row r="33" spans="1:11" x14ac:dyDescent="0.3">
      <c r="A33" s="65"/>
      <c r="B33" s="66"/>
      <c r="C33" s="67"/>
      <c r="D33" s="69" t="s">
        <v>92</v>
      </c>
      <c r="E33" s="67"/>
      <c r="F33" s="76">
        <v>1</v>
      </c>
      <c r="G33" s="70">
        <f>H31</f>
        <v>0</v>
      </c>
      <c r="H33" s="70">
        <f>ROUND(F33*G33,2)</f>
        <v>0</v>
      </c>
      <c r="J33" s="71">
        <v>10142.6</v>
      </c>
      <c r="K33" s="71">
        <v>10142.6</v>
      </c>
    </row>
    <row r="34" spans="1:11" x14ac:dyDescent="0.3">
      <c r="A34" s="47" t="s">
        <v>93</v>
      </c>
      <c r="B34" s="48" t="s">
        <v>93</v>
      </c>
      <c r="C34" s="49" t="s">
        <v>40</v>
      </c>
      <c r="D34" s="47" t="s">
        <v>94</v>
      </c>
      <c r="E34" s="49" t="s">
        <v>42</v>
      </c>
      <c r="F34" s="50">
        <f>F37</f>
        <v>1</v>
      </c>
      <c r="G34" s="51">
        <f>G37</f>
        <v>0</v>
      </c>
      <c r="H34" s="51">
        <f>H37</f>
        <v>0</v>
      </c>
      <c r="J34" s="52">
        <v>59660</v>
      </c>
      <c r="K34" s="52">
        <v>59660</v>
      </c>
    </row>
    <row r="35" spans="1:11" x14ac:dyDescent="0.3">
      <c r="A35" s="58" t="s">
        <v>95</v>
      </c>
      <c r="B35" s="59" t="s">
        <v>96</v>
      </c>
      <c r="C35" s="60" t="s">
        <v>47</v>
      </c>
      <c r="D35" s="61" t="s">
        <v>97</v>
      </c>
      <c r="E35" s="60" t="s">
        <v>49</v>
      </c>
      <c r="F35" s="62">
        <v>1000</v>
      </c>
      <c r="G35" s="63"/>
      <c r="H35" s="62">
        <f>ROUND(F35*G35,2)</f>
        <v>0</v>
      </c>
      <c r="I35" s="22" t="str">
        <f>IF(G35&gt;J35,"ERROR","")</f>
        <v/>
      </c>
      <c r="J35" s="64">
        <v>59.66</v>
      </c>
      <c r="K35" s="64">
        <v>59660</v>
      </c>
    </row>
    <row r="36" spans="1:11" x14ac:dyDescent="0.3">
      <c r="A36" s="65"/>
      <c r="B36" s="66"/>
      <c r="C36" s="67"/>
      <c r="D36" s="61" t="s">
        <v>98</v>
      </c>
      <c r="E36" s="67"/>
      <c r="F36" s="65"/>
      <c r="G36" s="65"/>
      <c r="H36" s="65"/>
      <c r="J36" s="68"/>
      <c r="K36" s="68"/>
    </row>
    <row r="37" spans="1:11" x14ac:dyDescent="0.3">
      <c r="A37" s="65"/>
      <c r="B37" s="66"/>
      <c r="C37" s="67"/>
      <c r="D37" s="69" t="s">
        <v>99</v>
      </c>
      <c r="E37" s="67"/>
      <c r="F37" s="76">
        <v>1</v>
      </c>
      <c r="G37" s="70">
        <f>H35</f>
        <v>0</v>
      </c>
      <c r="H37" s="70">
        <f>ROUND(F37*G37,2)</f>
        <v>0</v>
      </c>
      <c r="J37" s="71">
        <v>59660</v>
      </c>
      <c r="K37" s="71">
        <v>59660</v>
      </c>
    </row>
    <row r="38" spans="1:11" x14ac:dyDescent="0.3">
      <c r="A38" s="47" t="s">
        <v>100</v>
      </c>
      <c r="B38" s="48" t="s">
        <v>100</v>
      </c>
      <c r="C38" s="49" t="s">
        <v>40</v>
      </c>
      <c r="D38" s="47" t="s">
        <v>101</v>
      </c>
      <c r="E38" s="49" t="s">
        <v>42</v>
      </c>
      <c r="F38" s="50">
        <f>F43</f>
        <v>1</v>
      </c>
      <c r="G38" s="51">
        <f>G43</f>
        <v>0</v>
      </c>
      <c r="H38" s="51">
        <f>H43</f>
        <v>0</v>
      </c>
      <c r="J38" s="52">
        <v>9148.2799999999988</v>
      </c>
      <c r="K38" s="52">
        <v>9148.2800000000007</v>
      </c>
    </row>
    <row r="39" spans="1:11" x14ac:dyDescent="0.3">
      <c r="A39" s="58" t="s">
        <v>102</v>
      </c>
      <c r="B39" s="59" t="s">
        <v>103</v>
      </c>
      <c r="C39" s="60" t="s">
        <v>47</v>
      </c>
      <c r="D39" s="61" t="s">
        <v>104</v>
      </c>
      <c r="E39" s="60" t="s">
        <v>49</v>
      </c>
      <c r="F39" s="62">
        <v>1</v>
      </c>
      <c r="G39" s="63"/>
      <c r="H39" s="62">
        <f>ROUND(F39*G39,2)</f>
        <v>0</v>
      </c>
      <c r="I39" s="22" t="str">
        <f>IF(G39&gt;J39,"ERROR","")</f>
        <v/>
      </c>
      <c r="J39" s="64">
        <v>2784.25</v>
      </c>
      <c r="K39" s="64">
        <v>2784.25</v>
      </c>
    </row>
    <row r="40" spans="1:11" ht="28.8" x14ac:dyDescent="0.3">
      <c r="A40" s="65"/>
      <c r="B40" s="66"/>
      <c r="C40" s="67"/>
      <c r="D40" s="61" t="s">
        <v>105</v>
      </c>
      <c r="E40" s="67"/>
      <c r="F40" s="65"/>
      <c r="G40" s="65"/>
      <c r="H40" s="65"/>
      <c r="J40" s="68"/>
      <c r="K40" s="68"/>
    </row>
    <row r="41" spans="1:11" x14ac:dyDescent="0.3">
      <c r="A41" s="58" t="s">
        <v>106</v>
      </c>
      <c r="B41" s="59" t="s">
        <v>107</v>
      </c>
      <c r="C41" s="60" t="s">
        <v>47</v>
      </c>
      <c r="D41" s="61" t="s">
        <v>108</v>
      </c>
      <c r="E41" s="60" t="s">
        <v>49</v>
      </c>
      <c r="F41" s="62">
        <v>1</v>
      </c>
      <c r="G41" s="63"/>
      <c r="H41" s="62">
        <f>ROUND(F41*G41,2)</f>
        <v>0</v>
      </c>
      <c r="I41" s="22" t="str">
        <f>IF(G41&gt;J41,"ERROR","")</f>
        <v/>
      </c>
      <c r="J41" s="64">
        <v>6364.03</v>
      </c>
      <c r="K41" s="64">
        <v>6364.03</v>
      </c>
    </row>
    <row r="42" spans="1:11" ht="43.2" x14ac:dyDescent="0.3">
      <c r="A42" s="65"/>
      <c r="B42" s="66"/>
      <c r="C42" s="67"/>
      <c r="D42" s="61" t="s">
        <v>109</v>
      </c>
      <c r="E42" s="67"/>
      <c r="F42" s="65"/>
      <c r="G42" s="65"/>
      <c r="H42" s="65"/>
      <c r="J42" s="68"/>
      <c r="K42" s="68"/>
    </row>
    <row r="43" spans="1:11" x14ac:dyDescent="0.3">
      <c r="A43" s="65"/>
      <c r="B43" s="66"/>
      <c r="C43" s="67"/>
      <c r="D43" s="69" t="s">
        <v>110</v>
      </c>
      <c r="E43" s="67"/>
      <c r="F43" s="76">
        <v>1</v>
      </c>
      <c r="G43" s="70">
        <f>H39+H41</f>
        <v>0</v>
      </c>
      <c r="H43" s="70">
        <f>ROUND(F43*G43,2)</f>
        <v>0</v>
      </c>
      <c r="J43" s="71">
        <v>9148.2799999999988</v>
      </c>
      <c r="K43" s="71">
        <v>9148.2800000000007</v>
      </c>
    </row>
    <row r="44" spans="1:11" x14ac:dyDescent="0.3">
      <c r="A44" s="47" t="s">
        <v>111</v>
      </c>
      <c r="B44" s="48" t="s">
        <v>111</v>
      </c>
      <c r="C44" s="49" t="s">
        <v>40</v>
      </c>
      <c r="D44" s="47" t="s">
        <v>112</v>
      </c>
      <c r="E44" s="49" t="s">
        <v>42</v>
      </c>
      <c r="F44" s="50">
        <f>F47</f>
        <v>1</v>
      </c>
      <c r="G44" s="51">
        <f>G47</f>
        <v>0</v>
      </c>
      <c r="H44" s="51">
        <f>H47</f>
        <v>0</v>
      </c>
      <c r="J44" s="52">
        <v>1756.92</v>
      </c>
      <c r="K44" s="52">
        <v>1756.92</v>
      </c>
    </row>
    <row r="45" spans="1:11" x14ac:dyDescent="0.3">
      <c r="A45" s="58" t="s">
        <v>113</v>
      </c>
      <c r="B45" s="59" t="s">
        <v>114</v>
      </c>
      <c r="C45" s="60" t="s">
        <v>47</v>
      </c>
      <c r="D45" s="61" t="s">
        <v>115</v>
      </c>
      <c r="E45" s="60" t="s">
        <v>49</v>
      </c>
      <c r="F45" s="62">
        <v>1</v>
      </c>
      <c r="G45" s="63"/>
      <c r="H45" s="62">
        <f>ROUND(F45*G45,2)</f>
        <v>0</v>
      </c>
      <c r="I45" s="22" t="str">
        <f>IF(G45&gt;J45,"ERROR","")</f>
        <v/>
      </c>
      <c r="J45" s="64">
        <v>1756.92</v>
      </c>
      <c r="K45" s="64">
        <v>1756.92</v>
      </c>
    </row>
    <row r="46" spans="1:11" ht="28.8" x14ac:dyDescent="0.3">
      <c r="A46" s="65"/>
      <c r="B46" s="66"/>
      <c r="C46" s="67"/>
      <c r="D46" s="61" t="s">
        <v>116</v>
      </c>
      <c r="E46" s="67"/>
      <c r="F46" s="65"/>
      <c r="G46" s="65"/>
      <c r="H46" s="65"/>
      <c r="J46" s="68"/>
      <c r="K46" s="68"/>
    </row>
    <row r="47" spans="1:11" x14ac:dyDescent="0.3">
      <c r="A47" s="65"/>
      <c r="B47" s="66"/>
      <c r="C47" s="67"/>
      <c r="D47" s="69" t="s">
        <v>117</v>
      </c>
      <c r="E47" s="67"/>
      <c r="F47" s="76">
        <v>1</v>
      </c>
      <c r="G47" s="70">
        <f>H45</f>
        <v>0</v>
      </c>
      <c r="H47" s="70">
        <f>ROUND(F47*G47,2)</f>
        <v>0</v>
      </c>
      <c r="J47" s="71">
        <v>1756.92</v>
      </c>
      <c r="K47" s="71">
        <v>1756.92</v>
      </c>
    </row>
    <row r="48" spans="1:11" ht="1.2" customHeight="1" x14ac:dyDescent="0.3">
      <c r="A48" s="72"/>
      <c r="B48" s="73"/>
      <c r="C48" s="74"/>
      <c r="D48" s="72"/>
      <c r="E48" s="74"/>
      <c r="F48" s="72"/>
      <c r="G48" s="72"/>
      <c r="H48" s="72"/>
      <c r="J48" s="75"/>
      <c r="K48" s="75"/>
    </row>
    <row r="49" spans="1:12" x14ac:dyDescent="0.3">
      <c r="A49" s="65"/>
      <c r="B49" s="66"/>
      <c r="C49" s="67"/>
      <c r="D49" s="69" t="s">
        <v>118</v>
      </c>
      <c r="E49" s="67"/>
      <c r="F49" s="76">
        <v>1</v>
      </c>
      <c r="G49" s="70">
        <f>H5+H30+H34+H38+H44</f>
        <v>0</v>
      </c>
      <c r="H49" s="70">
        <f>ROUND(F49*G49,2)</f>
        <v>0</v>
      </c>
      <c r="J49" s="71">
        <v>226118.94000000003</v>
      </c>
      <c r="K49" s="71">
        <v>226118.94</v>
      </c>
    </row>
    <row r="50" spans="1:12" ht="1.2" customHeight="1" x14ac:dyDescent="0.3">
      <c r="A50" s="72"/>
      <c r="B50" s="73"/>
      <c r="C50" s="74"/>
      <c r="D50" s="72"/>
      <c r="E50" s="72"/>
      <c r="F50" s="72"/>
      <c r="G50" s="72"/>
      <c r="H50" s="72"/>
      <c r="J50" s="75"/>
      <c r="K50" s="75"/>
    </row>
    <row r="53" spans="1:12" x14ac:dyDescent="0.3">
      <c r="F53" s="77" t="s">
        <v>119</v>
      </c>
      <c r="G53" s="78"/>
      <c r="H53" s="79">
        <f>H49</f>
        <v>0</v>
      </c>
      <c r="I53" s="80"/>
      <c r="J53" s="81"/>
      <c r="K53" s="82">
        <v>226118.94</v>
      </c>
    </row>
    <row r="54" spans="1:12" x14ac:dyDescent="0.3">
      <c r="F54" s="77"/>
      <c r="G54" s="78"/>
      <c r="H54" s="83"/>
      <c r="I54" s="80"/>
      <c r="J54" s="84"/>
      <c r="K54" s="85"/>
    </row>
    <row r="55" spans="1:12" x14ac:dyDescent="0.3">
      <c r="F55" s="77" t="s">
        <v>120</v>
      </c>
      <c r="G55" s="86"/>
      <c r="H55" s="83">
        <f>ROUND(G55*H53,2)</f>
        <v>0</v>
      </c>
      <c r="I55" s="80"/>
      <c r="J55" s="87">
        <v>0.09</v>
      </c>
      <c r="K55" s="85">
        <v>20350.7</v>
      </c>
    </row>
    <row r="56" spans="1:12" x14ac:dyDescent="0.3">
      <c r="F56" s="77"/>
      <c r="G56" s="88"/>
      <c r="H56" s="83"/>
      <c r="I56" s="80"/>
      <c r="J56" s="87"/>
      <c r="K56" s="85"/>
    </row>
    <row r="57" spans="1:12" x14ac:dyDescent="0.3">
      <c r="F57" s="77" t="s">
        <v>121</v>
      </c>
      <c r="G57" s="86"/>
      <c r="H57" s="83">
        <f>ROUND(G57*H53,2)</f>
        <v>0</v>
      </c>
      <c r="I57" s="80"/>
      <c r="J57" s="87">
        <v>0.06</v>
      </c>
      <c r="K57" s="85">
        <v>13567.14</v>
      </c>
    </row>
    <row r="58" spans="1:12" x14ac:dyDescent="0.3">
      <c r="F58" s="77"/>
      <c r="G58" s="88"/>
      <c r="H58" s="83"/>
      <c r="I58" s="80"/>
      <c r="J58" s="87"/>
      <c r="K58" s="85"/>
    </row>
    <row r="59" spans="1:12" x14ac:dyDescent="0.3">
      <c r="F59" s="77" t="s">
        <v>122</v>
      </c>
      <c r="G59" s="88"/>
      <c r="H59" s="79">
        <f>(H53+H55+H57)</f>
        <v>0</v>
      </c>
      <c r="I59" s="80"/>
      <c r="J59" s="89"/>
      <c r="K59" s="82">
        <v>260036.78</v>
      </c>
    </row>
    <row r="60" spans="1:12" x14ac:dyDescent="0.3">
      <c r="F60" s="77"/>
      <c r="G60" s="88"/>
      <c r="H60" s="83"/>
      <c r="I60" s="80"/>
      <c r="J60" s="87"/>
      <c r="K60" s="85"/>
    </row>
    <row r="61" spans="1:12" x14ac:dyDescent="0.3">
      <c r="F61" s="77" t="s">
        <v>123</v>
      </c>
      <c r="G61" s="88">
        <v>0.21</v>
      </c>
      <c r="H61" s="83">
        <f>ROUND(G61*H59,2)</f>
        <v>0</v>
      </c>
      <c r="I61" s="80"/>
      <c r="J61" s="87">
        <v>0.21</v>
      </c>
      <c r="K61" s="85">
        <v>54607.72</v>
      </c>
    </row>
    <row r="62" spans="1:12" x14ac:dyDescent="0.3">
      <c r="F62" s="77"/>
      <c r="G62" s="78"/>
      <c r="H62" s="83"/>
      <c r="I62" s="80"/>
      <c r="J62" s="84"/>
      <c r="K62" s="85"/>
    </row>
    <row r="63" spans="1:12" ht="15.6" x14ac:dyDescent="0.3">
      <c r="F63" s="77" t="s">
        <v>124</v>
      </c>
      <c r="G63" s="78"/>
      <c r="H63" s="90">
        <f>H59+H61</f>
        <v>0</v>
      </c>
      <c r="I63" s="80"/>
      <c r="J63" s="81"/>
      <c r="K63" s="91">
        <v>314644.5</v>
      </c>
      <c r="L63" s="23" t="s">
        <v>125</v>
      </c>
    </row>
    <row r="65" spans="1:6" x14ac:dyDescent="0.3">
      <c r="F65" s="92" t="str">
        <f>IF(ISERROR(H59),"ERROR: DATOS INCORRECTOS",IF(H63&gt;K63,"ERROR: IMPORTE DE LA OFERTA CON IVA POR ENCIMA DEL PRESUPUESTO BASE DE LICITACIÓN",""))</f>
        <v/>
      </c>
    </row>
    <row r="66" spans="1:6" x14ac:dyDescent="0.3">
      <c r="F66" s="92" t="str">
        <f>IF(COUNT(G5:G57)&lt;&gt;COUNT(J5:J57),"ERROR: FALTAN DATOS","")</f>
        <v>ERROR: FALTAN DATOS</v>
      </c>
    </row>
    <row r="67" spans="1:6" x14ac:dyDescent="0.3">
      <c r="B67" s="93" t="s">
        <v>126</v>
      </c>
      <c r="F67" s="92" t="str">
        <f>IF(COUNTIF(I1:I49,"ERROR")&gt;0, "ERROR: PRECIOS UNITARIOS OFERTADOS POR ENCIMA DE LOS PRECIOS UNITARIOS DE LICITACIÓN","")</f>
        <v/>
      </c>
    </row>
    <row r="69" spans="1:6" x14ac:dyDescent="0.3">
      <c r="A69" s="94"/>
      <c r="B69" s="25" t="s">
        <v>128</v>
      </c>
    </row>
    <row r="71" spans="1:6" x14ac:dyDescent="0.3">
      <c r="B71" s="25" t="s">
        <v>129</v>
      </c>
    </row>
    <row r="73" spans="1:6" x14ac:dyDescent="0.3">
      <c r="B73" s="25" t="s">
        <v>130</v>
      </c>
    </row>
    <row r="75" spans="1:6" x14ac:dyDescent="0.3">
      <c r="B75" s="25" t="s">
        <v>131</v>
      </c>
    </row>
    <row r="76" spans="1:6" x14ac:dyDescent="0.3">
      <c r="B76" s="25" t="s">
        <v>127</v>
      </c>
    </row>
    <row r="78" spans="1:6" x14ac:dyDescent="0.3">
      <c r="B78" s="25" t="s">
        <v>132</v>
      </c>
    </row>
    <row r="80" spans="1:6" x14ac:dyDescent="0.3">
      <c r="B80" s="25" t="s">
        <v>133</v>
      </c>
    </row>
  </sheetData>
  <sheetProtection algorithmName="SHA-512" hashValue="ECDK1VPRN+GjMJvPhvEuaIqoKtjElliMGAJIO1E707ZHa6J+qCmc7HrPj22k/p7S1q+MBQiHzdtSi/kvsIXwqw==" saltValue="cvMRa7lhxieelTMVJGapaw==" spinCount="100000" sheet="1" objects="1" scenarios="1"/>
  <autoFilter ref="A5:L47" xr:uid="{A8557354-57F3-4DB2-81DB-8684B56C13AC}"/>
  <mergeCells count="2">
    <mergeCell ref="G3:H3"/>
    <mergeCell ref="J3:K3"/>
  </mergeCells>
  <dataValidations count="1">
    <dataValidation type="list" allowBlank="1" showInputMessage="1" showErrorMessage="1" sqref="C5:C50" xr:uid="{EF41E674-B2AC-472B-A463-B0F3D7E4DDDF}">
      <formula1>"Capítulo,Partida,Mano de obra,Maquinaria,Material,Otros,Tarea,"</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4fd46784-a323-4a13-9ce7-d880620db668">RVE4WTQSMYQ2-1827405729-861</_dlc_DocId>
    <_dlc_DocIdUrl xmlns="4fd46784-a323-4a13-9ce7-d880620db668">
      <Url>https://espacios.metromadrid.es/sitios/ACTI/_layouts/15/DocIdRedir.aspx?ID=RVE4WTQSMYQ2-1827405729-861</Url>
      <Description>RVE4WTQSMYQ2-1827405729-861</Description>
    </_dlc_DocIdUrl>
    <SharedWithUsers xmlns="4fd46784-a323-4a13-9ce7-d880620db668">
      <UserInfo>
        <DisplayName>Carbajo Calvo, Roberto</DisplayName>
        <AccountId>1786</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A36B117486650468329313898BB7A96" ma:contentTypeVersion="2" ma:contentTypeDescription="Crear nuevo documento." ma:contentTypeScope="" ma:versionID="e6cb906d5945a7d2eaa14441bad84f75">
  <xsd:schema xmlns:xsd="http://www.w3.org/2001/XMLSchema" xmlns:xs="http://www.w3.org/2001/XMLSchema" xmlns:p="http://schemas.microsoft.com/office/2006/metadata/properties" xmlns:ns2="4fd46784-a323-4a13-9ce7-d880620db668" targetNamespace="http://schemas.microsoft.com/office/2006/metadata/properties" ma:root="true" ma:fieldsID="2e6ed0d2df33fe970b89d78e8a2c15f2" ns2:_="">
    <xsd:import namespace="4fd46784-a323-4a13-9ce7-d880620db668"/>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d46784-a323-4a13-9ce7-d880620db66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A8A7E84-EC2F-48E3-A1FB-3554E872B42B}">
  <ds:schemaRefs>
    <ds:schemaRef ds:uri="4fd46784-a323-4a13-9ce7-d880620db668"/>
    <ds:schemaRef ds:uri="http://www.w3.org/XML/1998/namespace"/>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purl.org/dc/dcmitype/"/>
    <ds:schemaRef ds:uri="http://schemas.openxmlformats.org/package/2006/metadata/core-properties"/>
  </ds:schemaRefs>
</ds:datastoreItem>
</file>

<file path=customXml/itemProps2.xml><?xml version="1.0" encoding="utf-8"?>
<ds:datastoreItem xmlns:ds="http://schemas.openxmlformats.org/officeDocument/2006/customXml" ds:itemID="{9F44FB17-1FF8-4B15-B694-1685D58BA2C2}">
  <ds:schemaRefs>
    <ds:schemaRef ds:uri="http://schemas.microsoft.com/sharepoint/v3/contenttype/forms"/>
  </ds:schemaRefs>
</ds:datastoreItem>
</file>

<file path=customXml/itemProps3.xml><?xml version="1.0" encoding="utf-8"?>
<ds:datastoreItem xmlns:ds="http://schemas.openxmlformats.org/officeDocument/2006/customXml" ds:itemID="{91EFE63A-37D1-4648-BD52-D57622BD15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d46784-a323-4a13-9ce7-d880620db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53EAAA9-5CA9-4A6F-A756-75BBCFB1C1A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Licitación</vt:lpstr>
    </vt:vector>
  </TitlesOfParts>
  <Manager/>
  <Company>Metro de Madrid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Hernández Blanco, Carlos</dc:creator>
  <cp:keywords/>
  <dc:description/>
  <cp:lastModifiedBy>Suzarte Vásquez, Danae Anahí</cp:lastModifiedBy>
  <cp:revision/>
  <dcterms:created xsi:type="dcterms:W3CDTF">2023-06-09T08:33:37Z</dcterms:created>
  <dcterms:modified xsi:type="dcterms:W3CDTF">2025-05-26T07:41:10Z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0x010100EA36B117486650468329313898BB7A96</vt:lpwstr>
  </property>
  <property fmtid="{D5CDD505-2E9C-101B-9397-08002B2CF9AE}" pid="3" name="_dlc_DocIdItemGuid">
    <vt:lpwstr>92dc4b35-97dd-40da-8f55-3ded6f971852</vt:lpwstr>
  </property>
  <property fmtid="{D5CDD505-2E9C-101B-9397-08002B2CF9AE}" pid="4" name="TaxKeyword">
    <vt:lpwstr/>
  </property>
</Properties>
</file>