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6A1989C5-1809-4244-ADA3-DC35D499E21A}" xr6:coauthVersionLast="47" xr6:coauthVersionMax="47" xr10:uidLastSave="{00000000-0000-0000-0000-000000000000}"/>
  <bookViews>
    <workbookView xWindow="-120" yWindow="-120" windowWidth="29040" windowHeight="15720" xr2:uid="{C44CD173-0DEA-4FE8-83C6-94899DFCEAA5}"/>
  </bookViews>
  <sheets>
    <sheet name="Oferta Económica" sheetId="5" r:id="rId1"/>
    <sheet name="CERTO_I" sheetId="6" r:id="rId2"/>
    <sheet name="CERTO_G" sheetId="7" r:id="rId3"/>
    <sheet name="Glosario" sheetId="8" r:id="rId4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7" l="1"/>
  <c r="D5" i="7" s="1"/>
  <c r="D8" i="6"/>
  <c r="D7" i="6"/>
  <c r="D6" i="6"/>
  <c r="D5" i="6"/>
  <c r="D4" i="6"/>
  <c r="D3" i="6"/>
  <c r="G16" i="5"/>
  <c r="G19" i="5"/>
  <c r="G14" i="5"/>
  <c r="D4" i="7" l="1"/>
  <c r="D6" i="7" s="1"/>
  <c r="H16" i="6"/>
  <c r="H14" i="6"/>
  <c r="E14" i="5"/>
  <c r="E16" i="5"/>
  <c r="D7" i="7" l="1"/>
  <c r="D8" i="7" s="1"/>
  <c r="G16" i="6"/>
  <c r="I16" i="5"/>
  <c r="I14" i="5"/>
  <c r="I16" i="6" l="1"/>
  <c r="D19" i="5" l="1"/>
  <c r="E19" i="5"/>
  <c r="G14" i="7" l="1"/>
  <c r="H14" i="7"/>
  <c r="I14" i="7" s="1"/>
  <c r="I19" i="5" s="1"/>
  <c r="F7" i="7"/>
  <c r="F5" i="7"/>
  <c r="F4" i="7"/>
  <c r="I14" i="6"/>
  <c r="F5" i="6"/>
  <c r="F4" i="6"/>
  <c r="G14" i="6"/>
  <c r="F7" i="6"/>
  <c r="H3" i="7" l="1"/>
  <c r="H4" i="7" s="1"/>
  <c r="H3" i="6"/>
  <c r="H5" i="6" l="1"/>
  <c r="H5" i="5" s="1"/>
  <c r="H3" i="5"/>
  <c r="H5" i="7"/>
  <c r="H6" i="7" s="1"/>
  <c r="H7" i="7" s="1"/>
  <c r="H4" i="6"/>
  <c r="H6" i="6" l="1"/>
  <c r="H6" i="5" s="1"/>
  <c r="H4" i="5"/>
  <c r="H8" i="7"/>
  <c r="H7" i="6" l="1"/>
  <c r="D3" i="5"/>
  <c r="F7" i="5"/>
  <c r="H8" i="6" l="1"/>
  <c r="H8" i="5" s="1"/>
  <c r="H7" i="5"/>
  <c r="D5" i="5"/>
  <c r="D4" i="5"/>
  <c r="D6" i="5" l="1"/>
  <c r="D7" i="5" l="1"/>
  <c r="D8" i="5" l="1"/>
</calcChain>
</file>

<file path=xl/sharedStrings.xml><?xml version="1.0" encoding="utf-8"?>
<sst xmlns="http://schemas.openxmlformats.org/spreadsheetml/2006/main" count="144" uniqueCount="53">
  <si>
    <t>Resumen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</si>
  <si>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</si>
  <si>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</si>
  <si>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</si>
  <si>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</si>
  <si>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</si>
  <si>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</si>
  <si>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</si>
  <si>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</si>
  <si>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</si>
  <si>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</si>
  <si>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</si>
  <si>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</si>
  <si>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</si>
  <si>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</si>
  <si>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</si>
  <si>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</si>
  <si>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</si>
  <si>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</si>
  <si>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</si>
  <si>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</si>
  <si>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</si>
  <si>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</si>
  <si>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</si>
  <si>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</si>
  <si>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</si>
  <si>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</si>
  <si>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</si>
  <si>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</si>
  <si>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INV</t>
  </si>
  <si>
    <t>INVERSION</t>
  </si>
  <si>
    <t>1.1</t>
  </si>
  <si>
    <t>ud</t>
  </si>
  <si>
    <t>SP</t>
  </si>
  <si>
    <t>Servicios profesionales</t>
  </si>
  <si>
    <t>SP_1</t>
  </si>
  <si>
    <t>GTO</t>
  </si>
  <si>
    <t>GASTO</t>
  </si>
  <si>
    <t>2.1</t>
  </si>
  <si>
    <t>SOP</t>
  </si>
  <si>
    <t>Soporte y suscripciones</t>
  </si>
  <si>
    <t>SOP_1</t>
  </si>
  <si>
    <t>Servicios de implantación CyberArk</t>
  </si>
  <si>
    <t>LIC</t>
  </si>
  <si>
    <t>LIC_1</t>
  </si>
  <si>
    <t>1.2</t>
  </si>
  <si>
    <t>Licencias de CyberArk</t>
  </si>
  <si>
    <t>Licencias CyberArk</t>
  </si>
  <si>
    <t>Soporte y mantenimiento</t>
  </si>
  <si>
    <t>Campos a rellenar por Metro</t>
  </si>
  <si>
    <t>Campos a rellenar por el ofertante</t>
  </si>
  <si>
    <t>Campos calculados</t>
  </si>
  <si>
    <t>Soporte y mantenimiento de las licencias de CyberArk (3 años)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</si>
</sst>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10" fontId="4" fillId="5" borderId="3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0" fontId="4" fillId="0" borderId="0" xfId="0" applyFont="1"/>
    <xf numFmtId="164" fontId="4" fillId="5" borderId="0" xfId="0" applyNumberFormat="1" applyFont="1" applyFill="1" applyProtection="1">
      <protection locked="0"/>
    </xf>
    <xf numFmtId="4" fontId="4" fillId="4" borderId="0" xfId="0" applyNumberFormat="1" applyFont="1" applyFill="1"/>
    <xf numFmtId="0" fontId="3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4" xfId="0" applyNumberFormat="1" applyFont="1" applyFill="1" applyBorder="1"/>
    <xf numFmtId="3" fontId="4" fillId="0" borderId="5" xfId="0" applyNumberFormat="1" applyFont="1" applyBorder="1"/>
    <xf numFmtId="4" fontId="4" fillId="4" borderId="5" xfId="0" applyNumberFormat="1" applyFont="1" applyFill="1" applyBorder="1"/>
    <xf numFmtId="49" fontId="2" fillId="3" borderId="1" xfId="0" applyNumberFormat="1" applyFont="1" applyFill="1" applyBorder="1"/>
    <xf numFmtId="10" fontId="4" fillId="0" borderId="3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2" fillId="3" borderId="1" xfId="0" applyNumberFormat="1" applyFont="1" applyFill="1" applyBorder="1"/>
    <xf numFmtId="49" fontId="2" fillId="3" borderId="8" xfId="0" applyNumberFormat="1" applyFont="1" applyFill="1" applyBorder="1"/>
    <xf numFmtId="9" fontId="4" fillId="0" borderId="3" xfId="0" quotePrefix="1" applyNumberFormat="1" applyFont="1" applyBorder="1"/>
    <xf numFmtId="4" fontId="2" fillId="3" borderId="8" xfId="0" applyNumberFormat="1" applyFont="1" applyFill="1" applyBorder="1"/>
    <xf numFmtId="9" fontId="4" fillId="4" borderId="3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3" fillId="2" borderId="0" xfId="0" applyFont="1" applyFill="1"/>
    <xf numFmtId="4" fontId="3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165" fontId="0" fillId="3" borderId="0" xfId="0" applyNumberFormat="1" applyFill="1"/>
    <xf numFmtId="4" fontId="4" fillId="3" borderId="0" xfId="0" applyNumberFormat="1" applyFont="1" applyFill="1"/>
    <xf numFmtId="49" fontId="4" fillId="0" borderId="0" xfId="0" applyNumberFormat="1" applyFont="1" applyAlignment="1">
      <alignment wrapText="1"/>
    </xf>
    <xf numFmtId="4" fontId="0" fillId="3" borderId="0" xfId="0" applyNumberFormat="1" applyFill="1"/>
    <xf numFmtId="1" fontId="4" fillId="0" borderId="0" xfId="0" applyNumberFormat="1" applyFont="1"/>
    <xf numFmtId="10" fontId="4" fillId="5" borderId="3" xfId="0" quotePrefix="1" applyNumberFormat="1" applyFont="1" applyFill="1" applyBorder="1"/>
    <xf numFmtId="4" fontId="4" fillId="5" borderId="0" xfId="0" applyNumberFormat="1" applyFont="1" applyFill="1"/>
    <xf numFmtId="49" fontId="2" fillId="0" borderId="0" xfId="0" applyNumberFormat="1" applyFont="1"/>
    <xf numFmtId="0" fontId="3" fillId="2" borderId="1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49" fontId="3" fillId="3" borderId="6" xfId="0" applyNumberFormat="1" applyFont="1" applyFill="1" applyBorder="1" applyAlignment="1">
      <alignment horizontal="left"/>
    </xf>
  </cellXfs>
  <cellStyles count="2">
    <cellStyle name="Normal" xfId="0" builtinId="0"/>
    <cellStyle name="Normal 2 2 2" xfId="1" xr:uid="{FE9D099F-691C-44EF-B4DF-E0B0A8DD1240}"/>
  </cellStyles>
  <dxfs count="0"/>
  <tableStyles count="0" defaultTableStyle="TableStyleMedium2" defaultPivotStyle="PivotStyleLight16"/>
  <colors>
    <mruColors>
      <color rgb="FFC2D5E7"/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2A035D2-A455-4F1D-8D60-98F7118CB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BD1679C5-57BE-4196-B04A-3CC7D7661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2D108CC-C27F-4AC4-A148-83BFCB5F2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B7820-7B71-4739-B24E-50D105CE26B9}">
  <dimension ref="A1:J23"/>
  <sheetViews>
    <sheetView tabSelected="1" workbookViewId="0">
      <selection activeCell="F4" sqref="F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7" customWidth="1"/>
    <col min="6" max="6" width="18" style="7" bestFit="1" customWidth="1"/>
    <col min="7" max="7" width="22.5703125" style="8" customWidth="1"/>
    <col min="8" max="8" width="19.7109375" bestFit="1" customWidth="1"/>
    <col min="9" max="9" width="18.7109375" style="7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6" t="s">
        <v>1</v>
      </c>
      <c r="H1" s="6" t="s">
        <v>2</v>
      </c>
    </row>
    <row r="2" spans="1:10" ht="15.75" thickBot="1" x14ac:dyDescent="0.3">
      <c r="A2" s="9" t="s">
        <v>3</v>
      </c>
      <c r="B2" s="10">
        <v>1</v>
      </c>
    </row>
    <row r="3" spans="1:10" ht="15" customHeight="1" thickBot="1" x14ac:dyDescent="0.3">
      <c r="A3" s="37" t="s">
        <v>4</v>
      </c>
      <c r="B3" s="38"/>
      <c r="C3" s="39"/>
      <c r="D3" s="11">
        <f>SUM(G:G)</f>
        <v>240000</v>
      </c>
      <c r="E3" s="37" t="s">
        <v>5</v>
      </c>
      <c r="F3" s="38"/>
      <c r="G3" s="39"/>
      <c r="H3" s="11">
        <f>CERTO_I!H3+CERTO_G!H3</f>
        <v>0</v>
      </c>
    </row>
    <row r="4" spans="1:10" ht="15" customHeight="1" thickBot="1" x14ac:dyDescent="0.3">
      <c r="A4" s="12" t="s">
        <v>6</v>
      </c>
      <c r="B4" s="13">
        <v>0.06</v>
      </c>
      <c r="C4" s="14" t="s">
        <v>7</v>
      </c>
      <c r="D4" s="15">
        <f>ROUND($D$3*B4,2)</f>
        <v>14400</v>
      </c>
      <c r="E4" s="16" t="s">
        <v>8</v>
      </c>
      <c r="F4" s="1"/>
      <c r="G4" s="14" t="s">
        <v>7</v>
      </c>
      <c r="H4" s="11">
        <f>CERTO_I!H4+CERTO_G!H4</f>
        <v>0</v>
      </c>
    </row>
    <row r="5" spans="1:10" ht="15.75" thickBot="1" x14ac:dyDescent="0.3">
      <c r="A5" s="12" t="s">
        <v>9</v>
      </c>
      <c r="B5" s="13">
        <v>0.09</v>
      </c>
      <c r="C5" s="14" t="s">
        <v>10</v>
      </c>
      <c r="D5" s="15">
        <f>ROUND($D$3*B5,2)</f>
        <v>21600</v>
      </c>
      <c r="E5" s="16" t="s">
        <v>11</v>
      </c>
      <c r="F5" s="1"/>
      <c r="G5" s="14" t="s">
        <v>10</v>
      </c>
      <c r="H5" s="11">
        <f>CERTO_I!H5+CERTO_G!H5</f>
        <v>0</v>
      </c>
    </row>
    <row r="6" spans="1:10" ht="15.75" thickBot="1" x14ac:dyDescent="0.3">
      <c r="A6" s="40" t="s">
        <v>12</v>
      </c>
      <c r="B6" s="41"/>
      <c r="C6" s="42"/>
      <c r="D6" s="15">
        <f>SUM(D3,D4,D5)</f>
        <v>276000</v>
      </c>
      <c r="E6" s="40" t="s">
        <v>13</v>
      </c>
      <c r="F6" s="41"/>
      <c r="G6" s="42"/>
      <c r="H6" s="11">
        <f>CERTO_I!H6+CERTO_G!H6</f>
        <v>0</v>
      </c>
      <c r="J6" s="7"/>
    </row>
    <row r="7" spans="1:10" ht="15.75" thickBot="1" x14ac:dyDescent="0.3">
      <c r="A7" s="17" t="s">
        <v>14</v>
      </c>
      <c r="B7" s="18">
        <v>0.21</v>
      </c>
      <c r="C7" s="14" t="s">
        <v>15</v>
      </c>
      <c r="D7" s="15">
        <f>ROUND($D$6*B7,2)</f>
        <v>57960</v>
      </c>
      <c r="E7" s="19" t="s">
        <v>14</v>
      </c>
      <c r="F7" s="20">
        <f>B7</f>
        <v>0.21</v>
      </c>
      <c r="G7" s="14" t="s">
        <v>15</v>
      </c>
      <c r="H7" s="11">
        <f>CERTO_I!H7+CERTO_G!H7</f>
        <v>0</v>
      </c>
    </row>
    <row r="8" spans="1:10" ht="15.75" thickBot="1" x14ac:dyDescent="0.3">
      <c r="A8" s="43" t="s">
        <v>16</v>
      </c>
      <c r="B8" s="44"/>
      <c r="C8" s="45"/>
      <c r="D8" s="21">
        <f>SUM(D6:D7)</f>
        <v>333960</v>
      </c>
      <c r="E8" s="43" t="s">
        <v>17</v>
      </c>
      <c r="F8" s="44"/>
      <c r="G8" s="45"/>
      <c r="H8" s="15">
        <f>CERTO_I!H8+CERTO_G!H8</f>
        <v>0</v>
      </c>
    </row>
    <row r="9" spans="1:10" ht="15.75" thickBot="1" x14ac:dyDescent="0.3"/>
    <row r="10" spans="1:10" ht="15.75" thickBot="1" x14ac:dyDescent="0.3">
      <c r="A10" s="22"/>
      <c r="F10" s="35" t="s">
        <v>18</v>
      </c>
      <c r="G10" s="36"/>
      <c r="H10" s="35" t="s">
        <v>19</v>
      </c>
      <c r="I10" s="36"/>
    </row>
    <row r="11" spans="1:10" x14ac:dyDescent="0.25">
      <c r="A11" s="23" t="s">
        <v>20</v>
      </c>
      <c r="B11" s="23" t="s">
        <v>21</v>
      </c>
      <c r="C11" s="23" t="s">
        <v>0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10" x14ac:dyDescent="0.25">
      <c r="A12" s="25" t="s">
        <v>28</v>
      </c>
      <c r="B12" s="25" t="s">
        <v>29</v>
      </c>
      <c r="C12" s="34" t="s">
        <v>30</v>
      </c>
      <c r="D12" s="25"/>
      <c r="E12" s="26"/>
      <c r="F12" s="26"/>
      <c r="G12" s="27"/>
      <c r="H12" s="33"/>
      <c r="I12" s="28"/>
    </row>
    <row r="13" spans="1:10" x14ac:dyDescent="0.25">
      <c r="A13" s="25" t="s">
        <v>31</v>
      </c>
      <c r="B13" s="25" t="s">
        <v>43</v>
      </c>
      <c r="C13" s="29" t="s">
        <v>46</v>
      </c>
      <c r="D13" s="25"/>
      <c r="E13" s="26"/>
      <c r="F13" s="26"/>
      <c r="G13" s="30"/>
      <c r="H13" s="33"/>
      <c r="I13" s="28"/>
    </row>
    <row r="14" spans="1:10" x14ac:dyDescent="0.25">
      <c r="A14" s="25"/>
      <c r="B14" s="25" t="s">
        <v>44</v>
      </c>
      <c r="C14" s="29" t="s">
        <v>47</v>
      </c>
      <c r="D14" s="31" t="s">
        <v>32</v>
      </c>
      <c r="E14" s="26">
        <f>+CERTO_I!E14</f>
        <v>70</v>
      </c>
      <c r="F14" s="26">
        <v>1900</v>
      </c>
      <c r="G14" s="30">
        <f>ROUND(E14*F14,2)</f>
        <v>133000</v>
      </c>
      <c r="H14" s="2"/>
      <c r="I14" s="28">
        <f t="shared" ref="I14" si="0">ROUND(E14*H14,2)</f>
        <v>0</v>
      </c>
    </row>
    <row r="15" spans="1:10" x14ac:dyDescent="0.25">
      <c r="A15" s="25" t="s">
        <v>45</v>
      </c>
      <c r="B15" s="25" t="s">
        <v>33</v>
      </c>
      <c r="C15" s="29" t="s">
        <v>34</v>
      </c>
      <c r="D15" s="25"/>
      <c r="E15" s="26"/>
      <c r="F15" s="26"/>
      <c r="G15" s="30"/>
      <c r="H15" s="33"/>
      <c r="I15" s="28"/>
    </row>
    <row r="16" spans="1:10" x14ac:dyDescent="0.25">
      <c r="B16" s="25" t="s">
        <v>35</v>
      </c>
      <c r="C16" s="29" t="s">
        <v>42</v>
      </c>
      <c r="D16" s="31" t="s">
        <v>32</v>
      </c>
      <c r="E16" s="26">
        <f>+CERTO_I!E16</f>
        <v>1</v>
      </c>
      <c r="F16" s="26">
        <v>50000</v>
      </c>
      <c r="G16" s="30">
        <f>ROUND(E16*F16,2)</f>
        <v>50000</v>
      </c>
      <c r="H16" s="2"/>
      <c r="I16" s="28">
        <f t="shared" ref="I16" si="1">ROUND(E16*H16,2)</f>
        <v>0</v>
      </c>
    </row>
    <row r="17" spans="1:9" x14ac:dyDescent="0.25">
      <c r="A17" s="25">
        <v>2</v>
      </c>
      <c r="B17" s="25" t="s">
        <v>36</v>
      </c>
      <c r="C17" s="34" t="s">
        <v>37</v>
      </c>
      <c r="D17" s="25"/>
      <c r="E17" s="26"/>
      <c r="F17" s="26"/>
      <c r="G17" s="30"/>
      <c r="H17" s="33"/>
      <c r="I17" s="28"/>
    </row>
    <row r="18" spans="1:9" x14ac:dyDescent="0.25">
      <c r="A18" s="25" t="s">
        <v>38</v>
      </c>
      <c r="B18" s="25" t="s">
        <v>39</v>
      </c>
      <c r="C18" s="29" t="s">
        <v>40</v>
      </c>
      <c r="D18" s="25"/>
      <c r="E18" s="26"/>
      <c r="F18" s="26"/>
      <c r="G18" s="30"/>
      <c r="H18" s="33"/>
      <c r="I18" s="28"/>
    </row>
    <row r="19" spans="1:9" ht="30" x14ac:dyDescent="0.25">
      <c r="A19" s="25"/>
      <c r="B19" s="25" t="s">
        <v>41</v>
      </c>
      <c r="C19" s="29" t="s">
        <v>52</v>
      </c>
      <c r="D19" s="31" t="str">
        <f>+CERTO_G!D14</f>
        <v>ud</v>
      </c>
      <c r="E19" s="26">
        <f>+CERTO_G!E14</f>
        <v>1</v>
      </c>
      <c r="F19" s="26">
        <v>57000</v>
      </c>
      <c r="G19" s="30">
        <f>ROUND(E19*F19,2)</f>
        <v>57000</v>
      </c>
      <c r="H19" s="2"/>
      <c r="I19" s="28">
        <f>+CERTO_G!I14</f>
        <v>0</v>
      </c>
    </row>
    <row r="23" spans="1:9" x14ac:dyDescent="0.25">
      <c r="F23" s="8"/>
    </row>
  </sheetData>
  <sheetProtection algorithmName="SHA-512" hashValue="Lw5MKmcbsU46a6K7RM/bXNylut/CXDP1Azoqjed48zGXvZcACBmHwMpfCenJKhZXfr3loaI5Dh+ggK2+cNgP1w==" saltValue="QgwNz6s27P5c52mKf/Pp9g==" spinCount="100000" sheet="1" objects="1" scenarios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6ECF9-4F00-4582-B006-F59B7F10D415}">
  <dimension ref="A1:I16"/>
  <sheetViews>
    <sheetView workbookViewId="0">
      <selection activeCell="F4" sqref="F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7" customWidth="1"/>
    <col min="6" max="6" width="18" style="7" bestFit="1" customWidth="1"/>
    <col min="7" max="7" width="22.5703125" style="8" customWidth="1"/>
    <col min="8" max="8" width="19.7109375" bestFit="1" customWidth="1"/>
    <col min="9" max="9" width="18.7109375" style="7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6" t="s">
        <v>1</v>
      </c>
      <c r="H1" s="6" t="s">
        <v>2</v>
      </c>
    </row>
    <row r="2" spans="1:9" ht="15.75" thickBot="1" x14ac:dyDescent="0.3">
      <c r="A2" s="9" t="s">
        <v>3</v>
      </c>
      <c r="B2" s="10">
        <v>1</v>
      </c>
    </row>
    <row r="3" spans="1:9" ht="15" customHeight="1" thickBot="1" x14ac:dyDescent="0.3">
      <c r="A3" s="37" t="s">
        <v>4</v>
      </c>
      <c r="B3" s="38"/>
      <c r="C3" s="39"/>
      <c r="D3" s="11">
        <f>SUM(G:G)</f>
        <v>183000</v>
      </c>
      <c r="E3" s="37" t="s">
        <v>5</v>
      </c>
      <c r="F3" s="38"/>
      <c r="G3" s="39"/>
      <c r="H3" s="11">
        <f>SUM(I:I)</f>
        <v>0</v>
      </c>
    </row>
    <row r="4" spans="1:9" ht="15" customHeight="1" thickBot="1" x14ac:dyDescent="0.3">
      <c r="A4" s="12" t="s">
        <v>6</v>
      </c>
      <c r="B4" s="13">
        <v>0.06</v>
      </c>
      <c r="C4" s="14" t="s">
        <v>7</v>
      </c>
      <c r="D4" s="15">
        <f>ROUND($D$3*B4,2)</f>
        <v>10980</v>
      </c>
      <c r="E4" s="16" t="s">
        <v>8</v>
      </c>
      <c r="F4" s="32">
        <f>'Oferta Económica'!F4</f>
        <v>0</v>
      </c>
      <c r="G4" s="14" t="s">
        <v>7</v>
      </c>
      <c r="H4" s="15">
        <f>ROUND($H$3*F4,2)</f>
        <v>0</v>
      </c>
    </row>
    <row r="5" spans="1:9" ht="15.75" thickBot="1" x14ac:dyDescent="0.3">
      <c r="A5" s="12" t="s">
        <v>9</v>
      </c>
      <c r="B5" s="13">
        <v>0.09</v>
      </c>
      <c r="C5" s="14" t="s">
        <v>10</v>
      </c>
      <c r="D5" s="15">
        <f>ROUND($D$3*B5,2)</f>
        <v>16470</v>
      </c>
      <c r="E5" s="16" t="s">
        <v>11</v>
      </c>
      <c r="F5" s="32">
        <f>'Oferta Económica'!F5</f>
        <v>0</v>
      </c>
      <c r="G5" s="14" t="s">
        <v>10</v>
      </c>
      <c r="H5" s="15">
        <f>ROUND($H$3*F5,2)</f>
        <v>0</v>
      </c>
    </row>
    <row r="6" spans="1:9" ht="15.75" thickBot="1" x14ac:dyDescent="0.3">
      <c r="A6" s="40" t="s">
        <v>12</v>
      </c>
      <c r="B6" s="41"/>
      <c r="C6" s="42"/>
      <c r="D6" s="15">
        <f>SUM(D3,D4,D5)</f>
        <v>210450</v>
      </c>
      <c r="E6" s="40" t="s">
        <v>13</v>
      </c>
      <c r="F6" s="41"/>
      <c r="G6" s="42"/>
      <c r="H6" s="15">
        <f>SUM(H3,H4,H5)</f>
        <v>0</v>
      </c>
    </row>
    <row r="7" spans="1:9" ht="15.75" thickBot="1" x14ac:dyDescent="0.3">
      <c r="A7" s="17" t="s">
        <v>14</v>
      </c>
      <c r="B7" s="18">
        <v>0.21</v>
      </c>
      <c r="C7" s="14" t="s">
        <v>15</v>
      </c>
      <c r="D7" s="15">
        <f>ROUND($D$6*B7,2)</f>
        <v>44194.5</v>
      </c>
      <c r="E7" s="19" t="s">
        <v>14</v>
      </c>
      <c r="F7" s="20">
        <f>B7</f>
        <v>0.21</v>
      </c>
      <c r="G7" s="14" t="s">
        <v>15</v>
      </c>
      <c r="H7" s="15">
        <f>ROUND($H$6*F7,2)</f>
        <v>0</v>
      </c>
    </row>
    <row r="8" spans="1:9" ht="15.75" thickBot="1" x14ac:dyDescent="0.3">
      <c r="A8" s="43" t="s">
        <v>16</v>
      </c>
      <c r="B8" s="44"/>
      <c r="C8" s="45"/>
      <c r="D8" s="21">
        <f>SUM(D6:D7)</f>
        <v>254644.5</v>
      </c>
      <c r="E8" s="43" t="s">
        <v>17</v>
      </c>
      <c r="F8" s="44"/>
      <c r="G8" s="45"/>
      <c r="H8" s="21">
        <f>SUM(H6:H7)</f>
        <v>0</v>
      </c>
    </row>
    <row r="9" spans="1:9" ht="15.75" thickBot="1" x14ac:dyDescent="0.3"/>
    <row r="10" spans="1:9" ht="15.75" thickBot="1" x14ac:dyDescent="0.3">
      <c r="A10" s="22"/>
      <c r="F10" s="35" t="s">
        <v>18</v>
      </c>
      <c r="G10" s="36"/>
      <c r="H10" s="35" t="s">
        <v>19</v>
      </c>
      <c r="I10" s="36"/>
    </row>
    <row r="11" spans="1:9" x14ac:dyDescent="0.25">
      <c r="A11" s="23" t="s">
        <v>20</v>
      </c>
      <c r="B11" s="23" t="s">
        <v>21</v>
      </c>
      <c r="C11" s="23" t="s">
        <v>0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9" x14ac:dyDescent="0.25">
      <c r="A12" s="25" t="s">
        <v>28</v>
      </c>
      <c r="B12" s="25" t="s">
        <v>29</v>
      </c>
      <c r="C12" s="25" t="s">
        <v>30</v>
      </c>
      <c r="D12" s="25"/>
      <c r="E12" s="26"/>
      <c r="F12" s="26"/>
      <c r="G12" s="27"/>
      <c r="H12" s="33"/>
      <c r="I12" s="28"/>
    </row>
    <row r="13" spans="1:9" x14ac:dyDescent="0.25">
      <c r="A13" s="25" t="s">
        <v>31</v>
      </c>
      <c r="B13" s="25" t="s">
        <v>43</v>
      </c>
      <c r="C13" s="29" t="s">
        <v>46</v>
      </c>
      <c r="D13" s="25"/>
      <c r="E13" s="26"/>
      <c r="F13" s="26"/>
      <c r="G13" s="30"/>
      <c r="H13" s="33"/>
      <c r="I13" s="28"/>
    </row>
    <row r="14" spans="1:9" x14ac:dyDescent="0.25">
      <c r="A14" s="25"/>
      <c r="B14" s="25" t="s">
        <v>44</v>
      </c>
      <c r="C14" s="29" t="s">
        <v>47</v>
      </c>
      <c r="D14" s="31" t="s">
        <v>32</v>
      </c>
      <c r="E14" s="26">
        <v>70</v>
      </c>
      <c r="F14" s="26">
        <v>1900</v>
      </c>
      <c r="G14" s="30">
        <f>ROUND(E14*F14,2)</f>
        <v>133000</v>
      </c>
      <c r="H14" s="33">
        <f>+'Oferta Económica'!H14</f>
        <v>0</v>
      </c>
      <c r="I14" s="28">
        <f t="shared" ref="I14" si="0">ROUND(E14*H14,2)</f>
        <v>0</v>
      </c>
    </row>
    <row r="15" spans="1:9" x14ac:dyDescent="0.25">
      <c r="A15" s="25" t="s">
        <v>45</v>
      </c>
      <c r="B15" s="25" t="s">
        <v>33</v>
      </c>
      <c r="C15" s="29" t="s">
        <v>34</v>
      </c>
      <c r="D15" s="25"/>
      <c r="E15" s="26"/>
      <c r="F15" s="26"/>
      <c r="G15" s="30"/>
      <c r="H15" s="33"/>
      <c r="I15" s="28"/>
    </row>
    <row r="16" spans="1:9" x14ac:dyDescent="0.25">
      <c r="B16" s="25" t="s">
        <v>35</v>
      </c>
      <c r="C16" s="29" t="s">
        <v>42</v>
      </c>
      <c r="D16" s="31" t="s">
        <v>32</v>
      </c>
      <c r="E16" s="26">
        <v>1</v>
      </c>
      <c r="F16" s="26">
        <v>50000</v>
      </c>
      <c r="G16" s="30">
        <f>ROUND(E16*F16,2)</f>
        <v>50000</v>
      </c>
      <c r="H16" s="33">
        <f>+'Oferta Económica'!H16</f>
        <v>0</v>
      </c>
      <c r="I16" s="28">
        <f t="shared" ref="I16" si="1">ROUND(E16*H16,2)</f>
        <v>0</v>
      </c>
    </row>
  </sheetData>
  <sheetProtection algorithmName="SHA-512" hashValue="DEInRhBFRY8ReKcf+AMfnyO8Zg4HcVduyeEol2KVnEzfoiWxEn251MCI1pLgJbsRHBzz3+qUpuRgBEzXzfJZuQ==" saltValue="Ch/aC0tRTx2ihxfyGGpMUw==" spinCount="100000" sheet="1" objects="1" scenarios="1" selectLockedCells="1" selectUn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2B677-4CC6-4919-8EA0-F457D499A541}">
  <dimension ref="A1:I14"/>
  <sheetViews>
    <sheetView workbookViewId="0">
      <selection activeCell="D7" sqref="D7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7" customWidth="1"/>
    <col min="6" max="6" width="18" style="7" bestFit="1" customWidth="1"/>
    <col min="7" max="7" width="22.5703125" style="8" customWidth="1"/>
    <col min="8" max="8" width="19.7109375" bestFit="1" customWidth="1"/>
    <col min="9" max="9" width="18.7109375" style="7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6" t="s">
        <v>1</v>
      </c>
      <c r="H1" s="6" t="s">
        <v>2</v>
      </c>
    </row>
    <row r="2" spans="1:9" ht="15.75" thickBot="1" x14ac:dyDescent="0.3">
      <c r="A2" s="9" t="s">
        <v>3</v>
      </c>
      <c r="B2" s="10">
        <v>1</v>
      </c>
    </row>
    <row r="3" spans="1:9" ht="15" customHeight="1" thickBot="1" x14ac:dyDescent="0.3">
      <c r="A3" s="37" t="s">
        <v>4</v>
      </c>
      <c r="B3" s="38"/>
      <c r="C3" s="39"/>
      <c r="D3" s="11">
        <f>SUM(G:G)</f>
        <v>57000</v>
      </c>
      <c r="E3" s="37" t="s">
        <v>5</v>
      </c>
      <c r="F3" s="38"/>
      <c r="G3" s="39"/>
      <c r="H3" s="11">
        <f>SUM(I:I)</f>
        <v>0</v>
      </c>
    </row>
    <row r="4" spans="1:9" ht="15" customHeight="1" thickBot="1" x14ac:dyDescent="0.3">
      <c r="A4" s="12" t="s">
        <v>6</v>
      </c>
      <c r="B4" s="13">
        <v>0.06</v>
      </c>
      <c r="C4" s="14" t="s">
        <v>7</v>
      </c>
      <c r="D4" s="15">
        <f>ROUND($D$3*B4,2)</f>
        <v>3420</v>
      </c>
      <c r="E4" s="16" t="s">
        <v>8</v>
      </c>
      <c r="F4" s="32">
        <f>'Oferta Económica'!F4</f>
        <v>0</v>
      </c>
      <c r="G4" s="14" t="s">
        <v>7</v>
      </c>
      <c r="H4" s="15">
        <f>ROUND($H$3*F4,2)</f>
        <v>0</v>
      </c>
    </row>
    <row r="5" spans="1:9" ht="15.75" thickBot="1" x14ac:dyDescent="0.3">
      <c r="A5" s="12" t="s">
        <v>9</v>
      </c>
      <c r="B5" s="13">
        <v>0.09</v>
      </c>
      <c r="C5" s="14" t="s">
        <v>10</v>
      </c>
      <c r="D5" s="15">
        <f>ROUND($D$3*B5,2)</f>
        <v>5130</v>
      </c>
      <c r="E5" s="16" t="s">
        <v>11</v>
      </c>
      <c r="F5" s="32">
        <f>'Oferta Económica'!F5</f>
        <v>0</v>
      </c>
      <c r="G5" s="14" t="s">
        <v>10</v>
      </c>
      <c r="H5" s="15">
        <f>ROUND($H$3*F5,2)</f>
        <v>0</v>
      </c>
    </row>
    <row r="6" spans="1:9" ht="15.75" thickBot="1" x14ac:dyDescent="0.3">
      <c r="A6" s="40" t="s">
        <v>12</v>
      </c>
      <c r="B6" s="41"/>
      <c r="C6" s="42"/>
      <c r="D6" s="15">
        <f>SUM(D3,D4,D5)</f>
        <v>65550</v>
      </c>
      <c r="E6" s="40" t="s">
        <v>13</v>
      </c>
      <c r="F6" s="41"/>
      <c r="G6" s="42"/>
      <c r="H6" s="15">
        <f>SUM(H3,H4,H5)</f>
        <v>0</v>
      </c>
    </row>
    <row r="7" spans="1:9" ht="15.75" thickBot="1" x14ac:dyDescent="0.3">
      <c r="A7" s="17" t="s">
        <v>14</v>
      </c>
      <c r="B7" s="18">
        <v>0.21</v>
      </c>
      <c r="C7" s="14" t="s">
        <v>15</v>
      </c>
      <c r="D7" s="15">
        <f>ROUND($D$6*B7,2)</f>
        <v>13765.5</v>
      </c>
      <c r="E7" s="19" t="s">
        <v>14</v>
      </c>
      <c r="F7" s="20">
        <f>B7</f>
        <v>0.21</v>
      </c>
      <c r="G7" s="14" t="s">
        <v>15</v>
      </c>
      <c r="H7" s="15">
        <f>ROUND($H$6*F7,2)</f>
        <v>0</v>
      </c>
    </row>
    <row r="8" spans="1:9" ht="15.75" thickBot="1" x14ac:dyDescent="0.3">
      <c r="A8" s="43" t="s">
        <v>16</v>
      </c>
      <c r="B8" s="44"/>
      <c r="C8" s="45"/>
      <c r="D8" s="21">
        <f>SUM(D6:D7)</f>
        <v>79315.5</v>
      </c>
      <c r="E8" s="43" t="s">
        <v>17</v>
      </c>
      <c r="F8" s="44"/>
      <c r="G8" s="45"/>
      <c r="H8" s="21">
        <f>SUM(H6:H7)</f>
        <v>0</v>
      </c>
    </row>
    <row r="9" spans="1:9" ht="15.75" thickBot="1" x14ac:dyDescent="0.3"/>
    <row r="10" spans="1:9" ht="15.75" thickBot="1" x14ac:dyDescent="0.3">
      <c r="A10" s="22"/>
      <c r="F10" s="35" t="s">
        <v>18</v>
      </c>
      <c r="G10" s="36"/>
      <c r="H10" s="35" t="s">
        <v>19</v>
      </c>
      <c r="I10" s="36"/>
    </row>
    <row r="11" spans="1:9" x14ac:dyDescent="0.25">
      <c r="A11" s="23" t="s">
        <v>20</v>
      </c>
      <c r="B11" s="23" t="s">
        <v>21</v>
      </c>
      <c r="C11" s="23" t="s">
        <v>0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9" x14ac:dyDescent="0.25">
      <c r="A12" s="25">
        <v>2</v>
      </c>
      <c r="B12" s="25" t="s">
        <v>36</v>
      </c>
      <c r="C12" s="25" t="s">
        <v>37</v>
      </c>
      <c r="D12" s="25"/>
      <c r="E12" s="26"/>
      <c r="F12" s="26"/>
      <c r="G12" s="30"/>
      <c r="H12" s="33"/>
      <c r="I12" s="28"/>
    </row>
    <row r="13" spans="1:9" x14ac:dyDescent="0.25">
      <c r="A13" s="25" t="s">
        <v>38</v>
      </c>
      <c r="B13" s="25" t="s">
        <v>39</v>
      </c>
      <c r="C13" s="29" t="s">
        <v>48</v>
      </c>
      <c r="D13" s="25"/>
      <c r="E13" s="26"/>
      <c r="F13" s="26"/>
      <c r="G13" s="30"/>
      <c r="H13" s="33"/>
      <c r="I13" s="28"/>
    </row>
    <row r="14" spans="1:9" ht="30" x14ac:dyDescent="0.25">
      <c r="A14" s="25"/>
      <c r="B14" s="25" t="s">
        <v>41</v>
      </c>
      <c r="C14" s="29" t="s">
        <v>52</v>
      </c>
      <c r="D14" s="31" t="s">
        <v>32</v>
      </c>
      <c r="E14" s="26">
        <v>1</v>
      </c>
      <c r="F14" s="26">
        <v>57000</v>
      </c>
      <c r="G14" s="30">
        <f>ROUND(E14*F14,2)</f>
        <v>57000</v>
      </c>
      <c r="H14" s="33">
        <f>'Oferta Económica'!H19</f>
        <v>0</v>
      </c>
      <c r="I14" s="28">
        <f t="shared" ref="I14" si="0">ROUND(E14*H14,2)</f>
        <v>0</v>
      </c>
    </row>
  </sheetData>
  <sheetProtection algorithmName="SHA-512" hashValue="QrVRgxXQfcQoGvmAWqzzrTdJpOPxdBuJEqkuOS4hQrGUtMVG5azw04gr3Pek+vC5/BbwH3ApE9uhhfFKQvafsA==" saltValue="gPWlYGAqF/l5ElR3Rj6Dvg==" spinCount="100000" sheet="1" objects="1" scenarios="1" selectLockedCells="1" selectUn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652C1-0C78-4EFA-9961-11E898CB8165}">
  <dimension ref="A1:B3"/>
  <sheetViews>
    <sheetView workbookViewId="0">
      <selection activeCell="J18" sqref="J18"/>
    </sheetView>
  </sheetViews>
  <sheetFormatPr baseColWidth="10" defaultColWidth="11.42578125" defaultRowHeight="15" x14ac:dyDescent="0.25"/>
  <cols>
    <col min="2" max="2" width="67.7109375" customWidth="1"/>
  </cols>
  <sheetData>
    <row r="1" spans="1:2" x14ac:dyDescent="0.25">
      <c r="B1" s="3" t="s">
        <v>49</v>
      </c>
    </row>
    <row r="2" spans="1:2" x14ac:dyDescent="0.25">
      <c r="A2" s="4"/>
      <c r="B2" s="3" t="s">
        <v>50</v>
      </c>
    </row>
    <row r="3" spans="1:2" x14ac:dyDescent="0.25">
      <c r="A3" s="5"/>
      <c r="B3" s="3" t="s">
        <v>51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ce6f2a4-3cf8-4435-999d-d4652fe8fa53">PN7YJE6ASU6D-552430979-252</_dlc_DocId>
    <_dlc_DocIdUrl xmlns="4ce6f2a4-3cf8-4435-999d-d4652fe8fa53">
      <Url>https://espacios.metromadrid.es/asi/SerExpl/_layouts/15/DocIdRedir.aspx?ID=PN7YJE6ASU6D-552430979-252</Url>
      <Description>PN7YJE6ASU6D-552430979-252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DDE55C45883644A721146EDCE361A5" ma:contentTypeVersion="2" ma:contentTypeDescription="Crear nuevo documento." ma:contentTypeScope="" ma:versionID="59181e5fff3a9de643e568d385eb9b0a">
  <xsd:schema xmlns:xsd="http://www.w3.org/2001/XMLSchema" xmlns:xs="http://www.w3.org/2001/XMLSchema" xmlns:p="http://schemas.microsoft.com/office/2006/metadata/properties" xmlns:ns2="4ce6f2a4-3cf8-4435-999d-d4652fe8fa53" targetNamespace="http://schemas.microsoft.com/office/2006/metadata/properties" ma:root="true" ma:fieldsID="e27f9891036147cd61f65ae9002ade64" ns2:_="">
    <xsd:import namespace="4ce6f2a4-3cf8-4435-999d-d4652fe8fa5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6f2a4-3cf8-4435-999d-d4652fe8fa5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F00C79-3F71-48C9-80D9-84F1E769326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D45AF1-9909-4BAC-995A-F8C8B0F02D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FD16A1-5BA1-4349-B7E9-6709CDCD583E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4ce6f2a4-3cf8-4435-999d-d4652fe8fa53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AD908744-95E3-4C95-BA4D-89456512A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e6f2a4-3cf8-4435-999d-d4652fe8f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Económica</vt:lpstr>
      <vt:lpstr>CERTO_I</vt:lpstr>
      <vt:lpstr>CERTO_G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2024-06-24T21:29:48Z</dcterms:created>
  <dcterms:modified xsi:type="dcterms:W3CDTF">2025-03-12T07:12:42Z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0x01010023DDE55C45883644A721146EDCE361A5</vt:lpwstr>
  </property>
  <property fmtid="{D5CDD505-2E9C-101B-9397-08002B2CF9AE}" pid="3" name="_dlc_DocIdItemGuid">
    <vt:lpwstr>1a74aa11-8f40-4aea-94a5-092de9dc15b6</vt:lpwstr>
  </property>
</Properties>
</file>