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filterPrivacy="1" defaultThemeVersion="166925"/>
  <xr:revisionPtr revIDLastSave="0" documentId="13_ncr:1_{1A994440-831D-476E-88B5-19EAAA798AEB}" xr6:coauthVersionLast="47" xr6:coauthVersionMax="47" xr10:uidLastSave="{00000000-0000-0000-0000-000000000000}"/>
  <bookViews>
    <workbookView xWindow="-108" yWindow="-108" windowWidth="23256" windowHeight="12456" xr2:uid="{F043CD35-4EC0-4E73-B105-4F3FF39130F0}"/>
  </bookViews>
  <sheets>
    <sheet name="CERTO" sheetId="1" r:id="rId1"/>
    <sheet name="Notas" sheetId="5" r:id="rId2"/>
    <sheet name="IMPORTE DE ADJUDICACIÓN" sheetId="3"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20" i="1" l="1"/>
  <c r="K15" i="1"/>
  <c r="K19" i="1"/>
  <c r="K17" i="1"/>
  <c r="K16" i="1"/>
  <c r="K18" i="1"/>
  <c r="K21" i="1"/>
  <c r="K22" i="1"/>
  <c r="K23" i="1"/>
  <c r="K24" i="1"/>
  <c r="K25" i="1"/>
  <c r="K26" i="1"/>
  <c r="K27" i="1"/>
  <c r="K28" i="1"/>
  <c r="K29" i="1"/>
  <c r="K30" i="1"/>
  <c r="K31" i="1"/>
  <c r="K32" i="1"/>
  <c r="K33" i="1"/>
  <c r="K34" i="1"/>
  <c r="K35" i="1"/>
  <c r="K36" i="1"/>
  <c r="K37" i="1"/>
  <c r="K38" i="1"/>
  <c r="K39" i="1"/>
  <c r="K40" i="1"/>
  <c r="K41" i="1"/>
  <c r="K42" i="1"/>
  <c r="K43" i="1"/>
  <c r="K44" i="1"/>
  <c r="K45" i="1"/>
  <c r="K46" i="1"/>
  <c r="K47" i="1"/>
  <c r="K48" i="1"/>
  <c r="K49" i="1"/>
  <c r="K50" i="1"/>
  <c r="K51" i="1"/>
  <c r="K52" i="1"/>
  <c r="K53" i="1"/>
  <c r="K54" i="1"/>
  <c r="K55" i="1"/>
  <c r="K56" i="1"/>
  <c r="K57" i="1"/>
  <c r="K58" i="1"/>
  <c r="K59" i="1"/>
  <c r="K60" i="1"/>
  <c r="K61" i="1"/>
  <c r="K62" i="1"/>
  <c r="K63" i="1"/>
  <c r="K64" i="1"/>
  <c r="K65" i="1"/>
  <c r="K66" i="1"/>
  <c r="K67" i="1"/>
  <c r="K68" i="1"/>
  <c r="K69" i="1"/>
  <c r="K70" i="1"/>
  <c r="K71" i="1"/>
  <c r="K72" i="1"/>
  <c r="K73" i="1"/>
  <c r="K74" i="1"/>
  <c r="K75" i="1"/>
  <c r="K76" i="1"/>
  <c r="K77" i="1"/>
  <c r="K78" i="1"/>
  <c r="K79" i="1"/>
  <c r="K80" i="1"/>
  <c r="K81" i="1"/>
  <c r="K82" i="1"/>
  <c r="K83" i="1"/>
  <c r="K84" i="1"/>
  <c r="K85" i="1"/>
  <c r="K86" i="1"/>
  <c r="K87" i="1"/>
  <c r="K88" i="1"/>
  <c r="K89" i="1"/>
  <c r="K90" i="1"/>
  <c r="K91" i="1"/>
  <c r="K92" i="1"/>
  <c r="K93" i="1"/>
  <c r="K94" i="1"/>
  <c r="K95" i="1"/>
  <c r="K96" i="1"/>
  <c r="K97" i="1"/>
  <c r="K98" i="1"/>
  <c r="K99" i="1"/>
  <c r="K100" i="1"/>
  <c r="K101" i="1"/>
  <c r="K102" i="1"/>
  <c r="K103" i="1"/>
  <c r="K104" i="1"/>
  <c r="K105" i="1"/>
  <c r="K106" i="1"/>
  <c r="K107" i="1"/>
  <c r="K108" i="1"/>
  <c r="K109" i="1"/>
  <c r="K110" i="1"/>
  <c r="K111" i="1"/>
  <c r="K112" i="1"/>
  <c r="K113" i="1"/>
  <c r="K114" i="1"/>
  <c r="K115" i="1"/>
  <c r="K116" i="1"/>
  <c r="K117" i="1"/>
  <c r="K118" i="1"/>
  <c r="K119" i="1"/>
  <c r="K120" i="1"/>
  <c r="K121" i="1"/>
  <c r="K122" i="1"/>
  <c r="K123" i="1"/>
  <c r="K124" i="1"/>
  <c r="K125" i="1"/>
  <c r="K126" i="1"/>
  <c r="K127" i="1"/>
  <c r="K128" i="1"/>
  <c r="K129" i="1"/>
  <c r="K130" i="1"/>
  <c r="G52" i="1"/>
  <c r="I52" i="1"/>
  <c r="G15" i="1"/>
  <c r="I130" i="1"/>
  <c r="G130" i="1"/>
  <c r="I128" i="1" l="1"/>
  <c r="I123" i="1"/>
  <c r="I125" i="1"/>
  <c r="I94" i="1"/>
  <c r="I96" i="1"/>
  <c r="I97" i="1"/>
  <c r="I98" i="1"/>
  <c r="I100" i="1"/>
  <c r="I102" i="1"/>
  <c r="I105" i="1"/>
  <c r="I106" i="1"/>
  <c r="I111" i="1"/>
  <c r="I112" i="1"/>
  <c r="I113" i="1"/>
  <c r="I115" i="1"/>
  <c r="I117" i="1"/>
  <c r="I118" i="1"/>
  <c r="I119" i="1"/>
  <c r="I120" i="1"/>
  <c r="I121" i="1"/>
  <c r="I93" i="1"/>
  <c r="I90" i="1"/>
  <c r="I81" i="1"/>
  <c r="I82" i="1"/>
  <c r="I85" i="1"/>
  <c r="I72" i="1"/>
  <c r="I73" i="1"/>
  <c r="I77" i="1"/>
  <c r="I80" i="1"/>
  <c r="I56" i="1"/>
  <c r="I57" i="1"/>
  <c r="I58" i="1"/>
  <c r="I59" i="1"/>
  <c r="I60" i="1"/>
  <c r="I62" i="1"/>
  <c r="I63" i="1"/>
  <c r="I64" i="1"/>
  <c r="I67" i="1"/>
  <c r="I68" i="1"/>
  <c r="I49" i="1"/>
  <c r="I50" i="1"/>
  <c r="I48" i="1"/>
  <c r="I65" i="1"/>
  <c r="I104" i="1"/>
  <c r="G93" i="1"/>
  <c r="G94" i="1"/>
  <c r="G95" i="1"/>
  <c r="I95" i="1"/>
  <c r="G96" i="1"/>
  <c r="G97" i="1"/>
  <c r="G98" i="1"/>
  <c r="G100" i="1"/>
  <c r="I101" i="1"/>
  <c r="G102" i="1"/>
  <c r="I103" i="1"/>
  <c r="G105" i="1"/>
  <c r="G106" i="1"/>
  <c r="G110" i="1"/>
  <c r="I110" i="1"/>
  <c r="G111" i="1"/>
  <c r="G112" i="1"/>
  <c r="I114" i="1"/>
  <c r="G115" i="1"/>
  <c r="G118" i="1"/>
  <c r="G119" i="1"/>
  <c r="G120" i="1"/>
  <c r="G121" i="1"/>
  <c r="I122" i="1"/>
  <c r="G123" i="1"/>
  <c r="I126" i="1"/>
  <c r="I127" i="1"/>
  <c r="G128" i="1"/>
  <c r="I66" i="1"/>
  <c r="G83" i="1"/>
  <c r="G62" i="1"/>
  <c r="G64" i="1"/>
  <c r="G67" i="1"/>
  <c r="G68" i="1"/>
  <c r="G72" i="1"/>
  <c r="G73" i="1"/>
  <c r="G74" i="1"/>
  <c r="I74" i="1"/>
  <c r="G77" i="1"/>
  <c r="G80" i="1"/>
  <c r="G81" i="1"/>
  <c r="G82" i="1"/>
  <c r="G85" i="1"/>
  <c r="G90" i="1"/>
  <c r="G56" i="1"/>
  <c r="G57" i="1"/>
  <c r="G58" i="1"/>
  <c r="G59" i="1"/>
  <c r="G60" i="1"/>
  <c r="I55" i="1"/>
  <c r="G55" i="1"/>
  <c r="G8" i="3" l="1"/>
  <c r="I83" i="1"/>
  <c r="E8" i="3" l="1"/>
  <c r="C8" i="3"/>
  <c r="D8" i="3"/>
  <c r="G47" i="1"/>
  <c r="I47" i="1"/>
  <c r="G48" i="1"/>
  <c r="G49" i="1"/>
  <c r="G50" i="1"/>
  <c r="G42" i="1"/>
  <c r="I42" i="1"/>
  <c r="G43" i="1"/>
  <c r="I43" i="1"/>
  <c r="G44" i="1"/>
  <c r="I44" i="1"/>
  <c r="G45" i="1"/>
  <c r="I45" i="1"/>
  <c r="I22" i="1"/>
  <c r="I23" i="1"/>
  <c r="I24" i="1"/>
  <c r="I25" i="1"/>
  <c r="I26" i="1"/>
  <c r="I27" i="1"/>
  <c r="I28" i="1"/>
  <c r="I29" i="1"/>
  <c r="I30" i="1"/>
  <c r="I31" i="1"/>
  <c r="I32" i="1"/>
  <c r="I33" i="1"/>
  <c r="I34" i="1"/>
  <c r="I35" i="1"/>
  <c r="I36" i="1"/>
  <c r="G22" i="1"/>
  <c r="G23" i="1"/>
  <c r="G24" i="1"/>
  <c r="G25" i="1"/>
  <c r="G26" i="1"/>
  <c r="G27" i="1"/>
  <c r="G28" i="1"/>
  <c r="G29" i="1"/>
  <c r="G30" i="1"/>
  <c r="G31" i="1"/>
  <c r="G32" i="1"/>
  <c r="G33" i="1"/>
  <c r="G34" i="1"/>
  <c r="G35" i="1"/>
  <c r="G36" i="1"/>
  <c r="I16" i="1"/>
  <c r="I17" i="1"/>
  <c r="I18" i="1"/>
  <c r="G16" i="1" l="1"/>
  <c r="G17" i="1"/>
  <c r="G18" i="1"/>
  <c r="G41" i="1" l="1"/>
  <c r="I41" i="1"/>
  <c r="I19" i="1"/>
  <c r="I20" i="1"/>
  <c r="I37" i="1"/>
  <c r="I39" i="1"/>
  <c r="I40" i="1"/>
  <c r="G19" i="1"/>
  <c r="G20" i="1"/>
  <c r="G37" i="1"/>
  <c r="G40" i="1"/>
  <c r="F7" i="1"/>
  <c r="I15" i="1"/>
  <c r="D6" i="1" l="1"/>
  <c r="H6" i="1"/>
  <c r="G7" i="3"/>
  <c r="B7" i="3" s="1"/>
  <c r="H4" i="1" l="1"/>
  <c r="H5" i="1"/>
  <c r="D5" i="1"/>
  <c r="D3" i="1" s="1"/>
  <c r="D4" i="1"/>
  <c r="H7" i="1"/>
  <c r="H8" i="1" s="1"/>
  <c r="C7" i="3"/>
  <c r="C3" i="3" s="1"/>
  <c r="B8" i="3"/>
  <c r="F8" i="3" s="1"/>
  <c r="D7" i="3"/>
  <c r="D3" i="3" s="1"/>
  <c r="E7" i="3"/>
  <c r="E3" i="3" s="1"/>
  <c r="H3" i="1" l="1"/>
  <c r="B3" i="3"/>
  <c r="F7" i="3"/>
  <c r="F3" i="3" s="1"/>
  <c r="D7" i="1"/>
  <c r="D8" i="1" s="1"/>
  <c r="G3" i="3" l="1"/>
  <c r="H3" i="3" s="1"/>
  <c r="I3" i="3" s="1"/>
</calcChain>
</file>

<file path=xl/sharedStrings.xml><?xml version="1.0" encoding="utf-8"?>
<sst xmlns="http://schemas.openxmlformats.org/spreadsheetml/2006/main" count="397" uniqueCount="147">
  <si>
    <t xml:space="preserve"> IMP. LICITACIÓN</t>
  </si>
  <si>
    <t xml:space="preserve"> OFERTA ECONÓMICA</t>
  </si>
  <si>
    <t>Número de Lote</t>
  </si>
  <si>
    <t>Total Presupuesto (Ejecución Material, en contratos de obras):</t>
  </si>
  <si>
    <t>Total Presupuesto ofertado (Ejecución Material, en contratos de obras):</t>
  </si>
  <si>
    <t>Total Beneficio Industrial</t>
  </si>
  <si>
    <t>% Beneficio Industrial ofertado</t>
  </si>
  <si>
    <t xml:space="preserve">% Gastos Generales </t>
  </si>
  <si>
    <t>Total Gastos Generales</t>
  </si>
  <si>
    <t>% Gastos Generales ofertados</t>
  </si>
  <si>
    <t>Base Imponible (sin IVA)</t>
  </si>
  <si>
    <t>Importe ofertado (sin IVA)</t>
  </si>
  <si>
    <t>% IVA</t>
  </si>
  <si>
    <t>Importe IVA</t>
  </si>
  <si>
    <t>Presupuesto Base de Licitación con IVA</t>
  </si>
  <si>
    <t>Importe total ofertado con IVA</t>
  </si>
  <si>
    <t>Presupuesto de licitación</t>
  </si>
  <si>
    <t>Presupuesto ofertado</t>
  </si>
  <si>
    <t>Código Jerarquía</t>
  </si>
  <si>
    <t>Código libre</t>
  </si>
  <si>
    <t>Resumen</t>
  </si>
  <si>
    <t>Unidad Medida</t>
  </si>
  <si>
    <t>Cantidad Presupuesto</t>
  </si>
  <si>
    <t>Precio Un Licitación</t>
  </si>
  <si>
    <t>Importe Licitado</t>
  </si>
  <si>
    <t>Precio Un Ofertante</t>
  </si>
  <si>
    <t>Importe ofertado</t>
  </si>
  <si>
    <t>1</t>
  </si>
  <si>
    <t>1.1</t>
  </si>
  <si>
    <t>1.1.1</t>
  </si>
  <si>
    <t>1.2</t>
  </si>
  <si>
    <t>Importe año 2 (sin IVA)</t>
  </si>
  <si>
    <t>Importe año 3 (sin IVA)</t>
  </si>
  <si>
    <t>Importe año 4 (sin IVA)</t>
  </si>
  <si>
    <t>IMPORTE TOTAL DE ADJUDICACIÓN ( sin IVA)</t>
  </si>
  <si>
    <t>(IVA +21 %)</t>
  </si>
  <si>
    <t>IMPORTE TOTAL DE ADJUDICACIÓN (con IVA)</t>
  </si>
  <si>
    <t>Línea 2 RPP /Tipo 3000</t>
  </si>
  <si>
    <t>Línea 3 /TIPO 3000</t>
  </si>
  <si>
    <t>LIMPIEZAS ORDINARIAS</t>
  </si>
  <si>
    <t>Limpieza E</t>
  </si>
  <si>
    <t>E</t>
  </si>
  <si>
    <t>Limpieza A</t>
  </si>
  <si>
    <t>A</t>
  </si>
  <si>
    <t>Limpieza (ZX) exterior</t>
  </si>
  <si>
    <t>ZX</t>
  </si>
  <si>
    <t>Limpieza (ZXT) exterior túnel</t>
  </si>
  <si>
    <t>ZXT</t>
  </si>
  <si>
    <t>Limpieza (ZN) interior</t>
  </si>
  <si>
    <t>ZN</t>
  </si>
  <si>
    <t>Limpieza integral (LI)</t>
  </si>
  <si>
    <t>LIMPIEZAS TECNICAS</t>
  </si>
  <si>
    <t>Limpieza de elementos bajo bastidor manual</t>
  </si>
  <si>
    <t>LEBB</t>
  </si>
  <si>
    <t>Limpieza de bastidor y "H" del bogie</t>
  </si>
  <si>
    <t>IB</t>
  </si>
  <si>
    <t>Lavado equipos A/A manual</t>
  </si>
  <si>
    <t>LAAM</t>
  </si>
  <si>
    <t>Soplado equipos A/A manual</t>
  </si>
  <si>
    <t>SAAM</t>
  </si>
  <si>
    <t>Soplado equipos A/A automatizado</t>
  </si>
  <si>
    <t>SAAA</t>
  </si>
  <si>
    <t>Limpieza RCL previa</t>
  </si>
  <si>
    <t>RCLp</t>
  </si>
  <si>
    <t>Limpieza RCL coronas</t>
  </si>
  <si>
    <t>RCLc</t>
  </si>
  <si>
    <t>SBBM</t>
  </si>
  <si>
    <t>Soplado/Aspirado de Elementos automatizado (Revisión Modular)</t>
  </si>
  <si>
    <t>SBBA</t>
  </si>
  <si>
    <t>Limpieza individual de cofres (por coche)</t>
  </si>
  <si>
    <t>LC</t>
  </si>
  <si>
    <t>PCEE</t>
  </si>
  <si>
    <t>Limpieza suelos y techos</t>
  </si>
  <si>
    <t>LST</t>
  </si>
  <si>
    <t>Recuperación y tratamiento de lunas frontales</t>
  </si>
  <si>
    <t>RTLF</t>
  </si>
  <si>
    <t>Sustitución de mantas filtrantes</t>
  </si>
  <si>
    <t>FA</t>
  </si>
  <si>
    <t>Limpiezas especiales extraordinarias</t>
  </si>
  <si>
    <t>LEE</t>
  </si>
  <si>
    <t>EM</t>
  </si>
  <si>
    <t>Limpieza de guardabarros</t>
  </si>
  <si>
    <t>LGB</t>
  </si>
  <si>
    <t>Limpieza interior de bastidores de asientos</t>
  </si>
  <si>
    <t>LBA</t>
  </si>
  <si>
    <t>DDD</t>
  </si>
  <si>
    <t>PEG</t>
  </si>
  <si>
    <t>Colocación de perching (por percha)</t>
  </si>
  <si>
    <t>PERC</t>
  </si>
  <si>
    <t>FILM</t>
  </si>
  <si>
    <t>PUL</t>
  </si>
  <si>
    <t>LIMPIEZAS DE OTRA ÍNDOLE</t>
  </si>
  <si>
    <t>Limpieza de fosos con equipamiento</t>
  </si>
  <si>
    <t>LFE</t>
  </si>
  <si>
    <t>Limpieza de vía con elevadores</t>
  </si>
  <si>
    <t>LVE</t>
  </si>
  <si>
    <t>Limpieza de bienes de producción</t>
  </si>
  <si>
    <t>LBP</t>
  </si>
  <si>
    <t>RBTA</t>
  </si>
  <si>
    <t>LOTE A (Lote 1)</t>
  </si>
  <si>
    <t>LI</t>
  </si>
  <si>
    <t>Nº de operaciones</t>
  </si>
  <si>
    <t xml:space="preserve">Eliminación de murales (m2) </t>
  </si>
  <si>
    <t>Soplado /Aspirado de Elementos manual 
(Revisión Modular)</t>
  </si>
  <si>
    <t>Limpieza de puertas, camillas y
 escalera de emergencia</t>
  </si>
  <si>
    <t>Pulido totalmente transparente de cristales (*m2)</t>
  </si>
  <si>
    <t>Reposición y colocación de pegatinas
 (por pegatina)</t>
  </si>
  <si>
    <t>Sustitución de film en ventanas interior recinto 
de viajeros (*m2)</t>
  </si>
  <si>
    <t>Retirada de bidones de trapos absorbentes 
y mantas filtrantes (día)</t>
  </si>
  <si>
    <t>1.1.2</t>
  </si>
  <si>
    <t>1.1.3</t>
  </si>
  <si>
    <t>1.1.4</t>
  </si>
  <si>
    <t>1.2.1</t>
  </si>
  <si>
    <t>1.2.2</t>
  </si>
  <si>
    <t>1.2.3</t>
  </si>
  <si>
    <t>1.2.4</t>
  </si>
  <si>
    <t>1.3</t>
  </si>
  <si>
    <t>1.3.1</t>
  </si>
  <si>
    <t>1.3.2</t>
  </si>
  <si>
    <t>1.3.3</t>
  </si>
  <si>
    <t>1.3.4</t>
  </si>
  <si>
    <t>Se tendrán en cuenta las Notas del apartado 27 del Pliego de Condiciones Particulares.</t>
  </si>
  <si>
    <t>1.1.5</t>
  </si>
  <si>
    <t>Nº de jornadas</t>
  </si>
  <si>
    <t>Jornada extraordinaria personal, material y gestión</t>
  </si>
  <si>
    <t>1.3.5</t>
  </si>
  <si>
    <t>CECO</t>
  </si>
  <si>
    <t>Ceco</t>
  </si>
  <si>
    <t>Importe año 1 (11 meses sin IVA)</t>
  </si>
  <si>
    <t>Importe año 5 (1 mes sin IVA)</t>
  </si>
  <si>
    <t>TOTAL</t>
  </si>
  <si>
    <t>Línea 1 / Tipo 2000CBTC O Nuevo material*</t>
  </si>
  <si>
    <t>*Precio para limpiezas de nuevo material móvil asignado a la línea una vez se haya recepcionado</t>
  </si>
  <si>
    <t>JORNADAS EXTRAORDINARIAS**</t>
  </si>
  <si>
    <t>** El precio por jornada extraordinaria se podrá utilizar para cualquier operación extraordinaria y en general para cualquier operación no explicitamente descrita en las diferentes tipologías de limpieza.  Cada jornada equivaldrá a 8 horas de trabajo pudiendo facturase jornadas parciales. Este tipo de trabajo se facturán  con cargo al importe global de adjudicación.</t>
  </si>
  <si>
    <t xml:space="preserve"> Se debe rellenar la celda sombreada en verde.</t>
  </si>
  <si>
    <t>Notas</t>
  </si>
  <si>
    <t>Los precios unitarios deben incluir Gastos Generales y Beneficio Industrial. En las celdas de “Beneficio industrial ofertado” y “Gastos Generales ofertados” debe indicarse el porcentaje (únicamente a modo informativo). En caso de que las celdas mencionadas anteriormente no estén debidamente cumplimentadas, es decir, se encuentren en blanco, se considerará que el % ofertado para dichas celdas es 0.</t>
  </si>
  <si>
    <t>Los precios unitarios ofertados (Precio Un Ofertante) no podrán exceder los precios unitarios máximos (Precio Un Licitación).</t>
  </si>
  <si>
    <t>Las cantidadades indicadas son estimaciones de referencia por lo que la facturación se realizará por operación realmente ejecutada utilizando los precios unitararios ofertados. De esta manera las cantidades de referencia podrán variar en todo momento para ajustarse a las realmente ejecutadas sin sobrepasar a nivel global el presupuesto de adjudicacion del contrato</t>
  </si>
  <si>
    <t>Los precios unitarios en donde el número de operaciones es cero no es necesario incluirlos</t>
  </si>
  <si>
    <t>CAMPAÑAS Y CONTROL DE PLAGAS</t>
  </si>
  <si>
    <t>Control de plagas: Visita de inspección para comprobación de posibles focos de insectos o roedores</t>
  </si>
  <si>
    <t xml:space="preserve">DDD: Actuación Correctiva 2 horas. La resolución de los trabajos urgentes se considera incluida en la oferta económica, dentro del Plan de Mantenimiento, sin tener un abono independiente. </t>
  </si>
  <si>
    <t xml:space="preserve">DDD: Actuación Correctiva 24 horas.La resolución de los avisos se considera incluida en la oferta económica, dentro del Plan de Mantenimiento, sin tener un abono independiente. </t>
  </si>
  <si>
    <r>
      <t xml:space="preserve">% Beneficio Industrial </t>
    </r>
    <r>
      <rPr>
        <sz val="11"/>
        <color theme="1"/>
        <rFont val="Calibri"/>
        <family val="2"/>
        <scheme val="minor"/>
      </rPr>
      <t>(A efectos de este Excel de oferta, se considera 0% de Gastos Generales y Beneficio Industrial ya que el 9% de Gastos Generales y el 6% de Beneficio Industrial correspondientes al desglose del presupuesto de licitación se encuentran incluidos en los precios unitarios).</t>
    </r>
  </si>
  <si>
    <t xml:space="preserve">Columna control precios unitarios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</si>
</sst>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
  </numFmts>
  <fonts count="15" x14ac:knownFonts="1">
    <font>
      <sz val="11"/>
      <color theme="1"/>
      <name val="Calibri"/>
      <family val="2"/>
      <scheme val="minor"/>
    </font>
    <font>
      <sz val="8"/>
      <name val="Calibri"/>
      <family val="2"/>
      <scheme val="minor"/>
    </font>
    <font>
      <b/>
      <i/>
      <u/>
      <sz val="11"/>
      <color theme="1"/>
      <name val="Calibri"/>
      <family val="2"/>
      <scheme val="minor"/>
    </font>
    <font>
      <i/>
      <sz val="11"/>
      <color theme="1"/>
      <name val="Calibri"/>
      <family val="2"/>
      <scheme val="minor"/>
    </font>
    <font>
      <b/>
      <i/>
      <sz val="11"/>
      <color theme="1"/>
      <name val="Calibri"/>
      <family val="2"/>
      <scheme val="minor"/>
    </font>
    <font>
      <sz val="10"/>
      <name val="Arial"/>
      <family val="2"/>
    </font>
    <font>
      <sz val="10"/>
      <name val="Arial"/>
      <family val="2"/>
    </font>
    <font>
      <b/>
      <sz val="10"/>
      <name val="Arial"/>
      <family val="2"/>
    </font>
    <font>
      <b/>
      <sz val="12"/>
      <color rgb="FF00B050"/>
      <name val="Arial"/>
      <family val="2"/>
    </font>
    <font>
      <b/>
      <i/>
      <sz val="11"/>
      <color rgb="FF0070C0"/>
      <name val="Calibri"/>
      <family val="2"/>
      <scheme val="minor"/>
    </font>
    <font>
      <b/>
      <i/>
      <sz val="11"/>
      <color theme="5" tint="-0.499984740745262"/>
      <name val="Calibri"/>
      <family val="2"/>
      <scheme val="minor"/>
    </font>
    <font>
      <b/>
      <sz val="11"/>
      <color theme="1"/>
      <name val="Calibri"/>
      <family val="2"/>
      <scheme val="minor"/>
    </font>
    <font>
      <sz val="9"/>
      <color rgb="FF000000"/>
      <name val="Calibri"/>
      <family val="2"/>
    </font>
    <font>
      <b/>
      <sz val="11"/>
      <color rgb="FFFF0000"/>
      <name val="Calibri"/>
      <family val="2"/>
      <scheme val="minor"/>
    </font>
    <font>
      <sz val="11"/>
      <color theme="1"/>
      <name val="Calibri"/>
      <family val="2"/>
    </font>
  </fonts>
  <fills count="14">
    <fill>
      <patternFill patternType="none"/>
    </fill>
    <fill>
      <patternFill patternType="gray125"/>
    </fill>
    <fill>
      <patternFill patternType="solid">
        <fgColor theme="6" tint="0.79998168889431442"/>
        <bgColor indexed="64"/>
      </patternFill>
    </fill>
    <fill>
      <patternFill patternType="solid">
        <fgColor theme="4" tint="0.79998168889431442"/>
        <bgColor indexed="64"/>
      </patternFill>
    </fill>
    <fill>
      <patternFill patternType="solid">
        <fgColor theme="2"/>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8" tint="0.59999389629810485"/>
        <bgColor indexed="64"/>
      </patternFill>
    </fill>
    <fill>
      <patternFill patternType="solid">
        <fgColor theme="8" tint="0.39997558519241921"/>
        <bgColor indexed="64"/>
      </patternFill>
    </fill>
    <fill>
      <patternFill patternType="solid">
        <fgColor theme="0" tint="-0.249977111117893"/>
        <bgColor indexed="64"/>
      </patternFill>
    </fill>
    <fill>
      <patternFill patternType="solid">
        <fgColor theme="0"/>
        <bgColor indexed="64"/>
      </patternFill>
    </fill>
    <fill>
      <patternFill patternType="solid">
        <fgColor theme="7" tint="0.59999389629810485"/>
        <bgColor indexed="64"/>
      </patternFill>
    </fill>
    <fill>
      <patternFill patternType="solid">
        <fgColor theme="9" tint="0.79998168889431442"/>
        <bgColor indexed="64"/>
      </patternFill>
    </fill>
    <fill>
      <patternFill patternType="solid">
        <fgColor rgb="FF00B0F0"/>
        <bgColor indexed="64"/>
      </patternFill>
    </fill>
  </fills>
  <borders count="10">
    <border>
      <left/>
      <right/>
      <top/>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5" fillId="0" borderId="0"/>
  </cellStyleXfs>
  <cellXfs count="98">
    <xf numFmtId="0" fontId="0" fillId="0" borderId="0" xfId="0"/>
    <xf numFmtId="0" fontId="5" fillId="6" borderId="0" xfId="1" applyFill="1"/>
    <xf numFmtId="0" fontId="5" fillId="6" borderId="0" xfId="1" applyFill="1" applyAlignment="1">
      <alignment horizontal="center" vertical="center"/>
    </xf>
    <xf numFmtId="0" fontId="5" fillId="7" borderId="0" xfId="1" applyFill="1" applyAlignment="1">
      <alignment horizontal="center" vertical="center" wrapText="1"/>
    </xf>
    <xf numFmtId="0" fontId="6" fillId="8" borderId="0" xfId="1" applyFont="1" applyFill="1" applyAlignment="1">
      <alignment horizontal="center" vertical="center" wrapText="1"/>
    </xf>
    <xf numFmtId="4" fontId="5" fillId="5" borderId="0" xfId="1" applyNumberFormat="1" applyFill="1" applyAlignment="1">
      <alignment horizontal="center" vertical="center"/>
    </xf>
    <xf numFmtId="4" fontId="7" fillId="9" borderId="0" xfId="1" applyNumberFormat="1" applyFont="1" applyFill="1" applyAlignment="1">
      <alignment horizontal="center" vertical="center"/>
    </xf>
    <xf numFmtId="0" fontId="5" fillId="0" borderId="0" xfId="1" applyAlignment="1">
      <alignment vertical="center" wrapText="1"/>
    </xf>
    <xf numFmtId="0" fontId="5" fillId="0" borderId="0" xfId="1" applyAlignment="1">
      <alignment vertical="center"/>
    </xf>
    <xf numFmtId="3" fontId="8" fillId="0" borderId="0" xfId="1" applyNumberFormat="1" applyFont="1" applyAlignment="1">
      <alignment vertical="center"/>
    </xf>
    <xf numFmtId="49" fontId="3" fillId="0" borderId="0" xfId="0" applyNumberFormat="1" applyFont="1"/>
    <xf numFmtId="4" fontId="5" fillId="6" borderId="0" xfId="1" applyNumberFormat="1" applyFill="1" applyAlignment="1">
      <alignment horizontal="center" vertical="center"/>
    </xf>
    <xf numFmtId="4" fontId="5" fillId="6" borderId="9" xfId="1" applyNumberFormat="1" applyFill="1" applyBorder="1" applyAlignment="1">
      <alignment horizontal="center" vertical="center"/>
    </xf>
    <xf numFmtId="0" fontId="6" fillId="6" borderId="0" xfId="1" applyFont="1" applyFill="1" applyAlignment="1">
      <alignment horizontal="center" vertical="center"/>
    </xf>
    <xf numFmtId="0" fontId="5" fillId="7" borderId="9" xfId="1" applyFill="1" applyBorder="1" applyAlignment="1">
      <alignment horizontal="center" vertical="center" wrapText="1"/>
    </xf>
    <xf numFmtId="0" fontId="3" fillId="0" borderId="0" xfId="0" applyFont="1" applyAlignment="1">
      <alignment vertical="center" wrapText="1"/>
    </xf>
    <xf numFmtId="0" fontId="0" fillId="0" borderId="0" xfId="0" applyAlignment="1">
      <alignment horizontal="left" wrapText="1"/>
    </xf>
    <xf numFmtId="0" fontId="11" fillId="0" borderId="0" xfId="0" applyFont="1"/>
    <xf numFmtId="0" fontId="0" fillId="0" borderId="0" xfId="0" applyAlignment="1">
      <alignment vertical="center" wrapText="1"/>
    </xf>
    <xf numFmtId="0" fontId="2" fillId="2" borderId="0" xfId="0" applyFont="1" applyFill="1" applyAlignment="1">
      <alignment horizontal="left" vertical="top"/>
    </xf>
    <xf numFmtId="4" fontId="0" fillId="0" borderId="0" xfId="0" applyNumberFormat="1"/>
    <xf numFmtId="164" fontId="0" fillId="0" borderId="0" xfId="0" applyNumberFormat="1"/>
    <xf numFmtId="0" fontId="0" fillId="0" borderId="0" xfId="0" applyAlignment="1">
      <alignment horizontal="center" vertical="center"/>
    </xf>
    <xf numFmtId="0" fontId="13" fillId="0" borderId="0" xfId="0" applyFont="1"/>
    <xf numFmtId="49" fontId="4" fillId="4" borderId="8" xfId="0" applyNumberFormat="1" applyFont="1" applyFill="1" applyBorder="1"/>
    <xf numFmtId="4" fontId="3" fillId="5" borderId="3" xfId="0" applyNumberFormat="1" applyFont="1" applyFill="1" applyBorder="1"/>
    <xf numFmtId="49" fontId="4" fillId="4" borderId="1" xfId="0" applyNumberFormat="1" applyFont="1" applyFill="1" applyBorder="1"/>
    <xf numFmtId="49" fontId="3" fillId="4" borderId="2" xfId="0" applyNumberFormat="1" applyFont="1" applyFill="1" applyBorder="1"/>
    <xf numFmtId="4" fontId="3" fillId="5" borderId="2" xfId="0" applyNumberFormat="1" applyFont="1" applyFill="1" applyBorder="1"/>
    <xf numFmtId="4" fontId="4" fillId="4" borderId="1" xfId="0" applyNumberFormat="1" applyFont="1" applyFill="1" applyBorder="1"/>
    <xf numFmtId="49" fontId="4" fillId="4" borderId="5" xfId="0" applyNumberFormat="1" applyFont="1" applyFill="1" applyBorder="1"/>
    <xf numFmtId="4" fontId="4" fillId="4" borderId="5" xfId="0" applyNumberFormat="1" applyFont="1" applyFill="1" applyBorder="1"/>
    <xf numFmtId="9" fontId="3" fillId="5" borderId="4" xfId="0" quotePrefix="1" applyNumberFormat="1" applyFont="1" applyFill="1" applyBorder="1"/>
    <xf numFmtId="4" fontId="4" fillId="5" borderId="2" xfId="0" applyNumberFormat="1" applyFont="1" applyFill="1" applyBorder="1"/>
    <xf numFmtId="49" fontId="0" fillId="0" borderId="0" xfId="0" applyNumberFormat="1"/>
    <xf numFmtId="0" fontId="2" fillId="2" borderId="0" xfId="0" applyFont="1" applyFill="1"/>
    <xf numFmtId="4" fontId="2" fillId="2" borderId="0" xfId="0" applyNumberFormat="1" applyFont="1" applyFill="1"/>
    <xf numFmtId="0" fontId="2" fillId="2" borderId="0" xfId="0" applyFont="1" applyFill="1" applyAlignment="1">
      <alignment horizontal="center" vertical="center"/>
    </xf>
    <xf numFmtId="49" fontId="10" fillId="0" borderId="0" xfId="0" applyNumberFormat="1" applyFont="1"/>
    <xf numFmtId="4" fontId="3" fillId="0" borderId="0" xfId="0" applyNumberFormat="1" applyFont="1"/>
    <xf numFmtId="4" fontId="0" fillId="4" borderId="0" xfId="0" applyNumberFormat="1" applyFill="1"/>
    <xf numFmtId="4" fontId="3" fillId="10" borderId="0" xfId="0" applyNumberFormat="1" applyFont="1" applyFill="1"/>
    <xf numFmtId="4" fontId="3" fillId="4" borderId="0" xfId="0" applyNumberFormat="1" applyFont="1" applyFill="1"/>
    <xf numFmtId="0" fontId="0" fillId="10" borderId="0" xfId="0" applyFill="1" applyAlignment="1">
      <alignment horizontal="center" vertical="center"/>
    </xf>
    <xf numFmtId="49" fontId="9" fillId="0" borderId="0" xfId="0" applyNumberFormat="1" applyFont="1"/>
    <xf numFmtId="49" fontId="3" fillId="5" borderId="0" xfId="0" applyNumberFormat="1" applyFont="1" applyFill="1"/>
    <xf numFmtId="49" fontId="4" fillId="5" borderId="0" xfId="0" applyNumberFormat="1" applyFont="1" applyFill="1"/>
    <xf numFmtId="1" fontId="3" fillId="0" borderId="0" xfId="0" applyNumberFormat="1" applyFont="1"/>
    <xf numFmtId="49" fontId="3" fillId="3" borderId="0" xfId="0" applyNumberFormat="1" applyFont="1" applyFill="1"/>
    <xf numFmtId="49" fontId="4" fillId="3" borderId="0" xfId="0" applyNumberFormat="1" applyFont="1" applyFill="1"/>
    <xf numFmtId="49" fontId="3" fillId="3" borderId="0" xfId="0" applyNumberFormat="1" applyFont="1" applyFill="1" applyAlignment="1">
      <alignment wrapText="1"/>
    </xf>
    <xf numFmtId="49" fontId="3" fillId="11" borderId="0" xfId="0" applyNumberFormat="1" applyFont="1" applyFill="1"/>
    <xf numFmtId="49" fontId="4" fillId="11" borderId="0" xfId="0" applyNumberFormat="1" applyFont="1" applyFill="1"/>
    <xf numFmtId="0" fontId="0" fillId="11" borderId="0" xfId="0" applyFill="1" applyAlignment="1">
      <alignment wrapText="1"/>
    </xf>
    <xf numFmtId="0" fontId="0" fillId="11" borderId="0" xfId="0" applyFill="1"/>
    <xf numFmtId="0" fontId="4" fillId="12" borderId="0" xfId="0" applyFont="1" applyFill="1"/>
    <xf numFmtId="0" fontId="3" fillId="12" borderId="0" xfId="0" applyFont="1" applyFill="1"/>
    <xf numFmtId="0" fontId="3" fillId="12" borderId="0" xfId="0" applyFont="1" applyFill="1" applyAlignment="1">
      <alignment wrapText="1"/>
    </xf>
    <xf numFmtId="0" fontId="4" fillId="13" borderId="0" xfId="0" applyFont="1" applyFill="1" applyAlignment="1">
      <alignment wrapText="1"/>
    </xf>
    <xf numFmtId="0" fontId="3" fillId="13" borderId="0" xfId="0" applyFont="1" applyFill="1" applyAlignment="1">
      <alignment wrapText="1"/>
    </xf>
    <xf numFmtId="0" fontId="12" fillId="10" borderId="0" xfId="0" applyFont="1" applyFill="1" applyAlignment="1">
      <alignment horizontal="center" vertical="center"/>
    </xf>
    <xf numFmtId="4" fontId="3" fillId="12" borderId="0" xfId="0" applyNumberFormat="1" applyFont="1" applyFill="1" applyProtection="1">
      <protection locked="0"/>
    </xf>
    <xf numFmtId="4" fontId="13" fillId="0" borderId="0" xfId="0" applyNumberFormat="1" applyFont="1"/>
    <xf numFmtId="0" fontId="14" fillId="0" borderId="0" xfId="0" applyFont="1" applyAlignment="1">
      <alignment horizontal="left" vertical="center" wrapText="1"/>
    </xf>
    <xf numFmtId="0" fontId="0" fillId="0" borderId="0" xfId="0" applyAlignment="1">
      <alignment horizontal="center"/>
    </xf>
    <xf numFmtId="49" fontId="3" fillId="11" borderId="0" xfId="0" applyNumberFormat="1" applyFont="1" applyFill="1" applyAlignment="1">
      <alignment horizontal="center" vertical="center" wrapText="1"/>
    </xf>
    <xf numFmtId="1" fontId="3" fillId="0" borderId="0" xfId="0" applyNumberFormat="1" applyFont="1" applyAlignment="1">
      <alignment horizontal="center"/>
    </xf>
    <xf numFmtId="4" fontId="0" fillId="0" borderId="0" xfId="0" applyNumberFormat="1" applyAlignment="1">
      <alignment horizontal="center"/>
    </xf>
    <xf numFmtId="4" fontId="0" fillId="4" borderId="0" xfId="0" applyNumberFormat="1" applyFill="1" applyAlignment="1">
      <alignment horizontal="center"/>
    </xf>
    <xf numFmtId="4" fontId="3" fillId="12" borderId="0" xfId="0" applyNumberFormat="1" applyFont="1" applyFill="1" applyAlignment="1" applyProtection="1">
      <alignment horizontal="right"/>
      <protection locked="0"/>
    </xf>
    <xf numFmtId="4" fontId="3" fillId="4" borderId="0" xfId="0" applyNumberFormat="1" applyFont="1" applyFill="1" applyAlignment="1">
      <alignment horizontal="right"/>
    </xf>
    <xf numFmtId="0" fontId="3" fillId="13" borderId="0" xfId="0" applyFont="1" applyFill="1" applyAlignment="1">
      <alignment horizontal="left" vertical="center"/>
    </xf>
    <xf numFmtId="0" fontId="0" fillId="0" borderId="0" xfId="0" applyAlignment="1">
      <alignment horizontal="left" vertical="center"/>
    </xf>
    <xf numFmtId="3" fontId="3" fillId="0" borderId="3" xfId="0" applyNumberFormat="1" applyFont="1" applyBorder="1" applyAlignment="1">
      <alignment horizontal="left" vertical="center"/>
    </xf>
    <xf numFmtId="9" fontId="3" fillId="0" borderId="4" xfId="0" quotePrefix="1" applyNumberFormat="1" applyFont="1" applyBorder="1" applyAlignment="1">
      <alignment horizontal="left" vertical="center"/>
    </xf>
    <xf numFmtId="0" fontId="2" fillId="2" borderId="0" xfId="0" applyFont="1" applyFill="1" applyAlignment="1">
      <alignment horizontal="left" vertical="center"/>
    </xf>
    <xf numFmtId="49" fontId="3" fillId="0" borderId="0" xfId="0" applyNumberFormat="1" applyFont="1" applyAlignment="1">
      <alignment horizontal="left" vertical="center"/>
    </xf>
    <xf numFmtId="49" fontId="3" fillId="5" borderId="0" xfId="0" applyNumberFormat="1" applyFont="1" applyFill="1" applyAlignment="1">
      <alignment horizontal="left" vertical="center"/>
    </xf>
    <xf numFmtId="49" fontId="3" fillId="3" borderId="0" xfId="0" applyNumberFormat="1" applyFont="1" applyFill="1" applyAlignment="1">
      <alignment horizontal="left" vertical="center"/>
    </xf>
    <xf numFmtId="49" fontId="3" fillId="11" borderId="0" xfId="0" applyNumberFormat="1" applyFont="1" applyFill="1" applyAlignment="1">
      <alignment horizontal="left" vertical="center"/>
    </xf>
    <xf numFmtId="0" fontId="3" fillId="11" borderId="0" xfId="0" applyFont="1" applyFill="1" applyAlignment="1">
      <alignment horizontal="left" vertical="center"/>
    </xf>
    <xf numFmtId="0" fontId="0" fillId="12" borderId="0" xfId="0" applyFill="1" applyAlignment="1">
      <alignment horizontal="left" vertical="center"/>
    </xf>
    <xf numFmtId="0" fontId="3" fillId="12" borderId="0" xfId="0" applyFont="1" applyFill="1" applyAlignment="1">
      <alignment horizontal="left" vertical="center"/>
    </xf>
    <xf numFmtId="49" fontId="3" fillId="11" borderId="0" xfId="0" applyNumberFormat="1" applyFont="1" applyFill="1" applyAlignment="1">
      <alignment horizontal="left" vertical="center" wrapText="1"/>
    </xf>
    <xf numFmtId="49" fontId="4" fillId="4" borderId="1" xfId="0" applyNumberFormat="1" applyFont="1" applyFill="1" applyBorder="1" applyAlignment="1">
      <alignment horizontal="left" vertical="center" wrapText="1"/>
    </xf>
    <xf numFmtId="0" fontId="11" fillId="0" borderId="0" xfId="0" applyFont="1" applyAlignment="1">
      <alignment horizontal="center"/>
    </xf>
    <xf numFmtId="10" fontId="3" fillId="5" borderId="4" xfId="0" quotePrefix="1" applyNumberFormat="1" applyFont="1" applyFill="1" applyBorder="1" applyAlignment="1">
      <alignment vertical="center"/>
    </xf>
    <xf numFmtId="0" fontId="2" fillId="2" borderId="1" xfId="0" applyFont="1" applyFill="1" applyBorder="1" applyAlignment="1">
      <alignment horizontal="center" vertical="top"/>
    </xf>
    <xf numFmtId="0" fontId="2" fillId="2" borderId="7" xfId="0" applyFont="1" applyFill="1" applyBorder="1" applyAlignment="1">
      <alignment horizontal="center" vertical="top"/>
    </xf>
    <xf numFmtId="49" fontId="4" fillId="4" borderId="1" xfId="0" applyNumberFormat="1" applyFont="1" applyFill="1" applyBorder="1" applyAlignment="1">
      <alignment horizontal="left" wrapText="1"/>
    </xf>
    <xf numFmtId="49" fontId="4" fillId="4" borderId="6" xfId="0" applyNumberFormat="1" applyFont="1" applyFill="1" applyBorder="1" applyAlignment="1">
      <alignment horizontal="left" wrapText="1"/>
    </xf>
    <xf numFmtId="49" fontId="4" fillId="4" borderId="7" xfId="0" applyNumberFormat="1" applyFont="1" applyFill="1" applyBorder="1" applyAlignment="1">
      <alignment horizontal="left" wrapText="1"/>
    </xf>
    <xf numFmtId="49" fontId="4" fillId="4" borderId="1" xfId="0" applyNumberFormat="1" applyFont="1" applyFill="1" applyBorder="1" applyAlignment="1">
      <alignment horizontal="left"/>
    </xf>
    <xf numFmtId="49" fontId="4" fillId="4" borderId="6" xfId="0" applyNumberFormat="1" applyFont="1" applyFill="1" applyBorder="1" applyAlignment="1">
      <alignment horizontal="left"/>
    </xf>
    <xf numFmtId="49" fontId="4" fillId="4" borderId="7" xfId="0" applyNumberFormat="1" applyFont="1" applyFill="1" applyBorder="1" applyAlignment="1">
      <alignment horizontal="left"/>
    </xf>
    <xf numFmtId="49" fontId="2" fillId="4" borderId="1" xfId="0" applyNumberFormat="1" applyFont="1" applyFill="1" applyBorder="1" applyAlignment="1">
      <alignment horizontal="left"/>
    </xf>
    <xf numFmtId="49" fontId="2" fillId="4" borderId="6" xfId="0" applyNumberFormat="1" applyFont="1" applyFill="1" applyBorder="1" applyAlignment="1">
      <alignment horizontal="left"/>
    </xf>
    <xf numFmtId="49" fontId="2" fillId="4" borderId="7" xfId="0" applyNumberFormat="1" applyFont="1" applyFill="1" applyBorder="1" applyAlignment="1">
      <alignment horizontal="left"/>
    </xf>
  </cellXfs>
  <cellStyles count="2">
    <cellStyle name="Normal" xfId="0" builtinId="0"/>
    <cellStyle name="Normal 2" xfId="1" xr:uid="{89BAD5E0-8D3D-424F-9A5D-0721A04A9C7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121921</xdr:colOff>
      <xdr:row>0</xdr:row>
      <xdr:rowOff>60960</xdr:rowOff>
    </xdr:from>
    <xdr:to>
      <xdr:col>8</xdr:col>
      <xdr:colOff>1234441</xdr:colOff>
      <xdr:row>3</xdr:row>
      <xdr:rowOff>56331</xdr:rowOff>
    </xdr:to>
    <xdr:pic>
      <xdr:nvPicPr>
        <xdr:cNvPr id="2" name="Picture 3">
          <a:extLst>
            <a:ext uri="{FF2B5EF4-FFF2-40B4-BE49-F238E27FC236}">
              <a16:creationId xmlns:a16="http://schemas.microsoft.com/office/drawing/2014/main" id="{9F57BF5A-8ED5-8C00-CDA8-DA403812B36F}"/>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496801" y="60960"/>
          <a:ext cx="1112520" cy="643071"/>
        </a:xfrm>
        <a:prstGeom prst="rect">
          <a:avLst/>
        </a:prstGeom>
        <a:noFill/>
      </xdr:spPr>
    </xdr:pic>
    <xdr:clientData/>
  </xdr:twoCellAnchor>
</xdr:wsDr>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843515-2B54-4B4E-A8C2-5FF92E5D40AB}">
  <dimension ref="A1:K135"/>
  <sheetViews>
    <sheetView tabSelected="1" zoomScale="70" zoomScaleNormal="70" workbookViewId="0">
      <selection activeCell="K4" sqref="K4"/>
    </sheetView>
  </sheetViews>
  <sheetFormatPr baseColWidth="10" defaultColWidth="11.44140625" defaultRowHeight="14.4" x14ac:dyDescent="0.3"/>
  <cols>
    <col min="1" max="1" width="42.77734375" customWidth="1"/>
    <col min="2" max="2" width="10.44140625" style="72" customWidth="1"/>
    <col min="3" max="3" width="42.6640625" customWidth="1"/>
    <col min="4" max="4" width="18.6640625" customWidth="1"/>
    <col min="5" max="5" width="27.6640625" style="20" customWidth="1"/>
    <col min="6" max="6" width="18" style="20" bestFit="1" customWidth="1"/>
    <col min="7" max="7" width="22.5546875" style="21" customWidth="1"/>
    <col min="8" max="8" width="19.6640625" bestFit="1" customWidth="1"/>
    <col min="9" max="9" width="18.6640625" style="20" customWidth="1"/>
    <col min="10" max="10" width="16.6640625" style="22" customWidth="1"/>
    <col min="11" max="11" width="40.109375" style="23" bestFit="1" customWidth="1"/>
  </cols>
  <sheetData>
    <row r="1" spans="1:11" ht="21.6" customHeight="1" thickBot="1" x14ac:dyDescent="0.35">
      <c r="D1" s="19" t="s">
        <v>0</v>
      </c>
      <c r="H1" s="19" t="s">
        <v>1</v>
      </c>
    </row>
    <row r="2" spans="1:11" ht="15" thickBot="1" x14ac:dyDescent="0.35">
      <c r="A2" s="24" t="s">
        <v>2</v>
      </c>
      <c r="B2" s="73">
        <v>1</v>
      </c>
    </row>
    <row r="3" spans="1:11" ht="15" customHeight="1" thickBot="1" x14ac:dyDescent="0.35">
      <c r="A3" s="89" t="s">
        <v>3</v>
      </c>
      <c r="B3" s="90"/>
      <c r="C3" s="91"/>
      <c r="D3" s="25">
        <f>+D6-D5-D4</f>
        <v>11280000</v>
      </c>
      <c r="E3" s="89" t="s">
        <v>4</v>
      </c>
      <c r="F3" s="90"/>
      <c r="G3" s="91"/>
      <c r="H3" s="25">
        <f>+H6-H5-H4</f>
        <v>0</v>
      </c>
    </row>
    <row r="4" spans="1:11" ht="106.8" customHeight="1" thickBot="1" x14ac:dyDescent="0.35">
      <c r="A4" s="84" t="s">
        <v>145</v>
      </c>
      <c r="B4" s="86">
        <v>0</v>
      </c>
      <c r="C4" s="27" t="s">
        <v>5</v>
      </c>
      <c r="D4" s="28">
        <f>ROUND((B4*(D6/(1+B4+B5))),2)</f>
        <v>0</v>
      </c>
      <c r="E4" s="29" t="s">
        <v>6</v>
      </c>
      <c r="F4" s="86">
        <v>0</v>
      </c>
      <c r="G4" s="27" t="s">
        <v>5</v>
      </c>
      <c r="H4" s="28">
        <f>ROUND((F4*(H6/(1+F4+F5))),2)</f>
        <v>0</v>
      </c>
    </row>
    <row r="5" spans="1:11" ht="15" thickBot="1" x14ac:dyDescent="0.35">
      <c r="A5" s="26" t="s">
        <v>7</v>
      </c>
      <c r="B5" s="86">
        <v>0</v>
      </c>
      <c r="C5" s="27" t="s">
        <v>8</v>
      </c>
      <c r="D5" s="28">
        <f>ROUND((B5*(D6/(1+B4+B5))),2)</f>
        <v>0</v>
      </c>
      <c r="E5" s="29" t="s">
        <v>9</v>
      </c>
      <c r="F5" s="86">
        <v>0</v>
      </c>
      <c r="G5" s="27" t="s">
        <v>8</v>
      </c>
      <c r="H5" s="28">
        <f>ROUND((F5*(H6/(1+F4+F5))),2)</f>
        <v>0</v>
      </c>
    </row>
    <row r="6" spans="1:11" ht="15" thickBot="1" x14ac:dyDescent="0.35">
      <c r="A6" s="92" t="s">
        <v>10</v>
      </c>
      <c r="B6" s="93"/>
      <c r="C6" s="94"/>
      <c r="D6" s="28">
        <f>SUM(G:G)</f>
        <v>11280000</v>
      </c>
      <c r="E6" s="92" t="s">
        <v>11</v>
      </c>
      <c r="F6" s="93"/>
      <c r="G6" s="94"/>
      <c r="H6" s="28">
        <f>+SUM(I13:I134)</f>
        <v>0</v>
      </c>
    </row>
    <row r="7" spans="1:11" ht="15" thickBot="1" x14ac:dyDescent="0.35">
      <c r="A7" s="30" t="s">
        <v>12</v>
      </c>
      <c r="B7" s="74">
        <v>0.21</v>
      </c>
      <c r="C7" s="27" t="s">
        <v>13</v>
      </c>
      <c r="D7" s="28">
        <f>ROUND($D$6*B7,2)</f>
        <v>2368800</v>
      </c>
      <c r="E7" s="31" t="s">
        <v>12</v>
      </c>
      <c r="F7" s="32">
        <f>B7</f>
        <v>0.21</v>
      </c>
      <c r="G7" s="27" t="s">
        <v>13</v>
      </c>
      <c r="H7" s="28">
        <f>ROUND($H$6*F7,2)</f>
        <v>0</v>
      </c>
    </row>
    <row r="8" spans="1:11" ht="15" thickBot="1" x14ac:dyDescent="0.35">
      <c r="A8" s="95" t="s">
        <v>14</v>
      </c>
      <c r="B8" s="96"/>
      <c r="C8" s="97"/>
      <c r="D8" s="33">
        <f>SUM(D6:D7)</f>
        <v>13648800</v>
      </c>
      <c r="E8" s="95" t="s">
        <v>15</v>
      </c>
      <c r="F8" s="96"/>
      <c r="G8" s="97"/>
      <c r="H8" s="33">
        <f>SUM(H6:H7)</f>
        <v>0</v>
      </c>
    </row>
    <row r="9" spans="1:11" ht="15" thickBot="1" x14ac:dyDescent="0.35"/>
    <row r="10" spans="1:11" ht="15" thickBot="1" x14ac:dyDescent="0.35">
      <c r="A10" s="34"/>
      <c r="F10" s="87" t="s">
        <v>16</v>
      </c>
      <c r="G10" s="88"/>
      <c r="H10" s="87" t="s">
        <v>17</v>
      </c>
      <c r="I10" s="88"/>
    </row>
    <row r="11" spans="1:11" x14ac:dyDescent="0.3">
      <c r="A11" s="35" t="s">
        <v>18</v>
      </c>
      <c r="B11" s="75" t="s">
        <v>19</v>
      </c>
      <c r="C11" s="35" t="s">
        <v>20</v>
      </c>
      <c r="D11" s="35" t="s">
        <v>21</v>
      </c>
      <c r="E11" s="36" t="s">
        <v>22</v>
      </c>
      <c r="F11" s="36" t="s">
        <v>23</v>
      </c>
      <c r="G11" s="35" t="s">
        <v>24</v>
      </c>
      <c r="H11" s="35" t="s">
        <v>25</v>
      </c>
      <c r="I11" s="35" t="s">
        <v>26</v>
      </c>
      <c r="J11" s="37" t="s">
        <v>126</v>
      </c>
      <c r="K11" s="85" t="s">
        <v>146</v>
      </c>
    </row>
    <row r="12" spans="1:11" x14ac:dyDescent="0.3">
      <c r="A12" s="10" t="s">
        <v>27</v>
      </c>
      <c r="B12" s="76"/>
      <c r="C12" s="38" t="s">
        <v>99</v>
      </c>
      <c r="D12" s="10"/>
      <c r="E12" s="39"/>
      <c r="F12" s="39"/>
      <c r="G12" s="40"/>
      <c r="H12" s="41"/>
      <c r="I12" s="42"/>
      <c r="J12" s="43"/>
    </row>
    <row r="13" spans="1:11" x14ac:dyDescent="0.3">
      <c r="A13" s="10" t="s">
        <v>28</v>
      </c>
      <c r="B13" s="76"/>
      <c r="C13" s="44" t="s">
        <v>131</v>
      </c>
      <c r="D13" s="10"/>
      <c r="E13" s="39"/>
      <c r="F13" s="39"/>
      <c r="G13" s="40"/>
      <c r="H13" s="41"/>
      <c r="I13" s="42"/>
      <c r="J13" s="43"/>
    </row>
    <row r="14" spans="1:11" x14ac:dyDescent="0.3">
      <c r="A14" s="10" t="s">
        <v>29</v>
      </c>
      <c r="B14" s="77"/>
      <c r="C14" s="46" t="s">
        <v>39</v>
      </c>
      <c r="D14" s="10"/>
      <c r="E14" s="39"/>
      <c r="F14" s="39"/>
      <c r="G14" s="40"/>
      <c r="H14" s="41"/>
      <c r="I14" s="42"/>
      <c r="J14" s="43"/>
    </row>
    <row r="15" spans="1:11" x14ac:dyDescent="0.3">
      <c r="A15" s="10"/>
      <c r="B15" s="77" t="s">
        <v>41</v>
      </c>
      <c r="C15" s="45" t="s">
        <v>40</v>
      </c>
      <c r="D15" s="47" t="s">
        <v>101</v>
      </c>
      <c r="E15" s="39">
        <v>65727</v>
      </c>
      <c r="F15" s="39">
        <v>9</v>
      </c>
      <c r="G15" s="40">
        <f>ROUND(E15*F15,2)</f>
        <v>591543</v>
      </c>
      <c r="H15" s="61"/>
      <c r="I15" s="42">
        <f t="shared" ref="I15:I40" si="0">ROUND(E15*H15,2)</f>
        <v>0</v>
      </c>
      <c r="J15" s="43">
        <v>2079</v>
      </c>
      <c r="K15" s="62" t="str">
        <f>+IF(H15&gt;F15,"Precio unitario superior a precio máximo","")</f>
        <v/>
      </c>
    </row>
    <row r="16" spans="1:11" x14ac:dyDescent="0.3">
      <c r="A16" s="10"/>
      <c r="B16" s="77" t="s">
        <v>43</v>
      </c>
      <c r="C16" s="45" t="s">
        <v>42</v>
      </c>
      <c r="D16" s="47" t="s">
        <v>101</v>
      </c>
      <c r="E16" s="39">
        <v>197012</v>
      </c>
      <c r="F16" s="39">
        <v>13</v>
      </c>
      <c r="G16" s="40">
        <f t="shared" ref="G16:G41" si="1">ROUND(E16*F16,2)</f>
        <v>2561156</v>
      </c>
      <c r="H16" s="61"/>
      <c r="I16" s="42">
        <f t="shared" si="0"/>
        <v>0</v>
      </c>
      <c r="J16" s="43">
        <v>2079</v>
      </c>
      <c r="K16" s="62" t="str">
        <f t="shared" ref="K16:K79" si="2">+IF(H16&gt;F16,"Precio unitario superior a precio máximo","")</f>
        <v/>
      </c>
    </row>
    <row r="17" spans="1:11" x14ac:dyDescent="0.3">
      <c r="A17" s="10"/>
      <c r="B17" s="77" t="s">
        <v>45</v>
      </c>
      <c r="C17" s="45" t="s">
        <v>44</v>
      </c>
      <c r="D17" s="47" t="s">
        <v>101</v>
      </c>
      <c r="E17" s="39">
        <v>1404</v>
      </c>
      <c r="F17" s="39">
        <v>20</v>
      </c>
      <c r="G17" s="40">
        <f t="shared" si="1"/>
        <v>28080</v>
      </c>
      <c r="H17" s="61"/>
      <c r="I17" s="42">
        <f t="shared" si="0"/>
        <v>0</v>
      </c>
      <c r="J17" s="43">
        <v>2079</v>
      </c>
      <c r="K17" s="62" t="str">
        <f t="shared" si="2"/>
        <v/>
      </c>
    </row>
    <row r="18" spans="1:11" x14ac:dyDescent="0.3">
      <c r="A18" s="10"/>
      <c r="B18" s="77" t="s">
        <v>47</v>
      </c>
      <c r="C18" s="45" t="s">
        <v>46</v>
      </c>
      <c r="D18" s="47" t="s">
        <v>101</v>
      </c>
      <c r="E18" s="39">
        <v>2106</v>
      </c>
      <c r="F18" s="39">
        <v>8</v>
      </c>
      <c r="G18" s="40">
        <f t="shared" si="1"/>
        <v>16848</v>
      </c>
      <c r="H18" s="61"/>
      <c r="I18" s="42">
        <f t="shared" si="0"/>
        <v>0</v>
      </c>
      <c r="J18" s="43">
        <v>2079</v>
      </c>
      <c r="K18" s="62" t="str">
        <f t="shared" si="2"/>
        <v/>
      </c>
    </row>
    <row r="19" spans="1:11" x14ac:dyDescent="0.3">
      <c r="A19" s="10"/>
      <c r="B19" s="77" t="s">
        <v>49</v>
      </c>
      <c r="C19" s="45" t="s">
        <v>48</v>
      </c>
      <c r="D19" s="47" t="s">
        <v>101</v>
      </c>
      <c r="E19" s="39">
        <v>20400</v>
      </c>
      <c r="F19" s="39">
        <v>25</v>
      </c>
      <c r="G19" s="40">
        <f t="shared" si="1"/>
        <v>510000</v>
      </c>
      <c r="H19" s="61"/>
      <c r="I19" s="42">
        <f t="shared" si="0"/>
        <v>0</v>
      </c>
      <c r="J19" s="43">
        <v>2079</v>
      </c>
      <c r="K19" s="62" t="str">
        <f t="shared" si="2"/>
        <v/>
      </c>
    </row>
    <row r="20" spans="1:11" x14ac:dyDescent="0.3">
      <c r="A20" s="10"/>
      <c r="B20" s="77" t="s">
        <v>100</v>
      </c>
      <c r="C20" s="45" t="s">
        <v>50</v>
      </c>
      <c r="D20" s="47" t="s">
        <v>101</v>
      </c>
      <c r="E20" s="39">
        <v>1200</v>
      </c>
      <c r="F20" s="39">
        <v>175</v>
      </c>
      <c r="G20" s="40">
        <f t="shared" si="1"/>
        <v>210000</v>
      </c>
      <c r="H20" s="61"/>
      <c r="I20" s="42">
        <f t="shared" si="0"/>
        <v>0</v>
      </c>
      <c r="J20" s="43">
        <v>2079</v>
      </c>
      <c r="K20" s="62" t="str">
        <f t="shared" si="2"/>
        <v/>
      </c>
    </row>
    <row r="21" spans="1:11" x14ac:dyDescent="0.3">
      <c r="A21" s="10" t="s">
        <v>109</v>
      </c>
      <c r="B21" s="78"/>
      <c r="C21" s="49" t="s">
        <v>51</v>
      </c>
      <c r="D21" s="47"/>
      <c r="E21" s="39"/>
      <c r="F21" s="39"/>
      <c r="G21" s="40"/>
      <c r="H21" s="41"/>
      <c r="I21" s="42"/>
      <c r="J21" s="43">
        <v>2079</v>
      </c>
      <c r="K21" s="62" t="str">
        <f t="shared" si="2"/>
        <v/>
      </c>
    </row>
    <row r="22" spans="1:11" x14ac:dyDescent="0.3">
      <c r="A22" s="10"/>
      <c r="B22" s="78" t="s">
        <v>53</v>
      </c>
      <c r="C22" s="48" t="s">
        <v>52</v>
      </c>
      <c r="D22" s="47" t="s">
        <v>101</v>
      </c>
      <c r="E22" s="39">
        <v>2400</v>
      </c>
      <c r="F22" s="39">
        <v>90</v>
      </c>
      <c r="G22" s="40">
        <f t="shared" si="1"/>
        <v>216000</v>
      </c>
      <c r="H22" s="61"/>
      <c r="I22" s="42">
        <f t="shared" si="0"/>
        <v>0</v>
      </c>
      <c r="J22" s="43">
        <v>2079</v>
      </c>
      <c r="K22" s="62" t="str">
        <f t="shared" si="2"/>
        <v/>
      </c>
    </row>
    <row r="23" spans="1:11" x14ac:dyDescent="0.3">
      <c r="A23" s="10"/>
      <c r="B23" s="78" t="s">
        <v>55</v>
      </c>
      <c r="C23" s="48" t="s">
        <v>54</v>
      </c>
      <c r="D23" s="47" t="s">
        <v>101</v>
      </c>
      <c r="E23" s="39">
        <v>0</v>
      </c>
      <c r="F23" s="39">
        <v>0</v>
      </c>
      <c r="G23" s="40">
        <f t="shared" si="1"/>
        <v>0</v>
      </c>
      <c r="H23" s="39">
        <v>0</v>
      </c>
      <c r="I23" s="42">
        <f t="shared" si="0"/>
        <v>0</v>
      </c>
      <c r="J23" s="43">
        <v>2079</v>
      </c>
      <c r="K23" s="62" t="str">
        <f t="shared" si="2"/>
        <v/>
      </c>
    </row>
    <row r="24" spans="1:11" x14ac:dyDescent="0.3">
      <c r="A24" s="10"/>
      <c r="B24" s="78" t="s">
        <v>57</v>
      </c>
      <c r="C24" s="48" t="s">
        <v>56</v>
      </c>
      <c r="D24" s="47" t="s">
        <v>101</v>
      </c>
      <c r="E24" s="39">
        <v>1200</v>
      </c>
      <c r="F24" s="39">
        <v>80</v>
      </c>
      <c r="G24" s="40">
        <f t="shared" si="1"/>
        <v>96000</v>
      </c>
      <c r="H24" s="61"/>
      <c r="I24" s="42">
        <f t="shared" si="0"/>
        <v>0</v>
      </c>
      <c r="J24" s="43">
        <v>2079</v>
      </c>
      <c r="K24" s="62" t="str">
        <f t="shared" si="2"/>
        <v/>
      </c>
    </row>
    <row r="25" spans="1:11" x14ac:dyDescent="0.3">
      <c r="A25" s="10"/>
      <c r="B25" s="78" t="s">
        <v>59</v>
      </c>
      <c r="C25" s="48" t="s">
        <v>58</v>
      </c>
      <c r="D25" s="47" t="s">
        <v>101</v>
      </c>
      <c r="E25" s="39">
        <v>240</v>
      </c>
      <c r="F25" s="39">
        <v>90</v>
      </c>
      <c r="G25" s="40">
        <f t="shared" si="1"/>
        <v>21600</v>
      </c>
      <c r="H25" s="61"/>
      <c r="I25" s="42">
        <f t="shared" si="0"/>
        <v>0</v>
      </c>
      <c r="J25" s="43">
        <v>2079</v>
      </c>
      <c r="K25" s="62" t="str">
        <f t="shared" si="2"/>
        <v/>
      </c>
    </row>
    <row r="26" spans="1:11" x14ac:dyDescent="0.3">
      <c r="A26" s="10"/>
      <c r="B26" s="78" t="s">
        <v>61</v>
      </c>
      <c r="C26" s="48" t="s">
        <v>60</v>
      </c>
      <c r="D26" s="47" t="s">
        <v>101</v>
      </c>
      <c r="E26" s="39">
        <v>240</v>
      </c>
      <c r="F26" s="39">
        <v>80</v>
      </c>
      <c r="G26" s="40">
        <f t="shared" si="1"/>
        <v>19200</v>
      </c>
      <c r="H26" s="61"/>
      <c r="I26" s="42">
        <f t="shared" si="0"/>
        <v>0</v>
      </c>
      <c r="J26" s="43">
        <v>2079</v>
      </c>
      <c r="K26" s="62" t="str">
        <f t="shared" si="2"/>
        <v/>
      </c>
    </row>
    <row r="27" spans="1:11" x14ac:dyDescent="0.3">
      <c r="A27" s="10"/>
      <c r="B27" s="78" t="s">
        <v>63</v>
      </c>
      <c r="C27" s="48" t="s">
        <v>62</v>
      </c>
      <c r="D27" s="47" t="s">
        <v>101</v>
      </c>
      <c r="E27" s="39">
        <v>120</v>
      </c>
      <c r="F27" s="39">
        <v>50</v>
      </c>
      <c r="G27" s="40">
        <f t="shared" si="1"/>
        <v>6000</v>
      </c>
      <c r="H27" s="61"/>
      <c r="I27" s="42">
        <f t="shared" si="0"/>
        <v>0</v>
      </c>
      <c r="J27" s="43">
        <v>2079</v>
      </c>
      <c r="K27" s="62" t="str">
        <f t="shared" si="2"/>
        <v/>
      </c>
    </row>
    <row r="28" spans="1:11" x14ac:dyDescent="0.3">
      <c r="A28" s="10"/>
      <c r="B28" s="78" t="s">
        <v>65</v>
      </c>
      <c r="C28" s="48" t="s">
        <v>64</v>
      </c>
      <c r="D28" s="47" t="s">
        <v>101</v>
      </c>
      <c r="E28" s="39">
        <v>120</v>
      </c>
      <c r="F28" s="39">
        <v>50</v>
      </c>
      <c r="G28" s="40">
        <f t="shared" si="1"/>
        <v>6000</v>
      </c>
      <c r="H28" s="61"/>
      <c r="I28" s="42">
        <f t="shared" si="0"/>
        <v>0</v>
      </c>
      <c r="J28" s="43">
        <v>2079</v>
      </c>
      <c r="K28" s="62" t="str">
        <f t="shared" si="2"/>
        <v/>
      </c>
    </row>
    <row r="29" spans="1:11" ht="28.8" x14ac:dyDescent="0.3">
      <c r="A29" s="10"/>
      <c r="B29" s="78" t="s">
        <v>66</v>
      </c>
      <c r="C29" s="50" t="s">
        <v>103</v>
      </c>
      <c r="D29" s="47" t="s">
        <v>101</v>
      </c>
      <c r="E29" s="39">
        <v>800</v>
      </c>
      <c r="F29" s="39">
        <v>100</v>
      </c>
      <c r="G29" s="40">
        <f t="shared" si="1"/>
        <v>80000</v>
      </c>
      <c r="H29" s="61"/>
      <c r="I29" s="42">
        <f t="shared" si="0"/>
        <v>0</v>
      </c>
      <c r="J29" s="43">
        <v>2079</v>
      </c>
      <c r="K29" s="62" t="str">
        <f t="shared" si="2"/>
        <v/>
      </c>
    </row>
    <row r="30" spans="1:11" ht="28.8" x14ac:dyDescent="0.3">
      <c r="A30" s="10"/>
      <c r="B30" s="78" t="s">
        <v>68</v>
      </c>
      <c r="C30" s="50" t="s">
        <v>67</v>
      </c>
      <c r="D30" s="47" t="s">
        <v>101</v>
      </c>
      <c r="E30" s="39">
        <v>184</v>
      </c>
      <c r="F30" s="39">
        <v>70</v>
      </c>
      <c r="G30" s="40">
        <f t="shared" si="1"/>
        <v>12880</v>
      </c>
      <c r="H30" s="61"/>
      <c r="I30" s="42">
        <f t="shared" si="0"/>
        <v>0</v>
      </c>
      <c r="J30" s="43">
        <v>2079</v>
      </c>
      <c r="K30" s="62" t="str">
        <f t="shared" si="2"/>
        <v/>
      </c>
    </row>
    <row r="31" spans="1:11" x14ac:dyDescent="0.3">
      <c r="A31" s="10"/>
      <c r="B31" s="78" t="s">
        <v>70</v>
      </c>
      <c r="C31" s="48" t="s">
        <v>69</v>
      </c>
      <c r="D31" s="47" t="s">
        <v>101</v>
      </c>
      <c r="E31" s="39">
        <v>1920</v>
      </c>
      <c r="F31" s="39">
        <v>50</v>
      </c>
      <c r="G31" s="40">
        <f t="shared" si="1"/>
        <v>96000</v>
      </c>
      <c r="H31" s="61"/>
      <c r="I31" s="42">
        <f t="shared" si="0"/>
        <v>0</v>
      </c>
      <c r="J31" s="43">
        <v>2079</v>
      </c>
      <c r="K31" s="62" t="str">
        <f t="shared" si="2"/>
        <v/>
      </c>
    </row>
    <row r="32" spans="1:11" ht="28.8" x14ac:dyDescent="0.3">
      <c r="A32" s="10"/>
      <c r="B32" s="78" t="s">
        <v>71</v>
      </c>
      <c r="C32" s="50" t="s">
        <v>104</v>
      </c>
      <c r="D32" s="47" t="s">
        <v>101</v>
      </c>
      <c r="E32" s="39">
        <v>492</v>
      </c>
      <c r="F32" s="39">
        <v>40</v>
      </c>
      <c r="G32" s="40">
        <f t="shared" si="1"/>
        <v>19680</v>
      </c>
      <c r="H32" s="61"/>
      <c r="I32" s="42">
        <f t="shared" si="0"/>
        <v>0</v>
      </c>
      <c r="J32" s="43">
        <v>2079</v>
      </c>
      <c r="K32" s="62" t="str">
        <f t="shared" si="2"/>
        <v/>
      </c>
    </row>
    <row r="33" spans="1:11" x14ac:dyDescent="0.3">
      <c r="A33" s="10"/>
      <c r="B33" s="78" t="s">
        <v>73</v>
      </c>
      <c r="C33" s="48" t="s">
        <v>72</v>
      </c>
      <c r="D33" s="47" t="s">
        <v>101</v>
      </c>
      <c r="E33" s="39">
        <v>1200</v>
      </c>
      <c r="F33" s="39">
        <v>50</v>
      </c>
      <c r="G33" s="40">
        <f t="shared" si="1"/>
        <v>60000</v>
      </c>
      <c r="H33" s="61"/>
      <c r="I33" s="42">
        <f t="shared" si="0"/>
        <v>0</v>
      </c>
      <c r="J33" s="43">
        <v>2079</v>
      </c>
      <c r="K33" s="62" t="str">
        <f t="shared" si="2"/>
        <v/>
      </c>
    </row>
    <row r="34" spans="1:11" x14ac:dyDescent="0.3">
      <c r="A34" s="10"/>
      <c r="B34" s="78" t="s">
        <v>75</v>
      </c>
      <c r="C34" s="48" t="s">
        <v>74</v>
      </c>
      <c r="D34" s="47" t="s">
        <v>101</v>
      </c>
      <c r="E34" s="39">
        <v>240</v>
      </c>
      <c r="F34" s="39">
        <v>20</v>
      </c>
      <c r="G34" s="40">
        <f t="shared" si="1"/>
        <v>4800</v>
      </c>
      <c r="H34" s="61"/>
      <c r="I34" s="42">
        <f t="shared" si="0"/>
        <v>0</v>
      </c>
      <c r="J34" s="43">
        <v>2079</v>
      </c>
      <c r="K34" s="62" t="str">
        <f t="shared" si="2"/>
        <v/>
      </c>
    </row>
    <row r="35" spans="1:11" x14ac:dyDescent="0.3">
      <c r="A35" s="10"/>
      <c r="B35" s="78" t="s">
        <v>77</v>
      </c>
      <c r="C35" s="48" t="s">
        <v>76</v>
      </c>
      <c r="D35" s="47" t="s">
        <v>101</v>
      </c>
      <c r="E35" s="39">
        <v>12060</v>
      </c>
      <c r="F35" s="39">
        <v>25</v>
      </c>
      <c r="G35" s="40">
        <f t="shared" si="1"/>
        <v>301500</v>
      </c>
      <c r="H35" s="61"/>
      <c r="I35" s="42">
        <f t="shared" si="0"/>
        <v>0</v>
      </c>
      <c r="J35" s="43">
        <v>2079</v>
      </c>
      <c r="K35" s="62" t="str">
        <f t="shared" si="2"/>
        <v/>
      </c>
    </row>
    <row r="36" spans="1:11" x14ac:dyDescent="0.3">
      <c r="A36" s="10"/>
      <c r="B36" s="78" t="s">
        <v>79</v>
      </c>
      <c r="C36" s="48" t="s">
        <v>78</v>
      </c>
      <c r="D36" s="47" t="s">
        <v>101</v>
      </c>
      <c r="E36" s="39">
        <v>0</v>
      </c>
      <c r="F36" s="39">
        <v>0</v>
      </c>
      <c r="G36" s="40">
        <f t="shared" si="1"/>
        <v>0</v>
      </c>
      <c r="H36" s="39">
        <v>0</v>
      </c>
      <c r="I36" s="42">
        <f t="shared" si="0"/>
        <v>0</v>
      </c>
      <c r="J36" s="43">
        <v>2079</v>
      </c>
      <c r="K36" s="62" t="str">
        <f t="shared" si="2"/>
        <v/>
      </c>
    </row>
    <row r="37" spans="1:11" x14ac:dyDescent="0.3">
      <c r="A37" s="10"/>
      <c r="B37" s="78" t="s">
        <v>80</v>
      </c>
      <c r="C37" s="48" t="s">
        <v>102</v>
      </c>
      <c r="D37" s="47" t="s">
        <v>101</v>
      </c>
      <c r="E37" s="39">
        <v>10000</v>
      </c>
      <c r="F37" s="39">
        <v>15</v>
      </c>
      <c r="G37" s="40">
        <f t="shared" si="1"/>
        <v>150000</v>
      </c>
      <c r="H37" s="61"/>
      <c r="I37" s="42">
        <f t="shared" si="0"/>
        <v>0</v>
      </c>
      <c r="J37" s="43">
        <v>2079</v>
      </c>
      <c r="K37" s="62" t="str">
        <f t="shared" si="2"/>
        <v/>
      </c>
    </row>
    <row r="38" spans="1:11" x14ac:dyDescent="0.3">
      <c r="A38" s="10" t="s">
        <v>110</v>
      </c>
      <c r="B38" s="79"/>
      <c r="C38" s="52" t="s">
        <v>141</v>
      </c>
      <c r="D38" s="47"/>
      <c r="E38" s="39"/>
      <c r="F38" s="39"/>
      <c r="G38" s="40"/>
      <c r="H38" s="39"/>
      <c r="I38" s="42"/>
      <c r="J38" s="43">
        <v>2079</v>
      </c>
      <c r="K38" s="62" t="str">
        <f t="shared" si="2"/>
        <v/>
      </c>
    </row>
    <row r="39" spans="1:11" x14ac:dyDescent="0.3">
      <c r="A39" s="10"/>
      <c r="B39" s="79" t="s">
        <v>82</v>
      </c>
      <c r="C39" s="51" t="s">
        <v>81</v>
      </c>
      <c r="D39" s="47" t="s">
        <v>101</v>
      </c>
      <c r="E39" s="39">
        <v>0</v>
      </c>
      <c r="F39" s="39">
        <v>0</v>
      </c>
      <c r="G39" s="40"/>
      <c r="H39" s="39">
        <v>0</v>
      </c>
      <c r="I39" s="42">
        <f t="shared" si="0"/>
        <v>0</v>
      </c>
      <c r="J39" s="43">
        <v>2079</v>
      </c>
      <c r="K39" s="62" t="str">
        <f t="shared" si="2"/>
        <v/>
      </c>
    </row>
    <row r="40" spans="1:11" x14ac:dyDescent="0.3">
      <c r="A40" s="10"/>
      <c r="B40" s="79" t="s">
        <v>84</v>
      </c>
      <c r="C40" s="51" t="s">
        <v>83</v>
      </c>
      <c r="D40" s="47" t="s">
        <v>101</v>
      </c>
      <c r="E40" s="39">
        <v>1200</v>
      </c>
      <c r="F40" s="39">
        <v>70</v>
      </c>
      <c r="G40" s="40">
        <f t="shared" si="1"/>
        <v>84000</v>
      </c>
      <c r="H40" s="61"/>
      <c r="I40" s="42">
        <f t="shared" si="0"/>
        <v>0</v>
      </c>
      <c r="J40" s="43">
        <v>2079</v>
      </c>
      <c r="K40" s="62" t="str">
        <f t="shared" si="2"/>
        <v/>
      </c>
    </row>
    <row r="41" spans="1:11" ht="43.2" x14ac:dyDescent="0.3">
      <c r="B41" s="80" t="s">
        <v>85</v>
      </c>
      <c r="C41" s="65" t="s">
        <v>142</v>
      </c>
      <c r="D41" s="47" t="s">
        <v>101</v>
      </c>
      <c r="E41" s="20">
        <v>3600</v>
      </c>
      <c r="F41" s="20">
        <v>10</v>
      </c>
      <c r="G41" s="40">
        <f t="shared" si="1"/>
        <v>36000</v>
      </c>
      <c r="H41" s="61"/>
      <c r="I41" s="42">
        <f t="shared" ref="I41:I43" si="3">ROUND(E41*H41,2)</f>
        <v>0</v>
      </c>
      <c r="J41" s="43">
        <v>2079</v>
      </c>
      <c r="K41" s="62" t="str">
        <f t="shared" si="2"/>
        <v/>
      </c>
    </row>
    <row r="42" spans="1:11" ht="28.8" x14ac:dyDescent="0.3">
      <c r="B42" s="80" t="s">
        <v>86</v>
      </c>
      <c r="C42" s="53" t="s">
        <v>106</v>
      </c>
      <c r="D42" s="47" t="s">
        <v>101</v>
      </c>
      <c r="E42" s="20">
        <v>20025</v>
      </c>
      <c r="F42" s="20">
        <v>2</v>
      </c>
      <c r="G42" s="40">
        <f t="shared" ref="G42:G45" si="4">ROUND(E42*F42,2)</f>
        <v>40050</v>
      </c>
      <c r="H42" s="61"/>
      <c r="I42" s="42">
        <f t="shared" si="3"/>
        <v>0</v>
      </c>
      <c r="J42" s="43">
        <v>2079</v>
      </c>
      <c r="K42" s="62" t="str">
        <f t="shared" si="2"/>
        <v/>
      </c>
    </row>
    <row r="43" spans="1:11" x14ac:dyDescent="0.3">
      <c r="B43" s="80" t="s">
        <v>88</v>
      </c>
      <c r="C43" s="54" t="s">
        <v>87</v>
      </c>
      <c r="D43" s="47" t="s">
        <v>101</v>
      </c>
      <c r="E43" s="20">
        <v>20000</v>
      </c>
      <c r="F43" s="20">
        <v>2</v>
      </c>
      <c r="G43" s="40">
        <f t="shared" si="4"/>
        <v>40000</v>
      </c>
      <c r="H43" s="61"/>
      <c r="I43" s="42">
        <f t="shared" si="3"/>
        <v>0</v>
      </c>
      <c r="J43" s="43">
        <v>2079</v>
      </c>
      <c r="K43" s="62" t="str">
        <f t="shared" si="2"/>
        <v/>
      </c>
    </row>
    <row r="44" spans="1:11" ht="26.4" customHeight="1" x14ac:dyDescent="0.3">
      <c r="B44" s="80" t="s">
        <v>89</v>
      </c>
      <c r="C44" s="53" t="s">
        <v>107</v>
      </c>
      <c r="D44" s="47" t="s">
        <v>101</v>
      </c>
      <c r="E44" s="20">
        <v>4800</v>
      </c>
      <c r="F44" s="20">
        <v>25</v>
      </c>
      <c r="G44" s="40">
        <f t="shared" si="4"/>
        <v>120000</v>
      </c>
      <c r="H44" s="61"/>
      <c r="I44" s="42">
        <f t="shared" ref="I44:I45" si="5">ROUND(E44*H44,2)</f>
        <v>0</v>
      </c>
      <c r="J44" s="43">
        <v>2079</v>
      </c>
      <c r="K44" s="62" t="str">
        <f t="shared" si="2"/>
        <v/>
      </c>
    </row>
    <row r="45" spans="1:11" x14ac:dyDescent="0.3">
      <c r="B45" s="80" t="s">
        <v>90</v>
      </c>
      <c r="C45" s="54" t="s">
        <v>105</v>
      </c>
      <c r="D45" s="47" t="s">
        <v>101</v>
      </c>
      <c r="E45" s="20">
        <v>984</v>
      </c>
      <c r="F45" s="20">
        <v>35</v>
      </c>
      <c r="G45" s="40">
        <f t="shared" si="4"/>
        <v>34440</v>
      </c>
      <c r="H45" s="61"/>
      <c r="I45" s="42">
        <f t="shared" si="5"/>
        <v>0</v>
      </c>
      <c r="J45" s="43">
        <v>2079</v>
      </c>
      <c r="K45" s="62" t="str">
        <f t="shared" si="2"/>
        <v/>
      </c>
    </row>
    <row r="46" spans="1:11" x14ac:dyDescent="0.3">
      <c r="A46" s="10" t="s">
        <v>111</v>
      </c>
      <c r="B46" s="81"/>
      <c r="C46" s="55" t="s">
        <v>91</v>
      </c>
      <c r="D46" s="47"/>
      <c r="G46" s="40"/>
      <c r="H46" s="61"/>
      <c r="I46" s="42"/>
      <c r="J46" s="43">
        <v>2079</v>
      </c>
      <c r="K46" s="62" t="str">
        <f t="shared" si="2"/>
        <v/>
      </c>
    </row>
    <row r="47" spans="1:11" x14ac:dyDescent="0.3">
      <c r="B47" s="82" t="s">
        <v>93</v>
      </c>
      <c r="C47" s="56" t="s">
        <v>92</v>
      </c>
      <c r="D47" s="47" t="s">
        <v>101</v>
      </c>
      <c r="E47" s="20">
        <v>48</v>
      </c>
      <c r="F47" s="20">
        <v>100</v>
      </c>
      <c r="G47" s="40">
        <f>ROUND(E47*F47,2)</f>
        <v>4800</v>
      </c>
      <c r="H47" s="61"/>
      <c r="I47" s="42">
        <f>ROUND(E47*H47,2)</f>
        <v>0</v>
      </c>
      <c r="J47" s="43">
        <v>2079</v>
      </c>
      <c r="K47" s="62" t="str">
        <f t="shared" si="2"/>
        <v/>
      </c>
    </row>
    <row r="48" spans="1:11" x14ac:dyDescent="0.3">
      <c r="B48" s="82" t="s">
        <v>95</v>
      </c>
      <c r="C48" s="56" t="s">
        <v>94</v>
      </c>
      <c r="D48" s="47" t="s">
        <v>101</v>
      </c>
      <c r="E48" s="20">
        <v>48</v>
      </c>
      <c r="F48" s="20">
        <v>100</v>
      </c>
      <c r="G48" s="40">
        <f t="shared" ref="G48:G52" si="6">ROUND(E48*F48,2)</f>
        <v>4800</v>
      </c>
      <c r="H48" s="61"/>
      <c r="I48" s="42">
        <f t="shared" ref="I48:I50" si="7">ROUND(E48*H48,2)</f>
        <v>0</v>
      </c>
      <c r="J48" s="43">
        <v>2079</v>
      </c>
      <c r="K48" s="62" t="str">
        <f t="shared" si="2"/>
        <v/>
      </c>
    </row>
    <row r="49" spans="1:11" x14ac:dyDescent="0.3">
      <c r="B49" s="82" t="s">
        <v>97</v>
      </c>
      <c r="C49" s="56" t="s">
        <v>96</v>
      </c>
      <c r="D49" s="47" t="s">
        <v>101</v>
      </c>
      <c r="E49" s="20">
        <v>96</v>
      </c>
      <c r="F49" s="20">
        <v>50</v>
      </c>
      <c r="G49" s="40">
        <f t="shared" si="6"/>
        <v>4800</v>
      </c>
      <c r="H49" s="61"/>
      <c r="I49" s="42">
        <f t="shared" si="7"/>
        <v>0</v>
      </c>
      <c r="J49" s="43">
        <v>2079</v>
      </c>
      <c r="K49" s="62" t="str">
        <f t="shared" si="2"/>
        <v/>
      </c>
    </row>
    <row r="50" spans="1:11" ht="28.8" x14ac:dyDescent="0.3">
      <c r="B50" s="82" t="s">
        <v>98</v>
      </c>
      <c r="C50" s="57" t="s">
        <v>108</v>
      </c>
      <c r="D50" s="47" t="s">
        <v>101</v>
      </c>
      <c r="E50" s="20">
        <v>208</v>
      </c>
      <c r="F50" s="20">
        <v>50</v>
      </c>
      <c r="G50" s="40">
        <f t="shared" si="6"/>
        <v>10400</v>
      </c>
      <c r="H50" s="61"/>
      <c r="I50" s="42">
        <f t="shared" si="7"/>
        <v>0</v>
      </c>
      <c r="J50" s="43">
        <v>2079</v>
      </c>
      <c r="K50" s="62" t="str">
        <f t="shared" si="2"/>
        <v/>
      </c>
    </row>
    <row r="51" spans="1:11" ht="30.6" customHeight="1" x14ac:dyDescent="0.3">
      <c r="A51" s="10" t="s">
        <v>122</v>
      </c>
      <c r="B51" s="71"/>
      <c r="C51" s="58" t="s">
        <v>133</v>
      </c>
      <c r="D51" s="47"/>
      <c r="G51" s="40"/>
      <c r="H51" s="39"/>
      <c r="I51" s="42"/>
      <c r="J51" s="43">
        <v>2079</v>
      </c>
      <c r="K51" s="62" t="str">
        <f t="shared" si="2"/>
        <v/>
      </c>
    </row>
    <row r="52" spans="1:11" ht="37.950000000000003" customHeight="1" x14ac:dyDescent="0.3">
      <c r="A52" s="10"/>
      <c r="B52" s="71">
        <v>2079</v>
      </c>
      <c r="C52" s="59" t="s">
        <v>124</v>
      </c>
      <c r="D52" s="47" t="s">
        <v>123</v>
      </c>
      <c r="E52" s="20">
        <v>5</v>
      </c>
      <c r="F52" s="20">
        <v>440</v>
      </c>
      <c r="G52" s="40">
        <f t="shared" si="6"/>
        <v>2200</v>
      </c>
      <c r="H52" s="61"/>
      <c r="I52" s="42">
        <f>ROUND(E52*H52,2)</f>
        <v>0</v>
      </c>
      <c r="J52" s="43">
        <v>2079</v>
      </c>
      <c r="K52" s="62" t="str">
        <f t="shared" si="2"/>
        <v/>
      </c>
    </row>
    <row r="53" spans="1:11" ht="25.95" customHeight="1" x14ac:dyDescent="0.3">
      <c r="A53" s="10" t="s">
        <v>30</v>
      </c>
      <c r="B53" s="76"/>
      <c r="C53" s="44" t="s">
        <v>37</v>
      </c>
      <c r="D53" s="10"/>
      <c r="G53" s="40"/>
      <c r="H53" s="41"/>
      <c r="I53" s="42"/>
      <c r="J53" s="43"/>
      <c r="K53" s="62" t="str">
        <f t="shared" si="2"/>
        <v/>
      </c>
    </row>
    <row r="54" spans="1:11" x14ac:dyDescent="0.3">
      <c r="A54" s="10" t="s">
        <v>112</v>
      </c>
      <c r="B54" s="77"/>
      <c r="C54" s="46" t="s">
        <v>39</v>
      </c>
      <c r="D54" s="10"/>
      <c r="G54" s="40"/>
      <c r="H54" s="41"/>
      <c r="I54" s="42"/>
      <c r="J54" s="43"/>
      <c r="K54" s="62" t="str">
        <f t="shared" si="2"/>
        <v/>
      </c>
    </row>
    <row r="55" spans="1:11" x14ac:dyDescent="0.3">
      <c r="A55" s="10"/>
      <c r="B55" s="77" t="s">
        <v>41</v>
      </c>
      <c r="C55" s="45" t="s">
        <v>40</v>
      </c>
      <c r="D55" s="47" t="s">
        <v>101</v>
      </c>
      <c r="E55" s="20">
        <v>26490</v>
      </c>
      <c r="F55" s="20">
        <v>9</v>
      </c>
      <c r="G55" s="40">
        <f t="shared" ref="G55" si="8">ROUND(E55*F55,2)</f>
        <v>238410</v>
      </c>
      <c r="H55" s="61"/>
      <c r="I55" s="42">
        <f t="shared" ref="I55" si="9">ROUND(E55*H55,2)</f>
        <v>0</v>
      </c>
      <c r="J55" s="60">
        <v>2080</v>
      </c>
      <c r="K55" s="62" t="str">
        <f t="shared" si="2"/>
        <v/>
      </c>
    </row>
    <row r="56" spans="1:11" x14ac:dyDescent="0.3">
      <c r="A56" s="10"/>
      <c r="B56" s="77" t="s">
        <v>43</v>
      </c>
      <c r="C56" s="45" t="s">
        <v>42</v>
      </c>
      <c r="D56" s="47" t="s">
        <v>101</v>
      </c>
      <c r="E56" s="20">
        <v>79470</v>
      </c>
      <c r="F56" s="20">
        <v>13</v>
      </c>
      <c r="G56" s="40">
        <f t="shared" ref="G56:G60" si="10">ROUND(E56*F56,2)</f>
        <v>1033110</v>
      </c>
      <c r="H56" s="61"/>
      <c r="I56" s="42">
        <f t="shared" ref="I56:I60" si="11">ROUND(E56*H56,2)</f>
        <v>0</v>
      </c>
      <c r="J56" s="60">
        <v>2080</v>
      </c>
      <c r="K56" s="62" t="str">
        <f t="shared" si="2"/>
        <v/>
      </c>
    </row>
    <row r="57" spans="1:11" x14ac:dyDescent="0.3">
      <c r="A57" s="10"/>
      <c r="B57" s="77" t="s">
        <v>45</v>
      </c>
      <c r="C57" s="45" t="s">
        <v>44</v>
      </c>
      <c r="D57" s="47" t="s">
        <v>101</v>
      </c>
      <c r="E57" s="20">
        <v>6600</v>
      </c>
      <c r="F57" s="20">
        <v>20</v>
      </c>
      <c r="G57" s="40">
        <f t="shared" si="10"/>
        <v>132000</v>
      </c>
      <c r="H57" s="61"/>
      <c r="I57" s="42">
        <f t="shared" si="11"/>
        <v>0</v>
      </c>
      <c r="J57" s="60">
        <v>2080</v>
      </c>
      <c r="K57" s="62" t="str">
        <f t="shared" si="2"/>
        <v/>
      </c>
    </row>
    <row r="58" spans="1:11" x14ac:dyDescent="0.3">
      <c r="A58" s="10"/>
      <c r="B58" s="77" t="s">
        <v>47</v>
      </c>
      <c r="C58" s="45" t="s">
        <v>46</v>
      </c>
      <c r="D58" s="47" t="s">
        <v>101</v>
      </c>
      <c r="E58" s="20">
        <v>9899.9999999999982</v>
      </c>
      <c r="F58" s="20">
        <v>8</v>
      </c>
      <c r="G58" s="40">
        <f t="shared" si="10"/>
        <v>79200</v>
      </c>
      <c r="H58" s="61"/>
      <c r="I58" s="42">
        <f t="shared" si="11"/>
        <v>0</v>
      </c>
      <c r="J58" s="60">
        <v>2080</v>
      </c>
      <c r="K58" s="62" t="str">
        <f t="shared" si="2"/>
        <v/>
      </c>
    </row>
    <row r="59" spans="1:11" x14ac:dyDescent="0.3">
      <c r="A59" s="10"/>
      <c r="B59" s="77" t="s">
        <v>49</v>
      </c>
      <c r="C59" s="45" t="s">
        <v>48</v>
      </c>
      <c r="D59" s="47" t="s">
        <v>101</v>
      </c>
      <c r="E59" s="20">
        <v>8400</v>
      </c>
      <c r="F59" s="20">
        <v>25</v>
      </c>
      <c r="G59" s="40">
        <f t="shared" si="10"/>
        <v>210000</v>
      </c>
      <c r="H59" s="61"/>
      <c r="I59" s="42">
        <f t="shared" si="11"/>
        <v>0</v>
      </c>
      <c r="J59" s="60">
        <v>2080</v>
      </c>
      <c r="K59" s="62" t="str">
        <f t="shared" si="2"/>
        <v/>
      </c>
    </row>
    <row r="60" spans="1:11" x14ac:dyDescent="0.3">
      <c r="A60" s="10"/>
      <c r="B60" s="77" t="s">
        <v>100</v>
      </c>
      <c r="C60" s="45" t="s">
        <v>50</v>
      </c>
      <c r="D60" s="47" t="s">
        <v>101</v>
      </c>
      <c r="E60" s="20">
        <v>480</v>
      </c>
      <c r="F60" s="20">
        <v>175</v>
      </c>
      <c r="G60" s="40">
        <f t="shared" si="10"/>
        <v>84000</v>
      </c>
      <c r="H60" s="61"/>
      <c r="I60" s="42">
        <f t="shared" si="11"/>
        <v>0</v>
      </c>
      <c r="J60" s="60">
        <v>2080</v>
      </c>
      <c r="K60" s="62" t="str">
        <f t="shared" si="2"/>
        <v/>
      </c>
    </row>
    <row r="61" spans="1:11" x14ac:dyDescent="0.3">
      <c r="A61" s="10" t="s">
        <v>113</v>
      </c>
      <c r="B61" s="78"/>
      <c r="C61" s="49" t="s">
        <v>51</v>
      </c>
      <c r="D61" s="47"/>
      <c r="G61" s="40"/>
      <c r="H61" s="41"/>
      <c r="I61" s="42"/>
      <c r="J61" s="60">
        <v>2080</v>
      </c>
      <c r="K61" s="62" t="str">
        <f t="shared" si="2"/>
        <v/>
      </c>
    </row>
    <row r="62" spans="1:11" x14ac:dyDescent="0.3">
      <c r="A62" s="10"/>
      <c r="B62" s="78" t="s">
        <v>53</v>
      </c>
      <c r="C62" s="48" t="s">
        <v>52</v>
      </c>
      <c r="D62" s="47" t="s">
        <v>101</v>
      </c>
      <c r="E62" s="20">
        <v>240</v>
      </c>
      <c r="F62" s="20">
        <v>90</v>
      </c>
      <c r="G62" s="40">
        <f t="shared" ref="G62:G90" si="12">ROUND(E62*F62,2)</f>
        <v>21600</v>
      </c>
      <c r="H62" s="61"/>
      <c r="I62" s="42">
        <f t="shared" ref="I62:I90" si="13">ROUND(E62*H62,2)</f>
        <v>0</v>
      </c>
      <c r="J62" s="60">
        <v>2080</v>
      </c>
      <c r="K62" s="62" t="str">
        <f t="shared" si="2"/>
        <v/>
      </c>
    </row>
    <row r="63" spans="1:11" x14ac:dyDescent="0.3">
      <c r="A63" s="10"/>
      <c r="B63" s="78" t="s">
        <v>55</v>
      </c>
      <c r="C63" s="48" t="s">
        <v>54</v>
      </c>
      <c r="D63" s="47" t="s">
        <v>101</v>
      </c>
      <c r="E63" s="20">
        <v>0</v>
      </c>
      <c r="F63" s="20">
        <v>0</v>
      </c>
      <c r="G63" s="40"/>
      <c r="H63" s="41">
        <v>0</v>
      </c>
      <c r="I63" s="42">
        <f t="shared" si="13"/>
        <v>0</v>
      </c>
      <c r="J63" s="60">
        <v>2080</v>
      </c>
      <c r="K63" s="62" t="str">
        <f t="shared" si="2"/>
        <v/>
      </c>
    </row>
    <row r="64" spans="1:11" x14ac:dyDescent="0.3">
      <c r="A64" s="10"/>
      <c r="B64" s="78" t="s">
        <v>57</v>
      </c>
      <c r="C64" s="48" t="s">
        <v>56</v>
      </c>
      <c r="D64" s="47" t="s">
        <v>101</v>
      </c>
      <c r="E64" s="20">
        <v>240</v>
      </c>
      <c r="F64" s="20">
        <v>80</v>
      </c>
      <c r="G64" s="40">
        <f t="shared" si="12"/>
        <v>19200</v>
      </c>
      <c r="H64" s="61"/>
      <c r="I64" s="42">
        <f t="shared" si="13"/>
        <v>0</v>
      </c>
      <c r="J64" s="60">
        <v>2080</v>
      </c>
      <c r="K64" s="62" t="str">
        <f t="shared" si="2"/>
        <v/>
      </c>
    </row>
    <row r="65" spans="1:11" x14ac:dyDescent="0.3">
      <c r="A65" s="10"/>
      <c r="B65" s="78" t="s">
        <v>59</v>
      </c>
      <c r="C65" s="48" t="s">
        <v>58</v>
      </c>
      <c r="D65" s="47" t="s">
        <v>101</v>
      </c>
      <c r="E65" s="20">
        <v>0</v>
      </c>
      <c r="F65" s="20">
        <v>0</v>
      </c>
      <c r="G65" s="40"/>
      <c r="H65" s="41">
        <v>0</v>
      </c>
      <c r="I65" s="42">
        <f t="shared" si="13"/>
        <v>0</v>
      </c>
      <c r="J65" s="60">
        <v>2080</v>
      </c>
      <c r="K65" s="62" t="str">
        <f t="shared" si="2"/>
        <v/>
      </c>
    </row>
    <row r="66" spans="1:11" x14ac:dyDescent="0.3">
      <c r="A66" s="10"/>
      <c r="B66" s="78" t="s">
        <v>61</v>
      </c>
      <c r="C66" s="48" t="s">
        <v>60</v>
      </c>
      <c r="D66" s="47" t="s">
        <v>101</v>
      </c>
      <c r="E66" s="20">
        <v>0</v>
      </c>
      <c r="F66" s="20">
        <v>0</v>
      </c>
      <c r="G66" s="40"/>
      <c r="H66" s="41">
        <v>0</v>
      </c>
      <c r="I66" s="42">
        <f t="shared" si="13"/>
        <v>0</v>
      </c>
      <c r="J66" s="60">
        <v>2080</v>
      </c>
      <c r="K66" s="62" t="str">
        <f t="shared" si="2"/>
        <v/>
      </c>
    </row>
    <row r="67" spans="1:11" x14ac:dyDescent="0.3">
      <c r="A67" s="10"/>
      <c r="B67" s="78" t="s">
        <v>63</v>
      </c>
      <c r="C67" s="48" t="s">
        <v>62</v>
      </c>
      <c r="D67" s="47" t="s">
        <v>101</v>
      </c>
      <c r="E67" s="20">
        <v>80</v>
      </c>
      <c r="F67" s="20">
        <v>50</v>
      </c>
      <c r="G67" s="40">
        <f t="shared" si="12"/>
        <v>4000</v>
      </c>
      <c r="H67" s="61"/>
      <c r="I67" s="42">
        <f t="shared" si="13"/>
        <v>0</v>
      </c>
      <c r="J67" s="60">
        <v>2080</v>
      </c>
      <c r="K67" s="62" t="str">
        <f t="shared" si="2"/>
        <v/>
      </c>
    </row>
    <row r="68" spans="1:11" x14ac:dyDescent="0.3">
      <c r="A68" s="10"/>
      <c r="B68" s="78" t="s">
        <v>65</v>
      </c>
      <c r="C68" s="48" t="s">
        <v>64</v>
      </c>
      <c r="D68" s="47" t="s">
        <v>101</v>
      </c>
      <c r="E68" s="20">
        <v>80</v>
      </c>
      <c r="F68" s="20">
        <v>50</v>
      </c>
      <c r="G68" s="40">
        <f t="shared" si="12"/>
        <v>4000</v>
      </c>
      <c r="H68" s="61"/>
      <c r="I68" s="42">
        <f t="shared" si="13"/>
        <v>0</v>
      </c>
      <c r="J68" s="60">
        <v>2080</v>
      </c>
      <c r="K68" s="62" t="str">
        <f t="shared" si="2"/>
        <v/>
      </c>
    </row>
    <row r="69" spans="1:11" ht="28.8" x14ac:dyDescent="0.3">
      <c r="A69" s="10"/>
      <c r="B69" s="78" t="s">
        <v>66</v>
      </c>
      <c r="C69" s="50" t="s">
        <v>103</v>
      </c>
      <c r="D69" s="47" t="s">
        <v>101</v>
      </c>
      <c r="E69" s="20">
        <v>0</v>
      </c>
      <c r="F69" s="20">
        <v>0</v>
      </c>
      <c r="G69" s="40"/>
      <c r="H69" s="41">
        <v>0</v>
      </c>
      <c r="I69" s="42"/>
      <c r="J69" s="60">
        <v>2080</v>
      </c>
      <c r="K69" s="62" t="str">
        <f t="shared" si="2"/>
        <v/>
      </c>
    </row>
    <row r="70" spans="1:11" ht="28.8" x14ac:dyDescent="0.3">
      <c r="A70" s="10"/>
      <c r="B70" s="78" t="s">
        <v>68</v>
      </c>
      <c r="C70" s="50" t="s">
        <v>67</v>
      </c>
      <c r="D70" s="47" t="s">
        <v>101</v>
      </c>
      <c r="E70" s="20">
        <v>0</v>
      </c>
      <c r="F70" s="20">
        <v>0</v>
      </c>
      <c r="G70" s="40"/>
      <c r="H70" s="41">
        <v>0</v>
      </c>
      <c r="I70" s="42"/>
      <c r="J70" s="60">
        <v>2080</v>
      </c>
      <c r="K70" s="62" t="str">
        <f t="shared" si="2"/>
        <v/>
      </c>
    </row>
    <row r="71" spans="1:11" ht="18" customHeight="1" x14ac:dyDescent="0.3">
      <c r="A71" s="10"/>
      <c r="B71" s="78" t="s">
        <v>70</v>
      </c>
      <c r="C71" s="48" t="s">
        <v>69</v>
      </c>
      <c r="D71" s="47" t="s">
        <v>101</v>
      </c>
      <c r="E71" s="20">
        <v>0</v>
      </c>
      <c r="F71" s="20">
        <v>0</v>
      </c>
      <c r="G71" s="40"/>
      <c r="H71" s="41">
        <v>0</v>
      </c>
      <c r="I71" s="42"/>
      <c r="J71" s="60">
        <v>2080</v>
      </c>
      <c r="K71" s="62" t="str">
        <f t="shared" si="2"/>
        <v/>
      </c>
    </row>
    <row r="72" spans="1:11" ht="28.8" x14ac:dyDescent="0.3">
      <c r="A72" s="10"/>
      <c r="B72" s="78" t="s">
        <v>71</v>
      </c>
      <c r="C72" s="50" t="s">
        <v>104</v>
      </c>
      <c r="D72" s="47" t="s">
        <v>101</v>
      </c>
      <c r="E72" s="20">
        <v>240</v>
      </c>
      <c r="F72" s="20">
        <v>40</v>
      </c>
      <c r="G72" s="40">
        <f t="shared" si="12"/>
        <v>9600</v>
      </c>
      <c r="H72" s="61"/>
      <c r="I72" s="42">
        <f t="shared" si="13"/>
        <v>0</v>
      </c>
      <c r="J72" s="60">
        <v>2080</v>
      </c>
      <c r="K72" s="62" t="str">
        <f t="shared" si="2"/>
        <v/>
      </c>
    </row>
    <row r="73" spans="1:11" x14ac:dyDescent="0.3">
      <c r="A73" s="10"/>
      <c r="B73" s="78" t="s">
        <v>73</v>
      </c>
      <c r="C73" s="48" t="s">
        <v>72</v>
      </c>
      <c r="D73" s="47" t="s">
        <v>101</v>
      </c>
      <c r="E73" s="20">
        <v>480</v>
      </c>
      <c r="F73" s="20">
        <v>50</v>
      </c>
      <c r="G73" s="40">
        <f t="shared" si="12"/>
        <v>24000</v>
      </c>
      <c r="H73" s="61"/>
      <c r="I73" s="42">
        <f t="shared" si="13"/>
        <v>0</v>
      </c>
      <c r="J73" s="60">
        <v>2080</v>
      </c>
      <c r="K73" s="62" t="str">
        <f t="shared" si="2"/>
        <v/>
      </c>
    </row>
    <row r="74" spans="1:11" x14ac:dyDescent="0.3">
      <c r="A74" s="10"/>
      <c r="B74" s="78" t="s">
        <v>75</v>
      </c>
      <c r="C74" s="48" t="s">
        <v>74</v>
      </c>
      <c r="D74" s="47" t="s">
        <v>101</v>
      </c>
      <c r="E74" s="20">
        <v>120</v>
      </c>
      <c r="F74" s="20">
        <v>20</v>
      </c>
      <c r="G74" s="40">
        <f t="shared" si="12"/>
        <v>2400</v>
      </c>
      <c r="H74" s="61"/>
      <c r="I74" s="42">
        <f t="shared" si="13"/>
        <v>0</v>
      </c>
      <c r="J74" s="60">
        <v>2080</v>
      </c>
      <c r="K74" s="62" t="str">
        <f t="shared" si="2"/>
        <v/>
      </c>
    </row>
    <row r="75" spans="1:11" x14ac:dyDescent="0.3">
      <c r="A75" s="10"/>
      <c r="B75" s="78" t="s">
        <v>77</v>
      </c>
      <c r="C75" s="48" t="s">
        <v>76</v>
      </c>
      <c r="D75" s="47" t="s">
        <v>101</v>
      </c>
      <c r="E75" s="20">
        <v>0</v>
      </c>
      <c r="F75" s="20">
        <v>0</v>
      </c>
      <c r="G75" s="40"/>
      <c r="H75" s="41">
        <v>0</v>
      </c>
      <c r="I75" s="42"/>
      <c r="J75" s="60">
        <v>2080</v>
      </c>
      <c r="K75" s="62" t="str">
        <f t="shared" si="2"/>
        <v/>
      </c>
    </row>
    <row r="76" spans="1:11" x14ac:dyDescent="0.3">
      <c r="A76" s="10"/>
      <c r="B76" s="78" t="s">
        <v>79</v>
      </c>
      <c r="C76" s="48" t="s">
        <v>78</v>
      </c>
      <c r="D76" s="47" t="s">
        <v>101</v>
      </c>
      <c r="E76" s="20">
        <v>0</v>
      </c>
      <c r="F76" s="20">
        <v>0</v>
      </c>
      <c r="G76" s="40"/>
      <c r="H76" s="41">
        <v>0</v>
      </c>
      <c r="I76" s="42"/>
      <c r="J76" s="60">
        <v>2080</v>
      </c>
      <c r="K76" s="62" t="str">
        <f t="shared" si="2"/>
        <v/>
      </c>
    </row>
    <row r="77" spans="1:11" x14ac:dyDescent="0.3">
      <c r="A77" s="10"/>
      <c r="B77" s="78" t="s">
        <v>80</v>
      </c>
      <c r="C77" s="48" t="s">
        <v>102</v>
      </c>
      <c r="D77" s="47" t="s">
        <v>101</v>
      </c>
      <c r="E77" s="20">
        <v>4000</v>
      </c>
      <c r="F77" s="20">
        <v>15</v>
      </c>
      <c r="G77" s="40">
        <f t="shared" si="12"/>
        <v>60000</v>
      </c>
      <c r="H77" s="61"/>
      <c r="I77" s="42">
        <f t="shared" si="13"/>
        <v>0</v>
      </c>
      <c r="J77" s="60">
        <v>2080</v>
      </c>
      <c r="K77" s="62" t="str">
        <f t="shared" si="2"/>
        <v/>
      </c>
    </row>
    <row r="78" spans="1:11" x14ac:dyDescent="0.3">
      <c r="A78" s="10" t="s">
        <v>114</v>
      </c>
      <c r="B78" s="79"/>
      <c r="C78" s="52" t="s">
        <v>141</v>
      </c>
      <c r="D78" s="47"/>
      <c r="G78" s="40"/>
      <c r="H78" s="41"/>
      <c r="I78" s="42"/>
      <c r="J78" s="60">
        <v>2080</v>
      </c>
      <c r="K78" s="62" t="str">
        <f t="shared" si="2"/>
        <v/>
      </c>
    </row>
    <row r="79" spans="1:11" x14ac:dyDescent="0.3">
      <c r="A79" s="10"/>
      <c r="B79" s="79" t="s">
        <v>82</v>
      </c>
      <c r="C79" s="51" t="s">
        <v>81</v>
      </c>
      <c r="D79" s="47" t="s">
        <v>101</v>
      </c>
      <c r="E79" s="20">
        <v>0</v>
      </c>
      <c r="F79" s="20">
        <v>0</v>
      </c>
      <c r="G79" s="40"/>
      <c r="H79" s="41">
        <v>0</v>
      </c>
      <c r="I79" s="42"/>
      <c r="J79" s="60">
        <v>2080</v>
      </c>
      <c r="K79" s="62" t="str">
        <f t="shared" si="2"/>
        <v/>
      </c>
    </row>
    <row r="80" spans="1:11" x14ac:dyDescent="0.3">
      <c r="A80" s="10"/>
      <c r="B80" s="79" t="s">
        <v>84</v>
      </c>
      <c r="C80" s="51" t="s">
        <v>83</v>
      </c>
      <c r="D80" s="47" t="s">
        <v>101</v>
      </c>
      <c r="E80" s="20">
        <v>480</v>
      </c>
      <c r="F80" s="20">
        <v>70</v>
      </c>
      <c r="G80" s="40">
        <f t="shared" si="12"/>
        <v>33600</v>
      </c>
      <c r="H80" s="61"/>
      <c r="I80" s="42">
        <f t="shared" si="13"/>
        <v>0</v>
      </c>
      <c r="J80" s="60">
        <v>2080</v>
      </c>
      <c r="K80" s="62" t="str">
        <f t="shared" ref="K80:K130" si="14">+IF(H80&gt;F80,"Precio unitario superior a precio máximo","")</f>
        <v/>
      </c>
    </row>
    <row r="81" spans="1:11" ht="43.2" x14ac:dyDescent="0.3">
      <c r="B81" s="80" t="s">
        <v>85</v>
      </c>
      <c r="C81" s="83" t="s">
        <v>142</v>
      </c>
      <c r="D81" s="47" t="s">
        <v>101</v>
      </c>
      <c r="E81" s="20">
        <v>1440</v>
      </c>
      <c r="F81" s="20">
        <v>10</v>
      </c>
      <c r="G81" s="40">
        <f t="shared" si="12"/>
        <v>14400</v>
      </c>
      <c r="H81" s="61"/>
      <c r="I81" s="42">
        <f t="shared" si="13"/>
        <v>0</v>
      </c>
      <c r="J81" s="60">
        <v>2080</v>
      </c>
      <c r="K81" s="62" t="str">
        <f t="shared" si="14"/>
        <v/>
      </c>
    </row>
    <row r="82" spans="1:11" ht="28.8" x14ac:dyDescent="0.3">
      <c r="B82" s="80" t="s">
        <v>86</v>
      </c>
      <c r="C82" s="53" t="s">
        <v>106</v>
      </c>
      <c r="D82" s="47" t="s">
        <v>101</v>
      </c>
      <c r="E82" s="20">
        <v>9600</v>
      </c>
      <c r="F82" s="20">
        <v>2</v>
      </c>
      <c r="G82" s="40">
        <f t="shared" si="12"/>
        <v>19200</v>
      </c>
      <c r="H82" s="61"/>
      <c r="I82" s="42">
        <f t="shared" si="13"/>
        <v>0</v>
      </c>
      <c r="J82" s="60">
        <v>2080</v>
      </c>
      <c r="K82" s="62" t="str">
        <f t="shared" si="14"/>
        <v/>
      </c>
    </row>
    <row r="83" spans="1:11" x14ac:dyDescent="0.3">
      <c r="B83" s="80" t="s">
        <v>88</v>
      </c>
      <c r="C83" s="54" t="s">
        <v>87</v>
      </c>
      <c r="D83" s="47" t="s">
        <v>101</v>
      </c>
      <c r="E83" s="20">
        <v>9600</v>
      </c>
      <c r="F83" s="20">
        <v>2</v>
      </c>
      <c r="G83" s="40">
        <f t="shared" si="12"/>
        <v>19200</v>
      </c>
      <c r="H83" s="61"/>
      <c r="I83" s="42">
        <f t="shared" si="13"/>
        <v>0</v>
      </c>
      <c r="J83" s="60">
        <v>2080</v>
      </c>
      <c r="K83" s="62" t="str">
        <f t="shared" si="14"/>
        <v/>
      </c>
    </row>
    <row r="84" spans="1:11" ht="28.8" x14ac:dyDescent="0.3">
      <c r="B84" s="80" t="s">
        <v>89</v>
      </c>
      <c r="C84" s="53" t="s">
        <v>107</v>
      </c>
      <c r="D84" s="47" t="s">
        <v>101</v>
      </c>
      <c r="E84" s="20">
        <v>0</v>
      </c>
      <c r="F84" s="20">
        <v>0</v>
      </c>
      <c r="G84" s="40"/>
      <c r="H84" s="41">
        <v>0</v>
      </c>
      <c r="I84" s="42"/>
      <c r="J84" s="60">
        <v>2080</v>
      </c>
      <c r="K84" s="62" t="str">
        <f t="shared" si="14"/>
        <v/>
      </c>
    </row>
    <row r="85" spans="1:11" x14ac:dyDescent="0.3">
      <c r="B85" s="80" t="s">
        <v>90</v>
      </c>
      <c r="C85" s="54" t="s">
        <v>105</v>
      </c>
      <c r="D85" s="47" t="s">
        <v>101</v>
      </c>
      <c r="E85" s="20">
        <v>480</v>
      </c>
      <c r="F85" s="20">
        <v>35</v>
      </c>
      <c r="G85" s="40">
        <f t="shared" si="12"/>
        <v>16800</v>
      </c>
      <c r="H85" s="61"/>
      <c r="I85" s="42">
        <f t="shared" si="13"/>
        <v>0</v>
      </c>
      <c r="J85" s="60">
        <v>2080</v>
      </c>
      <c r="K85" s="62" t="str">
        <f t="shared" si="14"/>
        <v/>
      </c>
    </row>
    <row r="86" spans="1:11" x14ac:dyDescent="0.3">
      <c r="A86" s="10" t="s">
        <v>115</v>
      </c>
      <c r="B86" s="81"/>
      <c r="C86" s="55" t="s">
        <v>91</v>
      </c>
      <c r="D86" s="47"/>
      <c r="G86" s="40"/>
      <c r="H86" s="41"/>
      <c r="I86" s="42"/>
      <c r="J86" s="60">
        <v>2080</v>
      </c>
      <c r="K86" s="62" t="str">
        <f t="shared" si="14"/>
        <v/>
      </c>
    </row>
    <row r="87" spans="1:11" x14ac:dyDescent="0.3">
      <c r="B87" s="82" t="s">
        <v>93</v>
      </c>
      <c r="C87" s="56" t="s">
        <v>92</v>
      </c>
      <c r="D87" s="47" t="s">
        <v>101</v>
      </c>
      <c r="E87" s="20">
        <v>0</v>
      </c>
      <c r="F87" s="20">
        <v>0</v>
      </c>
      <c r="G87" s="40"/>
      <c r="H87" s="41">
        <v>0</v>
      </c>
      <c r="I87" s="42"/>
      <c r="J87" s="60">
        <v>2080</v>
      </c>
      <c r="K87" s="62" t="str">
        <f t="shared" si="14"/>
        <v/>
      </c>
    </row>
    <row r="88" spans="1:11" x14ac:dyDescent="0.3">
      <c r="B88" s="82" t="s">
        <v>95</v>
      </c>
      <c r="C88" s="56" t="s">
        <v>94</v>
      </c>
      <c r="D88" s="47" t="s">
        <v>101</v>
      </c>
      <c r="E88" s="20">
        <v>0</v>
      </c>
      <c r="F88" s="20">
        <v>0</v>
      </c>
      <c r="G88" s="40"/>
      <c r="H88" s="41">
        <v>0</v>
      </c>
      <c r="I88" s="42"/>
      <c r="J88" s="60">
        <v>2080</v>
      </c>
      <c r="K88" s="62" t="str">
        <f t="shared" si="14"/>
        <v/>
      </c>
    </row>
    <row r="89" spans="1:11" x14ac:dyDescent="0.3">
      <c r="B89" s="82" t="s">
        <v>97</v>
      </c>
      <c r="C89" s="56" t="s">
        <v>96</v>
      </c>
      <c r="D89" s="47" t="s">
        <v>101</v>
      </c>
      <c r="E89" s="20">
        <v>0</v>
      </c>
      <c r="F89" s="20">
        <v>0</v>
      </c>
      <c r="G89" s="40"/>
      <c r="H89" s="41">
        <v>0</v>
      </c>
      <c r="I89" s="42"/>
      <c r="J89" s="60">
        <v>2080</v>
      </c>
      <c r="K89" s="62" t="str">
        <f t="shared" si="14"/>
        <v/>
      </c>
    </row>
    <row r="90" spans="1:11" ht="28.8" x14ac:dyDescent="0.3">
      <c r="B90" s="82" t="s">
        <v>98</v>
      </c>
      <c r="C90" s="57" t="s">
        <v>108</v>
      </c>
      <c r="D90" s="47" t="s">
        <v>101</v>
      </c>
      <c r="E90" s="20">
        <v>208</v>
      </c>
      <c r="F90" s="20">
        <v>50</v>
      </c>
      <c r="G90" s="40">
        <f t="shared" si="12"/>
        <v>10400</v>
      </c>
      <c r="H90" s="61"/>
      <c r="I90" s="42">
        <f t="shared" si="13"/>
        <v>0</v>
      </c>
      <c r="J90" s="60">
        <v>2080</v>
      </c>
      <c r="K90" s="62" t="str">
        <f t="shared" si="14"/>
        <v/>
      </c>
    </row>
    <row r="91" spans="1:11" x14ac:dyDescent="0.3">
      <c r="A91" s="10" t="s">
        <v>116</v>
      </c>
      <c r="B91" s="76"/>
      <c r="C91" s="44" t="s">
        <v>38</v>
      </c>
      <c r="D91" s="10"/>
      <c r="G91" s="40"/>
      <c r="H91" s="41"/>
      <c r="I91" s="42"/>
      <c r="J91" s="43"/>
      <c r="K91" s="62" t="str">
        <f t="shared" si="14"/>
        <v/>
      </c>
    </row>
    <row r="92" spans="1:11" x14ac:dyDescent="0.3">
      <c r="A92" s="10" t="s">
        <v>117</v>
      </c>
      <c r="B92" s="77"/>
      <c r="C92" s="46" t="s">
        <v>39</v>
      </c>
      <c r="D92" s="10"/>
      <c r="G92" s="40"/>
      <c r="H92" s="41"/>
      <c r="I92" s="42"/>
      <c r="J92" s="43"/>
      <c r="K92" s="62" t="str">
        <f t="shared" si="14"/>
        <v/>
      </c>
    </row>
    <row r="93" spans="1:11" x14ac:dyDescent="0.3">
      <c r="A93" s="10"/>
      <c r="B93" s="77" t="s">
        <v>41</v>
      </c>
      <c r="C93" s="45" t="s">
        <v>40</v>
      </c>
      <c r="D93" s="47" t="s">
        <v>101</v>
      </c>
      <c r="E93" s="20">
        <v>52065</v>
      </c>
      <c r="F93" s="20">
        <v>9</v>
      </c>
      <c r="G93" s="40">
        <f t="shared" ref="G93:G128" si="15">ROUND(E93*F93,2)</f>
        <v>468585</v>
      </c>
      <c r="H93" s="61"/>
      <c r="I93" s="42">
        <f t="shared" ref="I93:I128" si="16">ROUND(E93*H93,2)</f>
        <v>0</v>
      </c>
      <c r="J93" s="60">
        <v>2080</v>
      </c>
      <c r="K93" s="62" t="str">
        <f t="shared" si="14"/>
        <v/>
      </c>
    </row>
    <row r="94" spans="1:11" x14ac:dyDescent="0.3">
      <c r="A94" s="10"/>
      <c r="B94" s="77" t="s">
        <v>43</v>
      </c>
      <c r="C94" s="45" t="s">
        <v>42</v>
      </c>
      <c r="D94" s="47" t="s">
        <v>101</v>
      </c>
      <c r="E94" s="20">
        <v>156026</v>
      </c>
      <c r="F94" s="20">
        <v>13</v>
      </c>
      <c r="G94" s="40">
        <f t="shared" si="15"/>
        <v>2028338</v>
      </c>
      <c r="H94" s="61"/>
      <c r="I94" s="42">
        <f t="shared" si="16"/>
        <v>0</v>
      </c>
      <c r="J94" s="60">
        <v>2080</v>
      </c>
      <c r="K94" s="62" t="str">
        <f t="shared" si="14"/>
        <v/>
      </c>
    </row>
    <row r="95" spans="1:11" x14ac:dyDescent="0.3">
      <c r="A95" s="10"/>
      <c r="B95" s="77" t="s">
        <v>45</v>
      </c>
      <c r="C95" s="45" t="s">
        <v>44</v>
      </c>
      <c r="D95" s="47" t="s">
        <v>101</v>
      </c>
      <c r="E95" s="20">
        <v>13068</v>
      </c>
      <c r="F95" s="20">
        <v>20</v>
      </c>
      <c r="G95" s="40">
        <f t="shared" si="15"/>
        <v>261360</v>
      </c>
      <c r="H95" s="61"/>
      <c r="I95" s="42">
        <f t="shared" si="16"/>
        <v>0</v>
      </c>
      <c r="J95" s="60">
        <v>2080</v>
      </c>
      <c r="K95" s="62" t="str">
        <f t="shared" si="14"/>
        <v/>
      </c>
    </row>
    <row r="96" spans="1:11" x14ac:dyDescent="0.3">
      <c r="A96" s="10"/>
      <c r="B96" s="77" t="s">
        <v>47</v>
      </c>
      <c r="C96" s="45" t="s">
        <v>46</v>
      </c>
      <c r="D96" s="47" t="s">
        <v>101</v>
      </c>
      <c r="E96" s="20">
        <v>19601</v>
      </c>
      <c r="F96" s="20">
        <v>8</v>
      </c>
      <c r="G96" s="40">
        <f t="shared" si="15"/>
        <v>156808</v>
      </c>
      <c r="H96" s="61"/>
      <c r="I96" s="42">
        <f t="shared" si="16"/>
        <v>0</v>
      </c>
      <c r="J96" s="60">
        <v>2080</v>
      </c>
      <c r="K96" s="62" t="str">
        <f t="shared" si="14"/>
        <v/>
      </c>
    </row>
    <row r="97" spans="1:11" x14ac:dyDescent="0.3">
      <c r="A97" s="10"/>
      <c r="B97" s="77" t="s">
        <v>49</v>
      </c>
      <c r="C97" s="45" t="s">
        <v>48</v>
      </c>
      <c r="D97" s="47" t="s">
        <v>101</v>
      </c>
      <c r="E97" s="20">
        <v>17200</v>
      </c>
      <c r="F97" s="20">
        <v>25</v>
      </c>
      <c r="G97" s="40">
        <f t="shared" si="15"/>
        <v>430000</v>
      </c>
      <c r="H97" s="61"/>
      <c r="I97" s="42">
        <f t="shared" si="16"/>
        <v>0</v>
      </c>
      <c r="J97" s="60">
        <v>2080</v>
      </c>
      <c r="K97" s="62" t="str">
        <f t="shared" si="14"/>
        <v/>
      </c>
    </row>
    <row r="98" spans="1:11" x14ac:dyDescent="0.3">
      <c r="A98" s="10"/>
      <c r="B98" s="77" t="s">
        <v>100</v>
      </c>
      <c r="C98" s="45" t="s">
        <v>50</v>
      </c>
      <c r="D98" s="47" t="s">
        <v>101</v>
      </c>
      <c r="E98" s="20">
        <v>744</v>
      </c>
      <c r="F98" s="20">
        <v>175</v>
      </c>
      <c r="G98" s="40">
        <f t="shared" si="15"/>
        <v>130200</v>
      </c>
      <c r="H98" s="61"/>
      <c r="I98" s="42">
        <f t="shared" si="16"/>
        <v>0</v>
      </c>
      <c r="J98" s="60">
        <v>2080</v>
      </c>
      <c r="K98" s="62" t="str">
        <f t="shared" si="14"/>
        <v/>
      </c>
    </row>
    <row r="99" spans="1:11" x14ac:dyDescent="0.3">
      <c r="A99" s="10" t="s">
        <v>118</v>
      </c>
      <c r="B99" s="78"/>
      <c r="C99" s="49" t="s">
        <v>51</v>
      </c>
      <c r="D99" s="47"/>
      <c r="G99" s="40"/>
      <c r="H99" s="41"/>
      <c r="I99" s="42"/>
      <c r="J99" s="60">
        <v>2080</v>
      </c>
      <c r="K99" s="62" t="str">
        <f t="shared" si="14"/>
        <v/>
      </c>
    </row>
    <row r="100" spans="1:11" x14ac:dyDescent="0.3">
      <c r="A100" s="10"/>
      <c r="B100" s="78" t="s">
        <v>53</v>
      </c>
      <c r="C100" s="48" t="s">
        <v>52</v>
      </c>
      <c r="D100" s="47" t="s">
        <v>101</v>
      </c>
      <c r="E100" s="20">
        <v>336</v>
      </c>
      <c r="F100" s="20">
        <v>90</v>
      </c>
      <c r="G100" s="40">
        <f t="shared" si="15"/>
        <v>30240</v>
      </c>
      <c r="H100" s="61"/>
      <c r="I100" s="42">
        <f t="shared" si="16"/>
        <v>0</v>
      </c>
      <c r="J100" s="60">
        <v>2080</v>
      </c>
      <c r="K100" s="62" t="str">
        <f t="shared" si="14"/>
        <v/>
      </c>
    </row>
    <row r="101" spans="1:11" x14ac:dyDescent="0.3">
      <c r="A101" s="10"/>
      <c r="B101" s="78" t="s">
        <v>55</v>
      </c>
      <c r="C101" s="48" t="s">
        <v>54</v>
      </c>
      <c r="D101" s="47" t="s">
        <v>101</v>
      </c>
      <c r="E101" s="20">
        <v>0</v>
      </c>
      <c r="F101" s="20">
        <v>0</v>
      </c>
      <c r="G101" s="40"/>
      <c r="H101" s="41">
        <v>0</v>
      </c>
      <c r="I101" s="42">
        <f t="shared" si="16"/>
        <v>0</v>
      </c>
      <c r="J101" s="60">
        <v>2080</v>
      </c>
      <c r="K101" s="62" t="str">
        <f t="shared" si="14"/>
        <v/>
      </c>
    </row>
    <row r="102" spans="1:11" x14ac:dyDescent="0.3">
      <c r="A102" s="10"/>
      <c r="B102" s="78" t="s">
        <v>57</v>
      </c>
      <c r="C102" s="48" t="s">
        <v>56</v>
      </c>
      <c r="D102" s="47" t="s">
        <v>101</v>
      </c>
      <c r="E102" s="20">
        <v>336</v>
      </c>
      <c r="F102" s="20">
        <v>80</v>
      </c>
      <c r="G102" s="40">
        <f t="shared" si="15"/>
        <v>26880</v>
      </c>
      <c r="H102" s="61"/>
      <c r="I102" s="42">
        <f t="shared" si="16"/>
        <v>0</v>
      </c>
      <c r="J102" s="60">
        <v>2080</v>
      </c>
      <c r="K102" s="62" t="str">
        <f t="shared" si="14"/>
        <v/>
      </c>
    </row>
    <row r="103" spans="1:11" x14ac:dyDescent="0.3">
      <c r="A103" s="10"/>
      <c r="B103" s="78" t="s">
        <v>59</v>
      </c>
      <c r="C103" s="48" t="s">
        <v>58</v>
      </c>
      <c r="D103" s="47" t="s">
        <v>101</v>
      </c>
      <c r="E103" s="20">
        <v>0</v>
      </c>
      <c r="F103" s="20">
        <v>0</v>
      </c>
      <c r="G103" s="40"/>
      <c r="H103" s="41">
        <v>0</v>
      </c>
      <c r="I103" s="42">
        <f t="shared" si="16"/>
        <v>0</v>
      </c>
      <c r="J103" s="60">
        <v>2080</v>
      </c>
      <c r="K103" s="62" t="str">
        <f t="shared" si="14"/>
        <v/>
      </c>
    </row>
    <row r="104" spans="1:11" x14ac:dyDescent="0.3">
      <c r="A104" s="10"/>
      <c r="B104" s="78" t="s">
        <v>61</v>
      </c>
      <c r="C104" s="48" t="s">
        <v>60</v>
      </c>
      <c r="D104" s="47" t="s">
        <v>101</v>
      </c>
      <c r="E104" s="20">
        <v>0</v>
      </c>
      <c r="F104" s="20">
        <v>0</v>
      </c>
      <c r="G104" s="40"/>
      <c r="H104" s="41">
        <v>0</v>
      </c>
      <c r="I104" s="42">
        <f t="shared" si="16"/>
        <v>0</v>
      </c>
      <c r="J104" s="60">
        <v>2080</v>
      </c>
      <c r="K104" s="62" t="str">
        <f t="shared" si="14"/>
        <v/>
      </c>
    </row>
    <row r="105" spans="1:11" x14ac:dyDescent="0.3">
      <c r="A105" s="10"/>
      <c r="B105" s="78" t="s">
        <v>63</v>
      </c>
      <c r="C105" s="48" t="s">
        <v>62</v>
      </c>
      <c r="D105" s="47" t="s">
        <v>101</v>
      </c>
      <c r="E105" s="20">
        <v>80</v>
      </c>
      <c r="F105" s="20">
        <v>50</v>
      </c>
      <c r="G105" s="40">
        <f t="shared" si="15"/>
        <v>4000</v>
      </c>
      <c r="H105" s="61"/>
      <c r="I105" s="42">
        <f t="shared" si="16"/>
        <v>0</v>
      </c>
      <c r="J105" s="60">
        <v>2080</v>
      </c>
      <c r="K105" s="62" t="str">
        <f t="shared" si="14"/>
        <v/>
      </c>
    </row>
    <row r="106" spans="1:11" x14ac:dyDescent="0.3">
      <c r="A106" s="10"/>
      <c r="B106" s="78" t="s">
        <v>65</v>
      </c>
      <c r="C106" s="48" t="s">
        <v>64</v>
      </c>
      <c r="D106" s="47" t="s">
        <v>101</v>
      </c>
      <c r="E106" s="20">
        <v>80</v>
      </c>
      <c r="F106" s="20">
        <v>50</v>
      </c>
      <c r="G106" s="40">
        <f t="shared" si="15"/>
        <v>4000</v>
      </c>
      <c r="H106" s="61"/>
      <c r="I106" s="42">
        <f t="shared" si="16"/>
        <v>0</v>
      </c>
      <c r="J106" s="60">
        <v>2080</v>
      </c>
      <c r="K106" s="62" t="str">
        <f t="shared" si="14"/>
        <v/>
      </c>
    </row>
    <row r="107" spans="1:11" ht="28.8" x14ac:dyDescent="0.3">
      <c r="A107" s="10"/>
      <c r="B107" s="78" t="s">
        <v>66</v>
      </c>
      <c r="C107" s="50" t="s">
        <v>103</v>
      </c>
      <c r="D107" s="47" t="s">
        <v>101</v>
      </c>
      <c r="E107" s="20">
        <v>0</v>
      </c>
      <c r="F107" s="20">
        <v>0</v>
      </c>
      <c r="G107" s="40"/>
      <c r="H107" s="41">
        <v>0</v>
      </c>
      <c r="I107" s="42"/>
      <c r="J107" s="60">
        <v>2080</v>
      </c>
      <c r="K107" s="62" t="str">
        <f t="shared" si="14"/>
        <v/>
      </c>
    </row>
    <row r="108" spans="1:11" ht="28.8" x14ac:dyDescent="0.3">
      <c r="A108" s="10"/>
      <c r="B108" s="78" t="s">
        <v>68</v>
      </c>
      <c r="C108" s="50" t="s">
        <v>67</v>
      </c>
      <c r="D108" s="47" t="s">
        <v>101</v>
      </c>
      <c r="E108" s="20">
        <v>0</v>
      </c>
      <c r="F108" s="20">
        <v>0</v>
      </c>
      <c r="G108" s="40"/>
      <c r="H108" s="41">
        <v>0</v>
      </c>
      <c r="I108" s="42"/>
      <c r="J108" s="60">
        <v>2080</v>
      </c>
      <c r="K108" s="62" t="str">
        <f t="shared" si="14"/>
        <v/>
      </c>
    </row>
    <row r="109" spans="1:11" x14ac:dyDescent="0.3">
      <c r="A109" s="10"/>
      <c r="B109" s="78" t="s">
        <v>70</v>
      </c>
      <c r="C109" s="48" t="s">
        <v>69</v>
      </c>
      <c r="D109" s="47" t="s">
        <v>101</v>
      </c>
      <c r="E109" s="20">
        <v>0</v>
      </c>
      <c r="F109" s="20">
        <v>0</v>
      </c>
      <c r="G109" s="40"/>
      <c r="H109" s="41">
        <v>0</v>
      </c>
      <c r="I109" s="42"/>
      <c r="J109" s="60">
        <v>2080</v>
      </c>
      <c r="K109" s="62" t="str">
        <f t="shared" si="14"/>
        <v/>
      </c>
    </row>
    <row r="110" spans="1:11" ht="28.8" x14ac:dyDescent="0.3">
      <c r="A110" s="10"/>
      <c r="B110" s="78" t="s">
        <v>71</v>
      </c>
      <c r="C110" s="50" t="s">
        <v>104</v>
      </c>
      <c r="D110" s="47" t="s">
        <v>101</v>
      </c>
      <c r="E110" s="20">
        <v>360</v>
      </c>
      <c r="F110" s="20">
        <v>40</v>
      </c>
      <c r="G110" s="40">
        <f t="shared" si="15"/>
        <v>14400</v>
      </c>
      <c r="H110" s="61"/>
      <c r="I110" s="42">
        <f t="shared" si="16"/>
        <v>0</v>
      </c>
      <c r="J110" s="60">
        <v>2080</v>
      </c>
      <c r="K110" s="62" t="str">
        <f t="shared" si="14"/>
        <v/>
      </c>
    </row>
    <row r="111" spans="1:11" x14ac:dyDescent="0.3">
      <c r="A111" s="10"/>
      <c r="B111" s="78" t="s">
        <v>73</v>
      </c>
      <c r="C111" s="48" t="s">
        <v>72</v>
      </c>
      <c r="D111" s="47" t="s">
        <v>101</v>
      </c>
      <c r="E111" s="20">
        <v>744</v>
      </c>
      <c r="F111" s="20">
        <v>50</v>
      </c>
      <c r="G111" s="40">
        <f t="shared" si="15"/>
        <v>37200</v>
      </c>
      <c r="H111" s="61"/>
      <c r="I111" s="42">
        <f t="shared" si="16"/>
        <v>0</v>
      </c>
      <c r="J111" s="60">
        <v>2080</v>
      </c>
      <c r="K111" s="62" t="str">
        <f t="shared" si="14"/>
        <v/>
      </c>
    </row>
    <row r="112" spans="1:11" x14ac:dyDescent="0.3">
      <c r="A112" s="10"/>
      <c r="B112" s="78" t="s">
        <v>75</v>
      </c>
      <c r="C112" s="48" t="s">
        <v>74</v>
      </c>
      <c r="D112" s="47" t="s">
        <v>101</v>
      </c>
      <c r="E112" s="20">
        <v>168</v>
      </c>
      <c r="F112" s="20">
        <v>20</v>
      </c>
      <c r="G112" s="40">
        <f t="shared" si="15"/>
        <v>3360</v>
      </c>
      <c r="H112" s="61"/>
      <c r="I112" s="42">
        <f t="shared" si="16"/>
        <v>0</v>
      </c>
      <c r="J112" s="60">
        <v>2080</v>
      </c>
      <c r="K112" s="62" t="str">
        <f t="shared" si="14"/>
        <v/>
      </c>
    </row>
    <row r="113" spans="1:11" x14ac:dyDescent="0.3">
      <c r="A113" s="10"/>
      <c r="B113" s="78" t="s">
        <v>77</v>
      </c>
      <c r="C113" s="48" t="s">
        <v>76</v>
      </c>
      <c r="D113" s="47" t="s">
        <v>101</v>
      </c>
      <c r="E113" s="20">
        <v>0</v>
      </c>
      <c r="F113" s="20">
        <v>0</v>
      </c>
      <c r="G113" s="40"/>
      <c r="H113" s="41">
        <v>0</v>
      </c>
      <c r="I113" s="42">
        <f t="shared" si="16"/>
        <v>0</v>
      </c>
      <c r="J113" s="60">
        <v>2080</v>
      </c>
      <c r="K113" s="62" t="str">
        <f t="shared" si="14"/>
        <v/>
      </c>
    </row>
    <row r="114" spans="1:11" x14ac:dyDescent="0.3">
      <c r="A114" s="10"/>
      <c r="B114" s="78" t="s">
        <v>79</v>
      </c>
      <c r="C114" s="48" t="s">
        <v>78</v>
      </c>
      <c r="D114" s="47" t="s">
        <v>101</v>
      </c>
      <c r="E114" s="20">
        <v>0</v>
      </c>
      <c r="F114" s="20">
        <v>0</v>
      </c>
      <c r="G114" s="40"/>
      <c r="H114" s="41">
        <v>0</v>
      </c>
      <c r="I114" s="42">
        <f t="shared" si="16"/>
        <v>0</v>
      </c>
      <c r="J114" s="60">
        <v>2080</v>
      </c>
      <c r="K114" s="62" t="str">
        <f t="shared" si="14"/>
        <v/>
      </c>
    </row>
    <row r="115" spans="1:11" x14ac:dyDescent="0.3">
      <c r="A115" s="10"/>
      <c r="B115" s="78" t="s">
        <v>80</v>
      </c>
      <c r="C115" s="48" t="s">
        <v>102</v>
      </c>
      <c r="D115" s="47" t="s">
        <v>101</v>
      </c>
      <c r="E115" s="20">
        <v>6000</v>
      </c>
      <c r="F115" s="20">
        <v>15</v>
      </c>
      <c r="G115" s="40">
        <f t="shared" si="15"/>
        <v>90000</v>
      </c>
      <c r="H115" s="61"/>
      <c r="I115" s="42">
        <f t="shared" si="16"/>
        <v>0</v>
      </c>
      <c r="J115" s="60">
        <v>2080</v>
      </c>
      <c r="K115" s="62" t="str">
        <f t="shared" si="14"/>
        <v/>
      </c>
    </row>
    <row r="116" spans="1:11" ht="20.25" customHeight="1" x14ac:dyDescent="0.3">
      <c r="A116" s="10" t="s">
        <v>119</v>
      </c>
      <c r="B116" s="79"/>
      <c r="C116" s="52" t="s">
        <v>141</v>
      </c>
      <c r="D116" s="47"/>
      <c r="G116" s="40"/>
      <c r="H116" s="41"/>
      <c r="I116" s="42"/>
      <c r="J116" s="60">
        <v>2080</v>
      </c>
      <c r="K116" s="62" t="str">
        <f t="shared" si="14"/>
        <v/>
      </c>
    </row>
    <row r="117" spans="1:11" x14ac:dyDescent="0.3">
      <c r="A117" s="10"/>
      <c r="B117" s="79" t="s">
        <v>82</v>
      </c>
      <c r="C117" s="51" t="s">
        <v>81</v>
      </c>
      <c r="D117" s="47" t="s">
        <v>101</v>
      </c>
      <c r="E117" s="20">
        <v>0</v>
      </c>
      <c r="F117" s="20">
        <v>0</v>
      </c>
      <c r="G117" s="40"/>
      <c r="H117" s="41">
        <v>0</v>
      </c>
      <c r="I117" s="42">
        <f t="shared" si="16"/>
        <v>0</v>
      </c>
      <c r="J117" s="60">
        <v>2080</v>
      </c>
      <c r="K117" s="62" t="str">
        <f t="shared" si="14"/>
        <v/>
      </c>
    </row>
    <row r="118" spans="1:11" x14ac:dyDescent="0.3">
      <c r="A118" s="10"/>
      <c r="B118" s="79" t="s">
        <v>84</v>
      </c>
      <c r="C118" s="51" t="s">
        <v>83</v>
      </c>
      <c r="D118" s="47" t="s">
        <v>101</v>
      </c>
      <c r="E118" s="20">
        <v>744</v>
      </c>
      <c r="F118" s="20">
        <v>70</v>
      </c>
      <c r="G118" s="40">
        <f t="shared" si="15"/>
        <v>52080</v>
      </c>
      <c r="H118" s="61"/>
      <c r="I118" s="42">
        <f t="shared" si="16"/>
        <v>0</v>
      </c>
      <c r="J118" s="60">
        <v>2080</v>
      </c>
      <c r="K118" s="62" t="str">
        <f t="shared" si="14"/>
        <v/>
      </c>
    </row>
    <row r="119" spans="1:11" s="64" customFormat="1" ht="43.2" x14ac:dyDescent="0.3">
      <c r="B119" s="80" t="s">
        <v>85</v>
      </c>
      <c r="C119" s="65" t="s">
        <v>142</v>
      </c>
      <c r="D119" s="66" t="s">
        <v>101</v>
      </c>
      <c r="E119" s="67">
        <v>2232</v>
      </c>
      <c r="F119" s="67">
        <v>10</v>
      </c>
      <c r="G119" s="68">
        <f t="shared" si="15"/>
        <v>22320</v>
      </c>
      <c r="H119" s="69"/>
      <c r="I119" s="70">
        <f t="shared" si="16"/>
        <v>0</v>
      </c>
      <c r="J119" s="60">
        <v>2080</v>
      </c>
      <c r="K119" s="62" t="str">
        <f t="shared" si="14"/>
        <v/>
      </c>
    </row>
    <row r="120" spans="1:11" ht="28.8" x14ac:dyDescent="0.3">
      <c r="B120" s="80" t="s">
        <v>86</v>
      </c>
      <c r="C120" s="53" t="s">
        <v>106</v>
      </c>
      <c r="D120" s="47" t="s">
        <v>101</v>
      </c>
      <c r="E120" s="20">
        <v>14422</v>
      </c>
      <c r="F120" s="20">
        <v>2</v>
      </c>
      <c r="G120" s="40">
        <f t="shared" si="15"/>
        <v>28844</v>
      </c>
      <c r="H120" s="61"/>
      <c r="I120" s="42">
        <f>ROUND(E120*H120,2)</f>
        <v>0</v>
      </c>
      <c r="J120" s="60">
        <v>2080</v>
      </c>
      <c r="K120" s="62" t="str">
        <f t="shared" si="14"/>
        <v/>
      </c>
    </row>
    <row r="121" spans="1:11" x14ac:dyDescent="0.3">
      <c r="B121" s="80" t="s">
        <v>88</v>
      </c>
      <c r="C121" s="54" t="s">
        <v>87</v>
      </c>
      <c r="D121" s="47" t="s">
        <v>101</v>
      </c>
      <c r="E121" s="20">
        <v>14424</v>
      </c>
      <c r="F121" s="20">
        <v>2</v>
      </c>
      <c r="G121" s="40">
        <f t="shared" si="15"/>
        <v>28848</v>
      </c>
      <c r="H121" s="61"/>
      <c r="I121" s="42">
        <f>ROUND(E121*H121,2)</f>
        <v>0</v>
      </c>
      <c r="J121" s="60">
        <v>2080</v>
      </c>
      <c r="K121" s="62" t="str">
        <f t="shared" si="14"/>
        <v/>
      </c>
    </row>
    <row r="122" spans="1:11" ht="32.25" customHeight="1" x14ac:dyDescent="0.3">
      <c r="B122" s="80" t="s">
        <v>89</v>
      </c>
      <c r="C122" s="53" t="s">
        <v>107</v>
      </c>
      <c r="D122" s="47" t="s">
        <v>101</v>
      </c>
      <c r="E122" s="20">
        <v>0</v>
      </c>
      <c r="F122" s="20">
        <v>0</v>
      </c>
      <c r="G122" s="40"/>
      <c r="H122" s="41">
        <v>0</v>
      </c>
      <c r="I122" s="42">
        <f>ROUND(E122*H122,2)</f>
        <v>0</v>
      </c>
      <c r="J122" s="60">
        <v>2080</v>
      </c>
      <c r="K122" s="62" t="str">
        <f t="shared" si="14"/>
        <v/>
      </c>
    </row>
    <row r="123" spans="1:11" x14ac:dyDescent="0.3">
      <c r="B123" s="80" t="s">
        <v>90</v>
      </c>
      <c r="C123" s="54" t="s">
        <v>105</v>
      </c>
      <c r="D123" s="47" t="s">
        <v>101</v>
      </c>
      <c r="E123" s="20">
        <v>744</v>
      </c>
      <c r="F123" s="20">
        <v>35</v>
      </c>
      <c r="G123" s="40">
        <f t="shared" si="15"/>
        <v>26040</v>
      </c>
      <c r="H123" s="61"/>
      <c r="I123" s="42">
        <f t="shared" si="16"/>
        <v>0</v>
      </c>
      <c r="J123" s="60">
        <v>2080</v>
      </c>
      <c r="K123" s="62" t="str">
        <f t="shared" si="14"/>
        <v/>
      </c>
    </row>
    <row r="124" spans="1:11" x14ac:dyDescent="0.3">
      <c r="A124" s="10" t="s">
        <v>120</v>
      </c>
      <c r="B124" s="81"/>
      <c r="C124" s="55" t="s">
        <v>91</v>
      </c>
      <c r="D124" s="47"/>
      <c r="G124" s="40"/>
      <c r="H124" s="41"/>
      <c r="I124" s="42"/>
      <c r="J124" s="60">
        <v>2080</v>
      </c>
      <c r="K124" s="62" t="str">
        <f t="shared" si="14"/>
        <v/>
      </c>
    </row>
    <row r="125" spans="1:11" x14ac:dyDescent="0.3">
      <c r="B125" s="82" t="s">
        <v>93</v>
      </c>
      <c r="C125" s="56" t="s">
        <v>92</v>
      </c>
      <c r="D125" s="47" t="s">
        <v>101</v>
      </c>
      <c r="E125" s="20">
        <v>0</v>
      </c>
      <c r="F125" s="20">
        <v>0</v>
      </c>
      <c r="G125" s="40"/>
      <c r="H125" s="41">
        <v>0</v>
      </c>
      <c r="I125" s="42">
        <f t="shared" si="16"/>
        <v>0</v>
      </c>
      <c r="J125" s="60">
        <v>2080</v>
      </c>
      <c r="K125" s="62" t="str">
        <f t="shared" si="14"/>
        <v/>
      </c>
    </row>
    <row r="126" spans="1:11" x14ac:dyDescent="0.3">
      <c r="B126" s="82" t="s">
        <v>95</v>
      </c>
      <c r="C126" s="56" t="s">
        <v>94</v>
      </c>
      <c r="D126" s="47" t="s">
        <v>101</v>
      </c>
      <c r="E126" s="20">
        <v>0</v>
      </c>
      <c r="F126" s="20">
        <v>0</v>
      </c>
      <c r="G126" s="40"/>
      <c r="H126" s="41">
        <v>0</v>
      </c>
      <c r="I126" s="42">
        <f t="shared" si="16"/>
        <v>0</v>
      </c>
      <c r="J126" s="60">
        <v>2080</v>
      </c>
      <c r="K126" s="62" t="str">
        <f t="shared" si="14"/>
        <v/>
      </c>
    </row>
    <row r="127" spans="1:11" x14ac:dyDescent="0.3">
      <c r="B127" s="82" t="s">
        <v>97</v>
      </c>
      <c r="C127" s="56" t="s">
        <v>96</v>
      </c>
      <c r="D127" s="47" t="s">
        <v>101</v>
      </c>
      <c r="E127" s="20">
        <v>0</v>
      </c>
      <c r="F127" s="20">
        <v>0</v>
      </c>
      <c r="G127" s="40"/>
      <c r="H127" s="41">
        <v>0</v>
      </c>
      <c r="I127" s="42">
        <f t="shared" si="16"/>
        <v>0</v>
      </c>
      <c r="J127" s="60">
        <v>2080</v>
      </c>
      <c r="K127" s="62" t="str">
        <f t="shared" si="14"/>
        <v/>
      </c>
    </row>
    <row r="128" spans="1:11" ht="28.8" x14ac:dyDescent="0.3">
      <c r="B128" s="82" t="s">
        <v>98</v>
      </c>
      <c r="C128" s="57" t="s">
        <v>108</v>
      </c>
      <c r="D128" s="47" t="s">
        <v>101</v>
      </c>
      <c r="E128" s="20">
        <v>208</v>
      </c>
      <c r="F128" s="20">
        <v>50</v>
      </c>
      <c r="G128" s="40">
        <f t="shared" si="15"/>
        <v>10400</v>
      </c>
      <c r="H128" s="61"/>
      <c r="I128" s="42">
        <f t="shared" si="16"/>
        <v>0</v>
      </c>
      <c r="J128" s="60">
        <v>2080</v>
      </c>
      <c r="K128" s="62" t="str">
        <f t="shared" si="14"/>
        <v/>
      </c>
    </row>
    <row r="129" spans="1:11" ht="27" customHeight="1" x14ac:dyDescent="0.3">
      <c r="A129" s="10" t="s">
        <v>125</v>
      </c>
      <c r="B129" s="71"/>
      <c r="C129" s="58" t="s">
        <v>133</v>
      </c>
      <c r="D129" s="47"/>
      <c r="G129" s="40"/>
      <c r="H129" s="41"/>
      <c r="I129" s="42"/>
      <c r="J129" s="60">
        <v>2080</v>
      </c>
      <c r="K129" s="62" t="str">
        <f t="shared" si="14"/>
        <v/>
      </c>
    </row>
    <row r="130" spans="1:11" ht="27" customHeight="1" x14ac:dyDescent="0.3">
      <c r="B130" s="71">
        <v>2080</v>
      </c>
      <c r="C130" s="59" t="s">
        <v>124</v>
      </c>
      <c r="D130" s="47" t="s">
        <v>123</v>
      </c>
      <c r="E130" s="20">
        <v>5</v>
      </c>
      <c r="F130" s="20">
        <v>440</v>
      </c>
      <c r="G130" s="40">
        <f t="shared" ref="G130" si="17">ROUND(E130*F130,2)</f>
        <v>2200</v>
      </c>
      <c r="H130" s="61"/>
      <c r="I130" s="42">
        <f>ROUND(E130*H130,2)</f>
        <v>0</v>
      </c>
      <c r="J130" s="60">
        <v>2080</v>
      </c>
      <c r="K130" s="62" t="str">
        <f t="shared" si="14"/>
        <v/>
      </c>
    </row>
    <row r="131" spans="1:11" x14ac:dyDescent="0.3">
      <c r="J131" s="43"/>
    </row>
    <row r="135" spans="1:11" ht="15.6" x14ac:dyDescent="0.3">
      <c r="E135" s="9"/>
    </row>
  </sheetData>
  <sheetProtection algorithmName="SHA-512" hashValue="04AYn3AGkNVRH12psjYzCRL1UwL3ecUfHaGUCKzR7KmYggZ141OnGMbTWHkHVmbOUFQa4hrilVcn5IGdqmo6WA==" saltValue="AUaAZwIoBRD/zcR3AaiAvA==" spinCount="100000" sheet="1" objects="1" scenarios="1"/>
  <mergeCells count="8">
    <mergeCell ref="F10:G10"/>
    <mergeCell ref="H10:I10"/>
    <mergeCell ref="A3:C3"/>
    <mergeCell ref="A6:C6"/>
    <mergeCell ref="A8:C8"/>
    <mergeCell ref="E3:G3"/>
    <mergeCell ref="E6:G6"/>
    <mergeCell ref="E8:G8"/>
  </mergeCells>
  <phoneticPr fontId="1" type="noConversion"/>
  <pageMargins left="0.7" right="0.7" top="0.75" bottom="0.75" header="0.3" footer="0.3"/>
  <pageSetup paperSize="9" orientation="portrait" r:id="rId1"/>
  <ignoredErrors>
    <ignoredError sqref="A15 A37 A20 A39:A40 A12" numberStoredAsText="1"/>
    <ignoredError sqref="G37 I15 G19:G20 I19:I20 G38 I37 I38:I41 G40:G41" unlockedFormula="1"/>
  </ignoredError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FC0E97-CB6D-4F0C-B412-261061540443}">
  <dimension ref="A1:B12"/>
  <sheetViews>
    <sheetView workbookViewId="0">
      <selection activeCell="A11" sqref="A11"/>
    </sheetView>
  </sheetViews>
  <sheetFormatPr baseColWidth="10" defaultRowHeight="14.4" x14ac:dyDescent="0.3"/>
  <cols>
    <col min="1" max="1" width="86.109375" customWidth="1"/>
  </cols>
  <sheetData>
    <row r="1" spans="1:2" x14ac:dyDescent="0.3">
      <c r="A1" s="17" t="s">
        <v>136</v>
      </c>
    </row>
    <row r="2" spans="1:2" x14ac:dyDescent="0.3">
      <c r="A2" s="10" t="s">
        <v>135</v>
      </c>
    </row>
    <row r="3" spans="1:2" x14ac:dyDescent="0.3">
      <c r="A3" s="10" t="s">
        <v>121</v>
      </c>
    </row>
    <row r="4" spans="1:2" ht="72" x14ac:dyDescent="0.3">
      <c r="A4" s="16" t="s">
        <v>137</v>
      </c>
      <c r="B4" s="8"/>
    </row>
    <row r="5" spans="1:2" ht="27.6" customHeight="1" x14ac:dyDescent="0.3">
      <c r="A5" s="15" t="s">
        <v>138</v>
      </c>
      <c r="B5" s="7"/>
    </row>
    <row r="6" spans="1:2" ht="66" customHeight="1" x14ac:dyDescent="0.3">
      <c r="A6" s="15" t="s">
        <v>140</v>
      </c>
    </row>
    <row r="7" spans="1:2" ht="57.6" x14ac:dyDescent="0.3">
      <c r="A7" s="18" t="s">
        <v>139</v>
      </c>
    </row>
    <row r="9" spans="1:2" ht="20.399999999999999" customHeight="1" x14ac:dyDescent="0.3">
      <c r="A9" s="8" t="s">
        <v>132</v>
      </c>
    </row>
    <row r="10" spans="1:2" ht="52.8" x14ac:dyDescent="0.3">
      <c r="A10" s="7" t="s">
        <v>134</v>
      </c>
    </row>
    <row r="11" spans="1:2" ht="37.200000000000003" customHeight="1" x14ac:dyDescent="0.3">
      <c r="A11" s="63" t="s">
        <v>144</v>
      </c>
    </row>
    <row r="12" spans="1:2" ht="34.200000000000003" customHeight="1" x14ac:dyDescent="0.3">
      <c r="A12" s="63" t="s">
        <v>143</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B07374-7CE9-41A7-8B58-26C8975D650B}">
  <dimension ref="A1:I11"/>
  <sheetViews>
    <sheetView zoomScale="85" zoomScaleNormal="85" workbookViewId="0">
      <selection activeCell="F15" sqref="F15"/>
    </sheetView>
  </sheetViews>
  <sheetFormatPr baseColWidth="10" defaultColWidth="11.5546875" defaultRowHeight="13.2" x14ac:dyDescent="0.25"/>
  <cols>
    <col min="1" max="1" width="12.33203125" style="2" customWidth="1"/>
    <col min="2" max="2" width="18.109375" style="2" customWidth="1"/>
    <col min="3" max="5" width="17.33203125" style="2" customWidth="1"/>
    <col min="6" max="6" width="20.109375" style="1" customWidth="1"/>
    <col min="7" max="7" width="17.33203125" style="1" customWidth="1"/>
    <col min="8" max="8" width="17.88671875" style="1" bestFit="1" customWidth="1"/>
    <col min="9" max="9" width="16.6640625" style="1" customWidth="1"/>
    <col min="10" max="16384" width="11.5546875" style="1"/>
  </cols>
  <sheetData>
    <row r="1" spans="1:9" ht="18.600000000000001" customHeight="1" x14ac:dyDescent="0.25"/>
    <row r="2" spans="1:9" ht="45.6" customHeight="1" x14ac:dyDescent="0.25">
      <c r="B2" s="3" t="s">
        <v>128</v>
      </c>
      <c r="C2" s="3" t="s">
        <v>31</v>
      </c>
      <c r="D2" s="3" t="s">
        <v>32</v>
      </c>
      <c r="E2" s="3" t="s">
        <v>33</v>
      </c>
      <c r="F2" s="3" t="s">
        <v>129</v>
      </c>
      <c r="G2" s="4" t="s">
        <v>34</v>
      </c>
      <c r="H2" s="4" t="s">
        <v>35</v>
      </c>
      <c r="I2" s="4" t="s">
        <v>36</v>
      </c>
    </row>
    <row r="3" spans="1:9" ht="29.4" customHeight="1" x14ac:dyDescent="0.25">
      <c r="A3" s="13"/>
      <c r="B3" s="5">
        <f>+B7+B8</f>
        <v>0</v>
      </c>
      <c r="C3" s="5">
        <f t="shared" ref="C3:F3" si="0">+C7+C8</f>
        <v>0</v>
      </c>
      <c r="D3" s="5">
        <f t="shared" si="0"/>
        <v>0</v>
      </c>
      <c r="E3" s="5">
        <f t="shared" si="0"/>
        <v>0</v>
      </c>
      <c r="F3" s="5">
        <f t="shared" si="0"/>
        <v>0</v>
      </c>
      <c r="G3" s="6">
        <f>+E3+D3+C3+B3+F3</f>
        <v>0</v>
      </c>
      <c r="H3" s="6">
        <f>0.21*G3</f>
        <v>0</v>
      </c>
      <c r="I3" s="6">
        <f>+H3+G3</f>
        <v>0</v>
      </c>
    </row>
    <row r="6" spans="1:9" ht="30" customHeight="1" x14ac:dyDescent="0.25">
      <c r="A6" s="2" t="s">
        <v>127</v>
      </c>
      <c r="B6" s="14" t="s">
        <v>128</v>
      </c>
      <c r="C6" s="14" t="s">
        <v>31</v>
      </c>
      <c r="D6" s="14" t="s">
        <v>32</v>
      </c>
      <c r="E6" s="14" t="s">
        <v>33</v>
      </c>
      <c r="F6" s="14" t="s">
        <v>129</v>
      </c>
      <c r="G6" s="1" t="s">
        <v>130</v>
      </c>
    </row>
    <row r="7" spans="1:9" ht="16.95" customHeight="1" x14ac:dyDescent="0.25">
      <c r="A7" s="2">
        <v>2079</v>
      </c>
      <c r="B7" s="12">
        <f>+ROUND(($G$7/4)*11/12,2)</f>
        <v>0</v>
      </c>
      <c r="C7" s="12">
        <f>+ROUND($G$7/4,2)</f>
        <v>0</v>
      </c>
      <c r="D7" s="12">
        <f>+ROUND($G$7/4,2)</f>
        <v>0</v>
      </c>
      <c r="E7" s="12">
        <f>+ROUND($G$7/4,2)</f>
        <v>0</v>
      </c>
      <c r="F7" s="12">
        <f>+G7-B7-C7-D7-E7</f>
        <v>0</v>
      </c>
      <c r="G7" s="12">
        <f>+SUMIF(CERTO!$J$15:$J$130,A7,CERTO!$I$15:$I$130)</f>
        <v>0</v>
      </c>
    </row>
    <row r="8" spans="1:9" ht="16.95" customHeight="1" x14ac:dyDescent="0.25">
      <c r="A8" s="2">
        <v>2080</v>
      </c>
      <c r="B8" s="12">
        <f>+ROUND(($G$7/4)*11/12,2)</f>
        <v>0</v>
      </c>
      <c r="C8" s="12">
        <f>+ROUND($G$8/4,2)</f>
        <v>0</v>
      </c>
      <c r="D8" s="12">
        <f>+ROUND($G$8/4,2)</f>
        <v>0</v>
      </c>
      <c r="E8" s="12">
        <f>+ROUND($G$8/4,2)</f>
        <v>0</v>
      </c>
      <c r="F8" s="12">
        <f>+G8-B8-C8-D8-E8</f>
        <v>0</v>
      </c>
      <c r="G8" s="12">
        <f>+SUMIF(CERTO!$J$15:$J$130,A8,CERTO!$I$15:$I$130)</f>
        <v>0</v>
      </c>
    </row>
    <row r="10" spans="1:9" x14ac:dyDescent="0.25">
      <c r="B10" s="11"/>
      <c r="C10" s="11"/>
      <c r="D10" s="11"/>
      <c r="E10" s="11"/>
      <c r="F10" s="11"/>
    </row>
    <row r="11" spans="1:9" x14ac:dyDescent="0.25">
      <c r="B11" s="11"/>
    </row>
  </sheetData>
  <sheetProtection algorithmName="SHA-512" hashValue="BaiO9s/biu38pc36LLON+hPWXTWxuuiSH6obZkKySSJwl2ZnzTkvOqWHHKuOOevZPJwZVaxtgHvU34i+hUlOWg==" saltValue="D9XFqQtDHRat57qwy09qaw==" spinCount="100000" sheet="1" objects="1" scenarios="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CERTO</vt:lpstr>
      <vt:lpstr>Notas</vt:lpstr>
      <vt:lpstr>IMPORTE DE ADJUDICACIÓN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2024-10-10T09:25:40Z</dcterms:created>
  <dcterms:modified xsi:type="dcterms:W3CDTF">2025-06-25T12:17:46Z</dcterms:modified>
  <cp:category/>
  <cp:contentStatus/>
</cp:coreProperties>
</file>