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F34EBEFA-D237-4E6B-935A-F713F7C6C432}" xr6:coauthVersionLast="47" xr6:coauthVersionMax="47" xr10:uidLastSave="{00000000-0000-0000-0000-000000000000}"/>
  <bookViews>
    <workbookView xWindow="390" yWindow="390" windowWidth="18645" windowHeight="14550" xr2:uid="{F043CD35-4EC0-4E73-B105-4F3FF39130F0}"/>
  </bookViews>
  <sheets>
    <sheet name="CERTO" sheetId="1" r:id="rId1"/>
    <sheet name="Notas" sheetId="7" r:id="rId2"/>
    <sheet name="IMPORTE ADJUDICACIÓN" sheetId="5" r:id="rId3"/>
  </sheets>
  <definedNames>
    <definedName name="_xlnm._FilterDatabase" localSheetId="0" hidden="1">CERTO!$A$11:$K$129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 i="1" l="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I90" i="1" l="1"/>
  <c r="I51" i="1"/>
  <c r="I129" i="1" l="1"/>
  <c r="G129" i="1"/>
  <c r="G90" i="1"/>
  <c r="G51" i="1"/>
  <c r="I125" i="1" l="1"/>
  <c r="I126" i="1"/>
  <c r="I127" i="1"/>
  <c r="I124" i="1"/>
  <c r="G125" i="1"/>
  <c r="G126" i="1"/>
  <c r="G127" i="1"/>
  <c r="G124" i="1"/>
  <c r="I121" i="1"/>
  <c r="I113" i="1"/>
  <c r="G113" i="1"/>
  <c r="I107" i="1"/>
  <c r="I108" i="1"/>
  <c r="I109" i="1"/>
  <c r="G107" i="1"/>
  <c r="G108" i="1"/>
  <c r="G109" i="1"/>
  <c r="I102" i="1"/>
  <c r="I103" i="1"/>
  <c r="I104" i="1"/>
  <c r="G102" i="1"/>
  <c r="G103" i="1"/>
  <c r="G104" i="1"/>
  <c r="I101" i="1"/>
  <c r="I64" i="1"/>
  <c r="I38" i="1"/>
  <c r="I29" i="1"/>
  <c r="G121" i="1"/>
  <c r="G101" i="1"/>
  <c r="G68" i="1"/>
  <c r="G64" i="1"/>
  <c r="G25" i="1"/>
  <c r="I86" i="1"/>
  <c r="I87" i="1"/>
  <c r="I85" i="1"/>
  <c r="I82" i="1"/>
  <c r="I77" i="1"/>
  <c r="I75" i="1"/>
  <c r="I74" i="1"/>
  <c r="I70" i="1"/>
  <c r="I69" i="1"/>
  <c r="B8" i="5" l="1"/>
  <c r="C1" i="5"/>
  <c r="D1" i="5" s="1"/>
  <c r="E1" i="5" s="1"/>
  <c r="G114" i="1" l="1"/>
  <c r="G116" i="1"/>
  <c r="G85" i="1"/>
  <c r="G86" i="1"/>
  <c r="G87" i="1"/>
  <c r="G82" i="1"/>
  <c r="G77" i="1"/>
  <c r="G74" i="1"/>
  <c r="G75" i="1"/>
  <c r="G69" i="1"/>
  <c r="G70" i="1"/>
  <c r="G65" i="1"/>
  <c r="G62" i="1"/>
  <c r="I122" i="1" l="1"/>
  <c r="I94" i="1"/>
  <c r="I96" i="1"/>
  <c r="I97" i="1"/>
  <c r="I98" i="1"/>
  <c r="I105" i="1"/>
  <c r="I106" i="1"/>
  <c r="I110" i="1"/>
  <c r="I111" i="1"/>
  <c r="I112" i="1"/>
  <c r="I116" i="1"/>
  <c r="I117" i="1"/>
  <c r="I118" i="1"/>
  <c r="I119" i="1"/>
  <c r="I120" i="1"/>
  <c r="I93" i="1"/>
  <c r="H13" i="5" s="1"/>
  <c r="I88" i="1"/>
  <c r="I79" i="1"/>
  <c r="I80" i="1"/>
  <c r="I83" i="1"/>
  <c r="I71" i="1"/>
  <c r="I72" i="1"/>
  <c r="I78" i="1"/>
  <c r="I55" i="1"/>
  <c r="I56" i="1"/>
  <c r="I57" i="1"/>
  <c r="I58" i="1"/>
  <c r="I59" i="1"/>
  <c r="I61" i="1"/>
  <c r="I62" i="1"/>
  <c r="I63" i="1"/>
  <c r="I66" i="1"/>
  <c r="I67" i="1"/>
  <c r="I54" i="1"/>
  <c r="I48" i="1"/>
  <c r="I49" i="1"/>
  <c r="I47" i="1"/>
  <c r="I100" i="1"/>
  <c r="G93" i="1"/>
  <c r="G94" i="1"/>
  <c r="G95" i="1"/>
  <c r="I95" i="1"/>
  <c r="G96" i="1"/>
  <c r="G97" i="1"/>
  <c r="G98" i="1"/>
  <c r="G100" i="1"/>
  <c r="G105" i="1"/>
  <c r="G106" i="1"/>
  <c r="G110" i="1"/>
  <c r="G111" i="1"/>
  <c r="G112" i="1"/>
  <c r="I114" i="1"/>
  <c r="G117" i="1"/>
  <c r="G118" i="1"/>
  <c r="G119" i="1"/>
  <c r="G120" i="1"/>
  <c r="G122" i="1"/>
  <c r="I65" i="1"/>
  <c r="G81" i="1"/>
  <c r="G61" i="1"/>
  <c r="G63" i="1"/>
  <c r="G66" i="1"/>
  <c r="G67" i="1"/>
  <c r="G71" i="1"/>
  <c r="G72" i="1"/>
  <c r="G73" i="1"/>
  <c r="I73" i="1"/>
  <c r="G78" i="1"/>
  <c r="G79" i="1"/>
  <c r="G80" i="1"/>
  <c r="G83" i="1"/>
  <c r="G88" i="1"/>
  <c r="G55" i="1"/>
  <c r="G56" i="1"/>
  <c r="G57" i="1"/>
  <c r="G58" i="1"/>
  <c r="G59" i="1"/>
  <c r="G54" i="1"/>
  <c r="B13" i="5" l="1"/>
  <c r="E13" i="5"/>
  <c r="D13" i="5"/>
  <c r="C13" i="5"/>
  <c r="I81" i="1"/>
  <c r="H12" i="5" s="1"/>
  <c r="F13" i="5" l="1"/>
  <c r="B12" i="5"/>
  <c r="D12" i="5"/>
  <c r="C12" i="5"/>
  <c r="E12" i="5"/>
  <c r="G46" i="1"/>
  <c r="I46" i="1"/>
  <c r="G47" i="1"/>
  <c r="G48" i="1"/>
  <c r="G49" i="1"/>
  <c r="G41" i="1"/>
  <c r="I41" i="1"/>
  <c r="G42" i="1"/>
  <c r="I42" i="1"/>
  <c r="G43" i="1"/>
  <c r="I43" i="1"/>
  <c r="G44" i="1"/>
  <c r="I44" i="1"/>
  <c r="I22" i="1"/>
  <c r="I23" i="1"/>
  <c r="I24" i="1"/>
  <c r="I26" i="1"/>
  <c r="I27" i="1"/>
  <c r="I28" i="1"/>
  <c r="I30" i="1"/>
  <c r="I31" i="1"/>
  <c r="I32" i="1"/>
  <c r="I33" i="1"/>
  <c r="I34" i="1"/>
  <c r="I35" i="1"/>
  <c r="I36" i="1"/>
  <c r="G22" i="1"/>
  <c r="G23" i="1"/>
  <c r="G24" i="1"/>
  <c r="G26" i="1"/>
  <c r="G27" i="1"/>
  <c r="G28" i="1"/>
  <c r="G30" i="1"/>
  <c r="G31" i="1"/>
  <c r="G32" i="1"/>
  <c r="G33" i="1"/>
  <c r="G34" i="1"/>
  <c r="G35" i="1"/>
  <c r="G36" i="1"/>
  <c r="I16" i="1"/>
  <c r="I17" i="1"/>
  <c r="I18" i="1"/>
  <c r="F12" i="5" l="1"/>
  <c r="G15" i="1"/>
  <c r="G16" i="1"/>
  <c r="G17" i="1"/>
  <c r="G18" i="1"/>
  <c r="G40" i="1" l="1"/>
  <c r="I40" i="1"/>
  <c r="I19" i="1"/>
  <c r="I20" i="1"/>
  <c r="I39" i="1"/>
  <c r="G19" i="1"/>
  <c r="G20" i="1"/>
  <c r="G39" i="1"/>
  <c r="F7" i="1"/>
  <c r="I15" i="1"/>
  <c r="D6" i="1" l="1"/>
  <c r="D5" i="1" s="1"/>
  <c r="D4" i="1"/>
  <c r="H11" i="5"/>
  <c r="H6" i="1"/>
  <c r="D7" i="1"/>
  <c r="D8" i="1" s="1"/>
  <c r="D3" i="1" l="1"/>
  <c r="H5" i="1"/>
  <c r="H4" i="5"/>
  <c r="H7" i="1"/>
  <c r="H8" i="1" s="1"/>
  <c r="H4" i="1"/>
  <c r="C11" i="5"/>
  <c r="C4" i="5" s="1"/>
  <c r="D11" i="5"/>
  <c r="D4" i="5" s="1"/>
  <c r="B11" i="5"/>
  <c r="B4" i="5" s="1"/>
  <c r="E11" i="5"/>
  <c r="E4" i="5" s="1"/>
  <c r="H3" i="1" l="1"/>
  <c r="F11" i="5"/>
  <c r="F4" i="5" s="1"/>
  <c r="I4" i="5"/>
  <c r="J4" i="5" s="1"/>
  <c r="H16" i="5"/>
</calcChain>
</file>

<file path=xl/sharedStrings.xml><?xml version="1.0" encoding="utf-8"?>
<sst xmlns="http://schemas.openxmlformats.org/spreadsheetml/2006/main" count="389" uniqueCount="146">
  <si>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</si>
  <si>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</si>
  <si>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</si>
  <si>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</si>
  <si>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</si>
  <si>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</si>
  <si>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</si>
  <si>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</si>
  <si>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</si>
  <si>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</si>
  <si>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</si>
  <si>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</si>
  <si>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</si>
  <si>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</si>
  <si>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</si>
  <si>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</si>
  <si>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</si>
  <si>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</si>
  <si>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</si>
  <si>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</si>
  <si>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</si>
  <si>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</si>
  <si>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</si>
  <si>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</si>
  <si>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</si>
  <si>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</si>
  <si>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</si>
  <si>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</si>
  <si>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</si>
  <si>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</si>
  <si>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1.1.1</t>
  </si>
  <si>
    <t>1.2</t>
  </si>
  <si>
    <t>(IVA +21 %)</t>
  </si>
  <si>
    <t>IMPORTE TOTAL DE ADJUDICACIÓN (con IVA)</t>
  </si>
  <si>
    <t>LIMPIEZAS ORDINARIAS</t>
  </si>
  <si>
    <t>Limpieza E</t>
  </si>
  <si>
    <t>E</t>
  </si>
  <si>
    <t>Limpieza A</t>
  </si>
  <si>
    <t>A</t>
  </si>
  <si>
    <t>Limpieza (ZX) exterior</t>
  </si>
  <si>
    <t>ZX</t>
  </si>
  <si>
    <t>Limpieza (ZXT) exterior túnel</t>
  </si>
  <si>
    <t>ZXT</t>
  </si>
  <si>
    <t>Limpieza (ZN) interior</t>
  </si>
  <si>
    <t>ZN</t>
  </si>
  <si>
    <t>Limpieza integral (LI)</t>
  </si>
  <si>
    <t>LI:</t>
  </si>
  <si>
    <t>LIMPIEZAS TECNICAS</t>
  </si>
  <si>
    <t>Limpieza de elementos bajo bastidor manual</t>
  </si>
  <si>
    <t>LEBB</t>
  </si>
  <si>
    <t>Limpieza de bastidor y "H" del bogie</t>
  </si>
  <si>
    <t>IB</t>
  </si>
  <si>
    <t>Lavado equipos A/A manual</t>
  </si>
  <si>
    <t>LAAM</t>
  </si>
  <si>
    <t>Soplado equipos A/A manual</t>
  </si>
  <si>
    <t>SAAM</t>
  </si>
  <si>
    <t>Soplado equipos A/A automatizado</t>
  </si>
  <si>
    <t>SAAA</t>
  </si>
  <si>
    <t>Limpieza RCL previa</t>
  </si>
  <si>
    <t>RCLp</t>
  </si>
  <si>
    <t>Limpieza RCL coronas</t>
  </si>
  <si>
    <t>RCLc</t>
  </si>
  <si>
    <t>Soplado /Aspirado de Elementos manual (Revisión Modular)</t>
  </si>
  <si>
    <t>SBBM</t>
  </si>
  <si>
    <t>Soplado/Aspirado de Elementos automatizado (Revisión Modular)</t>
  </si>
  <si>
    <t>SBBA</t>
  </si>
  <si>
    <t>Limpieza individual de cofres (por coche)</t>
  </si>
  <si>
    <t>LC</t>
  </si>
  <si>
    <t>Limpieza de puertas, camillas y escalera de emergencia</t>
  </si>
  <si>
    <t>PCEE</t>
  </si>
  <si>
    <t>Limpieza suelos y techos</t>
  </si>
  <si>
    <t>LST</t>
  </si>
  <si>
    <t>Sustitución de mantas filtrantes</t>
  </si>
  <si>
    <t>FA</t>
  </si>
  <si>
    <t>EM</t>
  </si>
  <si>
    <t>Limpieza de guardabarros</t>
  </si>
  <si>
    <t>LGB</t>
  </si>
  <si>
    <t>Limpieza interior de bastidores de asientos</t>
  </si>
  <si>
    <t>LBA</t>
  </si>
  <si>
    <t>DDD</t>
  </si>
  <si>
    <t>Reposición y colocación de pegatinas (por pegatina)</t>
  </si>
  <si>
    <t>PEG</t>
  </si>
  <si>
    <t>PERC</t>
  </si>
  <si>
    <t>FILM</t>
  </si>
  <si>
    <t>PUL</t>
  </si>
  <si>
    <t>LIMPIEZAS DE OTRA ÍNDOLE</t>
  </si>
  <si>
    <t>Limpieza de fosos con equipamiento</t>
  </si>
  <si>
    <t>LFE</t>
  </si>
  <si>
    <t>Limpieza de vía con elevadores</t>
  </si>
  <si>
    <t>LVE</t>
  </si>
  <si>
    <t>Limpieza de bienes de producción</t>
  </si>
  <si>
    <t>LBP</t>
  </si>
  <si>
    <t>RBTA</t>
  </si>
  <si>
    <t>Nº de operaciones</t>
  </si>
  <si>
    <t>Pulido totalmente transparente de cristales (*m2)</t>
  </si>
  <si>
    <t>1.1.2</t>
  </si>
  <si>
    <t>1.1.3</t>
  </si>
  <si>
    <t>1.1.4</t>
  </si>
  <si>
    <t>1.2.1</t>
  </si>
  <si>
    <t>1.2.2</t>
  </si>
  <si>
    <t>1.2.3</t>
  </si>
  <si>
    <t>1.2.4</t>
  </si>
  <si>
    <t>1.3</t>
  </si>
  <si>
    <t>1.3.1</t>
  </si>
  <si>
    <t>1.3.2</t>
  </si>
  <si>
    <t>1.3.3</t>
  </si>
  <si>
    <t>1.3.4</t>
  </si>
  <si>
    <t>Se tendrán en cuenta las Notas del apartado 27 del Pliego de Condiciones Particulares.</t>
  </si>
  <si>
    <t>LOTE D (Lote 4)</t>
  </si>
  <si>
    <t>Línea 10/Tipo 7000</t>
  </si>
  <si>
    <t>TLF</t>
  </si>
  <si>
    <t>Tratamiento de lunas frontales</t>
  </si>
  <si>
    <t>Eliminación de murales (m2)</t>
  </si>
  <si>
    <t>Colocación de perching (por caja)</t>
  </si>
  <si>
    <t>Sustitución de film en ventanas interior recinto de viajeros (*m2)</t>
  </si>
  <si>
    <t>Retirada de bidones de trapos absorbentes (dia)</t>
  </si>
  <si>
    <t>Líneas 8-11-12 /Tipo 8000 o Nuevo material</t>
  </si>
  <si>
    <t xml:space="preserve">Línea 10 /TIPO 9000 </t>
  </si>
  <si>
    <t>11 meses</t>
  </si>
  <si>
    <t>año completo</t>
  </si>
  <si>
    <t>1 mes</t>
  </si>
  <si>
    <t>Año 1 (11 meses)</t>
  </si>
  <si>
    <t>Año 2                              (año completo)</t>
  </si>
  <si>
    <t>Año 3                            (año completo)</t>
  </si>
  <si>
    <t>Año 4                   (año completo)</t>
  </si>
  <si>
    <t>Año 4                   (1 mes)</t>
  </si>
  <si>
    <t>IMPORTE TOTAL DE ADJUDICACIÓN (sin IVA)</t>
  </si>
  <si>
    <t>1.1.5</t>
  </si>
  <si>
    <t>Nº de jornadas</t>
  </si>
  <si>
    <t>1.3.5</t>
  </si>
  <si>
    <t>JORNADAS EXTRAORDINARIAS</t>
  </si>
  <si>
    <t>Jornada extraordinaria personal, material y gestión</t>
  </si>
  <si>
    <t>1.2.5</t>
  </si>
  <si>
    <t>Notas</t>
  </si>
  <si>
    <t xml:space="preserve"> Se debe rellenar la celda sombreada en verde.</t>
  </si>
  <si>
    <t>Los precios unitarios deben incluir Gastos Generales y Beneficio Industrial. En las celdas de “Beneficio industrial ofertado” y “Gastos Generales ofertados” debe indicarse el porcentaje (únicamente a modo informativo). En caso de que las celdas mencionadas anteriormente no estén debidamente cumplimentadas, es decir, se encuentren en blanco, se considerará que el % ofertado para dichas celdas es 0.</t>
  </si>
  <si>
    <t>Los precios unitarios ofertados (Precio Un Ofertante) no podrán exceder los precios unitarios máximos (Precio Un Licitación).</t>
  </si>
  <si>
    <t>Los precios unitarios en donde el número de operaciones es cero no es necesario incluirlos</t>
  </si>
  <si>
    <t>Las cantidadades indicadas son estimaciones de referencia por lo que la facturación se realizará por operación realmente ejecutada utilizando los precios unitararios ofertados. De esta manera las cantidades de referencia podrán variar en todo momento para ajustarse a las realmente ejecutadas sin sobrepasar a nivel global el presupuesto de adjudicacion del contrato</t>
  </si>
  <si>
    <t>*Precio para limpiezas de nuevo material móvil asignado a la línea una vez se haya recepcionado</t>
  </si>
  <si>
    <t>** El precio por jornada extraordinaria se podrá utilizar para cualquier operación extraordinaria y en general para cualquier operación no explicitamente descrita en las diferentes tipologías de limpieza.  Cada jornada equivaldrá a 8 horas de trabajo pudiendo facturase jornadas parciales. Este tipo de trabajo se facturán  con cargo al importe global de adjudicación.</t>
  </si>
  <si>
    <t>CECOS</t>
  </si>
  <si>
    <t>Control de plagas: Visita de inspección para comprobación de posibles focos de insectos o roedores</t>
  </si>
  <si>
    <t xml:space="preserve">DDD: Actuación Correctiva 24 horas.La resolución de los avisos se considera incluida en la oferta económica, dentro del Plan de Mantenimiento, sin tener un abono independiente. </t>
  </si>
  <si>
    <t xml:space="preserve">DDD: Actuación Correctiva 2 horas. La resolución de los trabajos urgentes se considera incluida en la oferta económica, dentro del Plan de Mantenimiento, sin tener un abono independiente. </t>
  </si>
  <si>
    <t>CAMPAÑAS Y CONTROL DE PLAGAS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</si>
</sst>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15"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10"/>
      <name val="Arial"/>
      <family val="2"/>
    </font>
    <font>
      <sz val="10"/>
      <name val="Arial"/>
      <family val="2"/>
    </font>
    <font>
      <b/>
      <sz val="10"/>
      <name val="Arial"/>
      <family val="2"/>
    </font>
    <font>
      <b/>
      <i/>
      <sz val="11"/>
      <color rgb="FF0070C0"/>
      <name val="Calibri"/>
      <family val="2"/>
      <scheme val="minor"/>
    </font>
    <font>
      <b/>
      <i/>
      <sz val="11"/>
      <color theme="5" tint="-0.499984740745262"/>
      <name val="Calibri"/>
      <family val="2"/>
      <scheme val="minor"/>
    </font>
    <font>
      <sz val="11"/>
      <color rgb="FF000000"/>
      <name val="Calibri"/>
      <family val="2"/>
    </font>
    <font>
      <b/>
      <sz val="11"/>
      <color theme="1"/>
      <name val="Calibri"/>
      <family val="2"/>
      <scheme val="minor"/>
    </font>
    <font>
      <b/>
      <sz val="11"/>
      <color rgb="FFFF0000"/>
      <name val="Calibri"/>
      <family val="2"/>
      <scheme val="minor"/>
    </font>
    <font>
      <sz val="9"/>
      <color rgb="FF000000"/>
      <name val="Calibri"/>
      <family val="2"/>
    </font>
    <font>
      <sz val="11"/>
      <color theme="1"/>
      <name val="Calibri"/>
      <family val="2"/>
    </font>
  </fonts>
  <fills count="14">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rgb="FFB4C6E7"/>
        <bgColor indexed="64"/>
      </patternFill>
    </fill>
    <fill>
      <patternFill patternType="solid">
        <fgColor rgb="FF00B0F0"/>
        <bgColor indexed="64"/>
      </patternFill>
    </fill>
  </fills>
  <borders count="13">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s>
  <cellStyleXfs count="3">
    <xf numFmtId="0" fontId="0" fillId="0" borderId="0"/>
    <xf numFmtId="0" fontId="5" fillId="0" borderId="0"/>
    <xf numFmtId="0" fontId="6" fillId="0" borderId="0"/>
  </cellStyleXfs>
  <cellXfs count="88">
    <xf numFmtId="0" fontId="0" fillId="0" borderId="0" xfId="0"/>
    <xf numFmtId="0" fontId="5" fillId="6" borderId="0" xfId="1" applyFill="1"/>
    <xf numFmtId="0" fontId="5" fillId="6" borderId="0" xfId="1" applyFill="1" applyAlignment="1">
      <alignment horizontal="center" vertical="center"/>
    </xf>
    <xf numFmtId="0" fontId="6" fillId="8" borderId="0" xfId="1" applyFont="1" applyFill="1" applyAlignment="1">
      <alignment horizontal="center" vertical="center" wrapText="1"/>
    </xf>
    <xf numFmtId="0" fontId="6" fillId="6" borderId="0" xfId="1" applyFont="1" applyFill="1"/>
    <xf numFmtId="4" fontId="5" fillId="5" borderId="0" xfId="1" applyNumberFormat="1" applyFill="1" applyAlignment="1">
      <alignment horizontal="center" vertical="center"/>
    </xf>
    <xf numFmtId="4" fontId="7" fillId="9" borderId="0" xfId="1" applyNumberFormat="1" applyFont="1" applyFill="1" applyAlignment="1">
      <alignment horizontal="center" vertical="center"/>
    </xf>
    <xf numFmtId="0" fontId="5" fillId="0" borderId="0" xfId="1" applyAlignment="1">
      <alignment vertical="center"/>
    </xf>
    <xf numFmtId="0" fontId="6" fillId="6" borderId="0" xfId="1" applyFont="1" applyFill="1" applyAlignment="1">
      <alignment horizontal="center" vertical="center"/>
    </xf>
    <xf numFmtId="0" fontId="6" fillId="7" borderId="0" xfId="1" applyFont="1" applyFill="1" applyAlignment="1">
      <alignment horizontal="center" vertical="center" wrapText="1"/>
    </xf>
    <xf numFmtId="165" fontId="5" fillId="6" borderId="0" xfId="1" applyNumberFormat="1" applyFill="1" applyAlignment="1">
      <alignment horizontal="center" vertical="center"/>
    </xf>
    <xf numFmtId="0" fontId="10" fillId="12" borderId="9" xfId="1" applyFont="1" applyFill="1" applyBorder="1" applyAlignment="1">
      <alignment horizontal="center" vertical="center"/>
    </xf>
    <xf numFmtId="0" fontId="10" fillId="12" borderId="10" xfId="1" applyFont="1" applyFill="1" applyBorder="1" applyAlignment="1">
      <alignment horizontal="center" vertical="center"/>
    </xf>
    <xf numFmtId="9" fontId="10" fillId="0" borderId="11" xfId="1" applyNumberFormat="1" applyFont="1" applyBorder="1" applyAlignment="1">
      <alignment horizontal="center" vertical="center"/>
    </xf>
    <xf numFmtId="9" fontId="10" fillId="0" borderId="12" xfId="1" applyNumberFormat="1" applyFont="1" applyBorder="1" applyAlignment="1">
      <alignment horizontal="center" vertical="center"/>
    </xf>
    <xf numFmtId="4" fontId="5" fillId="6" borderId="0" xfId="1" applyNumberFormat="1" applyFill="1"/>
    <xf numFmtId="2" fontId="5" fillId="6" borderId="0" xfId="1" applyNumberFormat="1" applyFill="1"/>
    <xf numFmtId="4" fontId="5" fillId="6" borderId="0" xfId="1" applyNumberFormat="1" applyFill="1" applyAlignment="1">
      <alignment horizontal="center" vertical="center"/>
    </xf>
    <xf numFmtId="49" fontId="3" fillId="0" borderId="0" xfId="0" applyNumberFormat="1" applyFont="1"/>
    <xf numFmtId="0" fontId="11" fillId="0" borderId="0" xfId="0" applyFont="1"/>
    <xf numFmtId="0" fontId="0" fillId="0" borderId="0" xfId="0" applyAlignment="1">
      <alignment horizontal="left" wrapText="1"/>
    </xf>
    <xf numFmtId="0" fontId="3" fillId="0" borderId="0" xfId="0" applyFont="1" applyAlignment="1">
      <alignment vertical="center" wrapText="1"/>
    </xf>
    <xf numFmtId="0" fontId="5" fillId="0" borderId="0" xfId="1" applyAlignment="1">
      <alignment vertical="center" wrapText="1"/>
    </xf>
    <xf numFmtId="0" fontId="0" fillId="0" borderId="0" xfId="0" applyAlignment="1">
      <alignment vertical="center" wrapText="1"/>
    </xf>
    <xf numFmtId="0" fontId="2" fillId="2" borderId="0" xfId="0" applyFont="1" applyFill="1" applyAlignment="1">
      <alignment horizontal="left" vertical="top"/>
    </xf>
    <xf numFmtId="4" fontId="0" fillId="0" borderId="0" xfId="0" applyNumberFormat="1"/>
    <xf numFmtId="164" fontId="0" fillId="0" borderId="0" xfId="0" applyNumberFormat="1"/>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0" fontId="2" fillId="2" borderId="0" xfId="0" applyFont="1" applyFill="1" applyAlignment="1">
      <alignment horizontal="center" vertical="center"/>
    </xf>
    <xf numFmtId="49" fontId="9" fillId="0" borderId="0" xfId="0" applyNumberFormat="1" applyFont="1"/>
    <xf numFmtId="4" fontId="3" fillId="0" borderId="0" xfId="0" applyNumberFormat="1" applyFont="1"/>
    <xf numFmtId="4" fontId="0" fillId="4" borderId="0" xfId="0" applyNumberFormat="1" applyFill="1"/>
    <xf numFmtId="4" fontId="3" fillId="4" borderId="0" xfId="0" applyNumberFormat="1" applyFont="1" applyFill="1"/>
    <xf numFmtId="0" fontId="0" fillId="0" borderId="0" xfId="0" applyAlignment="1">
      <alignment horizontal="center" vertical="center"/>
    </xf>
    <xf numFmtId="49" fontId="8" fillId="0" borderId="0" xfId="0" applyNumberFormat="1" applyFont="1"/>
    <xf numFmtId="49" fontId="3" fillId="5" borderId="0" xfId="0" applyNumberFormat="1" applyFont="1" applyFill="1"/>
    <xf numFmtId="49" fontId="4" fillId="5" borderId="0" xfId="0" applyNumberFormat="1" applyFont="1" applyFill="1"/>
    <xf numFmtId="1" fontId="3" fillId="0" borderId="0" xfId="0" applyNumberFormat="1" applyFont="1"/>
    <xf numFmtId="0" fontId="13" fillId="3" borderId="0" xfId="0" applyFont="1" applyFill="1"/>
    <xf numFmtId="0" fontId="12" fillId="0" borderId="0" xfId="0" applyFont="1"/>
    <xf numFmtId="49" fontId="3" fillId="3" borderId="0" xfId="0" applyNumberFormat="1" applyFont="1" applyFill="1"/>
    <xf numFmtId="49" fontId="4" fillId="3" borderId="0" xfId="0" applyNumberFormat="1" applyFont="1" applyFill="1"/>
    <xf numFmtId="49" fontId="3" fillId="3" borderId="0" xfId="0" applyNumberFormat="1" applyFont="1" applyFill="1" applyAlignment="1">
      <alignment wrapText="1"/>
    </xf>
    <xf numFmtId="49" fontId="3" fillId="10" borderId="0" xfId="0" applyNumberFormat="1" applyFont="1" applyFill="1"/>
    <xf numFmtId="49" fontId="4" fillId="10" borderId="0" xfId="0" applyNumberFormat="1" applyFont="1" applyFill="1"/>
    <xf numFmtId="0" fontId="3" fillId="10" borderId="0" xfId="0" applyFont="1" applyFill="1"/>
    <xf numFmtId="0" fontId="0" fillId="10" borderId="0" xfId="0" applyFill="1" applyAlignment="1">
      <alignment wrapText="1"/>
    </xf>
    <xf numFmtId="0" fontId="0" fillId="10" borderId="0" xfId="0" applyFill="1"/>
    <xf numFmtId="0" fontId="0" fillId="11" borderId="0" xfId="0" applyFill="1"/>
    <xf numFmtId="0" fontId="4" fillId="11" borderId="0" xfId="0" applyFont="1" applyFill="1"/>
    <xf numFmtId="0" fontId="3" fillId="11" borderId="0" xfId="0" applyFont="1" applyFill="1"/>
    <xf numFmtId="0" fontId="3" fillId="11" borderId="0" xfId="0" applyFont="1" applyFill="1" applyAlignment="1">
      <alignment wrapText="1"/>
    </xf>
    <xf numFmtId="0" fontId="3" fillId="13" borderId="0" xfId="0" applyFont="1" applyFill="1"/>
    <xf numFmtId="0" fontId="4" fillId="13" borderId="0" xfId="0" applyFont="1" applyFill="1" applyAlignment="1">
      <alignment wrapText="1"/>
    </xf>
    <xf numFmtId="0" fontId="3" fillId="13" borderId="0" xfId="0" applyFont="1" applyFill="1" applyAlignment="1">
      <alignment horizontal="left"/>
    </xf>
    <xf numFmtId="0" fontId="3" fillId="13" borderId="0" xfId="0" applyFont="1" applyFill="1" applyAlignment="1">
      <alignment wrapText="1"/>
    </xf>
    <xf numFmtId="0" fontId="13" fillId="11" borderId="0" xfId="0" applyFont="1" applyFill="1"/>
    <xf numFmtId="10" fontId="3" fillId="11" borderId="4" xfId="0" quotePrefix="1" applyNumberFormat="1" applyFont="1" applyFill="1" applyBorder="1" applyProtection="1">
      <protection locked="0"/>
    </xf>
    <xf numFmtId="4" fontId="3" fillId="11" borderId="0" xfId="0" applyNumberFormat="1" applyFont="1" applyFill="1" applyProtection="1">
      <protection locked="0"/>
    </xf>
    <xf numFmtId="0" fontId="3" fillId="10" borderId="0" xfId="0" applyFont="1" applyFill="1" applyAlignment="1">
      <alignment horizontal="left" vertical="center"/>
    </xf>
    <xf numFmtId="49" fontId="3" fillId="10" borderId="0" xfId="0" applyNumberFormat="1" applyFont="1" applyFill="1" applyAlignment="1">
      <alignment horizontal="left" vertical="center" wrapText="1"/>
    </xf>
    <xf numFmtId="0" fontId="14" fillId="0" borderId="0" xfId="0" applyFont="1" applyAlignment="1">
      <alignment horizontal="left" vertical="center" wrapText="1"/>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3">
    <cellStyle name="Normal" xfId="0" builtinId="0"/>
    <cellStyle name="Normal 2" xfId="1" xr:uid="{89BAD5E0-8D3D-424F-9A5D-0721A04A9C77}"/>
    <cellStyle name="Normal 2 2" xfId="2" xr:uid="{1B16E551-D58C-48BF-9233-9C9AB21BF8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K129"/>
  <sheetViews>
    <sheetView tabSelected="1" zoomScale="85" zoomScaleNormal="85" workbookViewId="0">
      <selection activeCell="E6" sqref="E6:G6"/>
    </sheetView>
  </sheetViews>
  <sheetFormatPr baseColWidth="10" defaultColWidth="11.42578125" defaultRowHeight="15" x14ac:dyDescent="0.25"/>
  <cols>
    <col min="1" max="1" width="28.28515625" customWidth="1"/>
    <col min="2" max="2" width="10.42578125" customWidth="1"/>
    <col min="3" max="3" width="42.7109375" customWidth="1"/>
    <col min="4" max="4" width="18.7109375" customWidth="1"/>
    <col min="5" max="5" width="27.7109375" style="25" customWidth="1"/>
    <col min="6" max="6" width="18" style="25" bestFit="1" customWidth="1"/>
    <col min="7" max="7" width="22.5703125" style="26" customWidth="1"/>
    <col min="8" max="8" width="19.7109375" bestFit="1" customWidth="1"/>
    <col min="9" max="9" width="18.7109375" style="25" customWidth="1"/>
    <col min="10" max="10" width="13.85546875" bestFit="1" customWidth="1"/>
    <col min="11" max="11" width="52.28515625" customWidth="1"/>
  </cols>
  <sheetData>
    <row r="1" spans="1:11" ht="15.75" thickBot="1" x14ac:dyDescent="0.3">
      <c r="D1" s="24" t="s">
        <v>0</v>
      </c>
      <c r="H1" s="24" t="s">
        <v>1</v>
      </c>
    </row>
    <row r="2" spans="1:11" ht="15.75" thickBot="1" x14ac:dyDescent="0.3">
      <c r="A2" s="27" t="s">
        <v>2</v>
      </c>
      <c r="B2" s="28">
        <v>4</v>
      </c>
    </row>
    <row r="3" spans="1:11" ht="15" customHeight="1" thickBot="1" x14ac:dyDescent="0.3">
      <c r="A3" s="79" t="s">
        <v>3</v>
      </c>
      <c r="B3" s="80"/>
      <c r="C3" s="81"/>
      <c r="D3" s="29">
        <f>+D6-D5-D4</f>
        <v>12161635.649999999</v>
      </c>
      <c r="E3" s="79" t="s">
        <v>4</v>
      </c>
      <c r="F3" s="80"/>
      <c r="G3" s="81"/>
      <c r="H3" s="29">
        <f>+H6-H5-H4</f>
        <v>2023980</v>
      </c>
    </row>
    <row r="4" spans="1:11" ht="15" customHeight="1" thickBot="1" x14ac:dyDescent="0.3">
      <c r="A4" s="30" t="s">
        <v>5</v>
      </c>
      <c r="B4" s="31">
        <v>0.06</v>
      </c>
      <c r="C4" s="32" t="s">
        <v>6</v>
      </c>
      <c r="D4" s="33">
        <f>ROUND((B4*(D6/(1+B4+B5))),2)</f>
        <v>729698.14</v>
      </c>
      <c r="E4" s="34" t="s">
        <v>7</v>
      </c>
      <c r="F4" s="72">
        <v>0</v>
      </c>
      <c r="G4" s="32" t="s">
        <v>6</v>
      </c>
      <c r="H4" s="33">
        <f>ROUND((F4*(H6/(1+F4+F5))),2)</f>
        <v>0</v>
      </c>
    </row>
    <row r="5" spans="1:11" ht="15.75" thickBot="1" x14ac:dyDescent="0.3">
      <c r="A5" s="30" t="s">
        <v>8</v>
      </c>
      <c r="B5" s="31">
        <v>0.09</v>
      </c>
      <c r="C5" s="32" t="s">
        <v>9</v>
      </c>
      <c r="D5" s="33">
        <f>ROUND((B5*(D6/(1+B4+B5))),2)</f>
        <v>1094547.21</v>
      </c>
      <c r="E5" s="34" t="s">
        <v>10</v>
      </c>
      <c r="F5" s="72">
        <v>0</v>
      </c>
      <c r="G5" s="32" t="s">
        <v>9</v>
      </c>
      <c r="H5" s="33">
        <f>ROUND((F5*(H6/(1+F4+F5))),2)</f>
        <v>0</v>
      </c>
    </row>
    <row r="6" spans="1:11" ht="15.75" thickBot="1" x14ac:dyDescent="0.3">
      <c r="A6" s="82" t="s">
        <v>11</v>
      </c>
      <c r="B6" s="83"/>
      <c r="C6" s="84"/>
      <c r="D6" s="33">
        <f>SUM(G:G)</f>
        <v>13985881</v>
      </c>
      <c r="E6" s="82" t="s">
        <v>12</v>
      </c>
      <c r="F6" s="83"/>
      <c r="G6" s="84"/>
      <c r="H6" s="33">
        <f>+SUM(I13:I225)</f>
        <v>2023980</v>
      </c>
      <c r="K6" s="25"/>
    </row>
    <row r="7" spans="1:11" ht="15.75" thickBot="1" x14ac:dyDescent="0.3">
      <c r="A7" s="35" t="s">
        <v>13</v>
      </c>
      <c r="B7" s="36">
        <v>0.21</v>
      </c>
      <c r="C7" s="32" t="s">
        <v>14</v>
      </c>
      <c r="D7" s="33">
        <f>ROUND($D$6*B7,2)</f>
        <v>2937035.01</v>
      </c>
      <c r="E7" s="37" t="s">
        <v>13</v>
      </c>
      <c r="F7" s="38">
        <f>B7</f>
        <v>0.21</v>
      </c>
      <c r="G7" s="32" t="s">
        <v>14</v>
      </c>
      <c r="H7" s="33">
        <f>ROUND($H$6*F7,2)</f>
        <v>425035.8</v>
      </c>
    </row>
    <row r="8" spans="1:11" ht="15.75" thickBot="1" x14ac:dyDescent="0.3">
      <c r="A8" s="85" t="s">
        <v>15</v>
      </c>
      <c r="B8" s="86"/>
      <c r="C8" s="87"/>
      <c r="D8" s="39">
        <f>SUM(D6:D7)</f>
        <v>16922916.009999998</v>
      </c>
      <c r="E8" s="85" t="s">
        <v>16</v>
      </c>
      <c r="F8" s="86"/>
      <c r="G8" s="87"/>
      <c r="H8" s="39">
        <f>SUM(H6:H7)</f>
        <v>2449015.7999999998</v>
      </c>
    </row>
    <row r="9" spans="1:11" ht="15.75" thickBot="1" x14ac:dyDescent="0.3"/>
    <row r="10" spans="1:11" ht="15.75" thickBot="1" x14ac:dyDescent="0.3">
      <c r="A10" s="40"/>
      <c r="F10" s="77" t="s">
        <v>17</v>
      </c>
      <c r="G10" s="78"/>
      <c r="H10" s="77" t="s">
        <v>18</v>
      </c>
      <c r="I10" s="78"/>
    </row>
    <row r="11" spans="1:11" x14ac:dyDescent="0.25">
      <c r="A11" s="41" t="s">
        <v>19</v>
      </c>
      <c r="B11" s="41" t="s">
        <v>20</v>
      </c>
      <c r="C11" s="41" t="s">
        <v>21</v>
      </c>
      <c r="D11" s="41" t="s">
        <v>22</v>
      </c>
      <c r="E11" s="42" t="s">
        <v>23</v>
      </c>
      <c r="F11" s="42" t="s">
        <v>24</v>
      </c>
      <c r="G11" s="41" t="s">
        <v>25</v>
      </c>
      <c r="H11" s="41" t="s">
        <v>26</v>
      </c>
      <c r="I11" s="41" t="s">
        <v>27</v>
      </c>
      <c r="J11" s="43" t="s">
        <v>141</v>
      </c>
    </row>
    <row r="12" spans="1:11" x14ac:dyDescent="0.25">
      <c r="A12" s="18" t="s">
        <v>28</v>
      </c>
      <c r="B12" s="18"/>
      <c r="C12" s="44" t="s">
        <v>108</v>
      </c>
      <c r="D12" s="18"/>
      <c r="E12" s="45"/>
      <c r="F12" s="45"/>
      <c r="G12" s="46"/>
      <c r="H12" s="45"/>
      <c r="I12" s="47"/>
      <c r="J12" s="48"/>
    </row>
    <row r="13" spans="1:11" x14ac:dyDescent="0.25">
      <c r="A13" s="18" t="s">
        <v>29</v>
      </c>
      <c r="B13" s="18"/>
      <c r="C13" s="49" t="s">
        <v>109</v>
      </c>
      <c r="D13" s="18"/>
      <c r="E13" s="45"/>
      <c r="F13" s="45"/>
      <c r="G13" s="46"/>
      <c r="H13" s="45"/>
      <c r="I13" s="47"/>
      <c r="J13" s="48"/>
    </row>
    <row r="14" spans="1:11" x14ac:dyDescent="0.25">
      <c r="A14" s="18" t="s">
        <v>30</v>
      </c>
      <c r="B14" s="50"/>
      <c r="C14" s="51" t="s">
        <v>34</v>
      </c>
      <c r="D14" s="18"/>
      <c r="E14" s="45"/>
      <c r="F14" s="45"/>
      <c r="G14" s="46"/>
      <c r="H14" s="45"/>
      <c r="I14" s="47"/>
      <c r="J14" s="48"/>
    </row>
    <row r="15" spans="1:11" x14ac:dyDescent="0.25">
      <c r="A15" s="18"/>
      <c r="B15" s="50" t="s">
        <v>36</v>
      </c>
      <c r="C15" s="50" t="s">
        <v>35</v>
      </c>
      <c r="D15" s="52" t="s">
        <v>93</v>
      </c>
      <c r="E15" s="45">
        <v>56256</v>
      </c>
      <c r="F15" s="45">
        <v>12</v>
      </c>
      <c r="G15" s="46">
        <f>ROUND(E15*F15,2)</f>
        <v>675072</v>
      </c>
      <c r="H15" s="73"/>
      <c r="I15" s="47">
        <f t="shared" ref="I15:I39" si="0">ROUND(E15*H15,2)</f>
        <v>0</v>
      </c>
      <c r="J15" s="53">
        <v>2083</v>
      </c>
      <c r="K15" s="54" t="str">
        <f>+IF(H15&gt;F15,"Importe superior a importe máximo","")</f>
        <v/>
      </c>
    </row>
    <row r="16" spans="1:11" x14ac:dyDescent="0.25">
      <c r="A16" s="18"/>
      <c r="B16" s="50" t="s">
        <v>38</v>
      </c>
      <c r="C16" s="50" t="s">
        <v>37</v>
      </c>
      <c r="D16" s="52" t="s">
        <v>93</v>
      </c>
      <c r="E16" s="45">
        <v>168665</v>
      </c>
      <c r="F16" s="45">
        <v>17</v>
      </c>
      <c r="G16" s="46">
        <f t="shared" ref="G16:G40" si="1">ROUND(E16*F16,2)</f>
        <v>2867305</v>
      </c>
      <c r="H16" s="73">
        <v>12</v>
      </c>
      <c r="I16" s="47">
        <f t="shared" si="0"/>
        <v>2023980</v>
      </c>
      <c r="J16" s="53">
        <v>2083</v>
      </c>
      <c r="K16" s="54" t="str">
        <f t="shared" ref="K16:K78" si="2">+IF(H16&gt;F16,"Importe superior a importe máximo","")</f>
        <v/>
      </c>
    </row>
    <row r="17" spans="1:11" x14ac:dyDescent="0.25">
      <c r="A17" s="18"/>
      <c r="B17" s="50" t="s">
        <v>40</v>
      </c>
      <c r="C17" s="50" t="s">
        <v>39</v>
      </c>
      <c r="D17" s="52" t="s">
        <v>93</v>
      </c>
      <c r="E17" s="45">
        <v>14256.000000000002</v>
      </c>
      <c r="F17" s="45">
        <v>21</v>
      </c>
      <c r="G17" s="46">
        <f t="shared" si="1"/>
        <v>299376</v>
      </c>
      <c r="H17" s="73"/>
      <c r="I17" s="47">
        <f t="shared" si="0"/>
        <v>0</v>
      </c>
      <c r="J17" s="53">
        <v>2083</v>
      </c>
      <c r="K17" s="54" t="str">
        <f t="shared" si="2"/>
        <v/>
      </c>
    </row>
    <row r="18" spans="1:11" x14ac:dyDescent="0.25">
      <c r="A18" s="18"/>
      <c r="B18" s="50" t="s">
        <v>42</v>
      </c>
      <c r="C18" s="50" t="s">
        <v>41</v>
      </c>
      <c r="D18" s="52" t="s">
        <v>93</v>
      </c>
      <c r="E18" s="45">
        <v>21383</v>
      </c>
      <c r="F18" s="45">
        <v>10</v>
      </c>
      <c r="G18" s="46">
        <f t="shared" si="1"/>
        <v>213830</v>
      </c>
      <c r="H18" s="73"/>
      <c r="I18" s="47">
        <f t="shared" si="0"/>
        <v>0</v>
      </c>
      <c r="J18" s="53">
        <v>2083</v>
      </c>
      <c r="K18" s="54" t="str">
        <f t="shared" si="2"/>
        <v/>
      </c>
    </row>
    <row r="19" spans="1:11" x14ac:dyDescent="0.25">
      <c r="A19" s="18"/>
      <c r="B19" s="50" t="s">
        <v>44</v>
      </c>
      <c r="C19" s="50" t="s">
        <v>43</v>
      </c>
      <c r="D19" s="52" t="s">
        <v>93</v>
      </c>
      <c r="E19" s="45">
        <v>19440</v>
      </c>
      <c r="F19" s="45">
        <v>27</v>
      </c>
      <c r="G19" s="46">
        <f t="shared" si="1"/>
        <v>524880</v>
      </c>
      <c r="H19" s="73"/>
      <c r="I19" s="47">
        <f t="shared" si="0"/>
        <v>0</v>
      </c>
      <c r="J19" s="53">
        <v>2083</v>
      </c>
      <c r="K19" s="54" t="str">
        <f t="shared" si="2"/>
        <v/>
      </c>
    </row>
    <row r="20" spans="1:11" x14ac:dyDescent="0.25">
      <c r="A20" s="18"/>
      <c r="B20" s="50" t="s">
        <v>46</v>
      </c>
      <c r="C20" s="50" t="s">
        <v>45</v>
      </c>
      <c r="D20" s="52" t="s">
        <v>93</v>
      </c>
      <c r="E20" s="45">
        <v>720</v>
      </c>
      <c r="F20" s="45">
        <v>200</v>
      </c>
      <c r="G20" s="46">
        <f t="shared" si="1"/>
        <v>144000</v>
      </c>
      <c r="H20" s="73"/>
      <c r="I20" s="47">
        <f t="shared" si="0"/>
        <v>0</v>
      </c>
      <c r="J20" s="53">
        <v>2083</v>
      </c>
      <c r="K20" s="54" t="str">
        <f t="shared" si="2"/>
        <v/>
      </c>
    </row>
    <row r="21" spans="1:11" x14ac:dyDescent="0.25">
      <c r="A21" s="18" t="s">
        <v>95</v>
      </c>
      <c r="B21" s="55"/>
      <c r="C21" s="56" t="s">
        <v>47</v>
      </c>
      <c r="D21" s="52"/>
      <c r="E21" s="45"/>
      <c r="F21" s="45"/>
      <c r="G21" s="46"/>
      <c r="H21" s="45"/>
      <c r="I21" s="47"/>
      <c r="J21" s="53">
        <v>2083</v>
      </c>
      <c r="K21" s="54" t="str">
        <f t="shared" si="2"/>
        <v/>
      </c>
    </row>
    <row r="22" spans="1:11" x14ac:dyDescent="0.25">
      <c r="A22" s="18"/>
      <c r="B22" s="55" t="s">
        <v>49</v>
      </c>
      <c r="C22" s="55" t="s">
        <v>48</v>
      </c>
      <c r="D22" s="52" t="s">
        <v>93</v>
      </c>
      <c r="E22" s="45">
        <v>1440</v>
      </c>
      <c r="F22" s="45">
        <v>100</v>
      </c>
      <c r="G22" s="46">
        <f t="shared" si="1"/>
        <v>144000</v>
      </c>
      <c r="H22" s="73"/>
      <c r="I22" s="47">
        <f t="shared" si="0"/>
        <v>0</v>
      </c>
      <c r="J22" s="53">
        <v>2083</v>
      </c>
      <c r="K22" s="54" t="str">
        <f t="shared" si="2"/>
        <v/>
      </c>
    </row>
    <row r="23" spans="1:11" x14ac:dyDescent="0.25">
      <c r="A23" s="18"/>
      <c r="B23" s="55" t="s">
        <v>51</v>
      </c>
      <c r="C23" s="55" t="s">
        <v>50</v>
      </c>
      <c r="D23" s="52" t="s">
        <v>93</v>
      </c>
      <c r="E23" s="45">
        <v>5880</v>
      </c>
      <c r="F23" s="45">
        <v>45</v>
      </c>
      <c r="G23" s="46">
        <f t="shared" si="1"/>
        <v>264600</v>
      </c>
      <c r="H23" s="73"/>
      <c r="I23" s="47">
        <f t="shared" si="0"/>
        <v>0</v>
      </c>
      <c r="J23" s="53">
        <v>2083</v>
      </c>
      <c r="K23" s="54" t="str">
        <f t="shared" si="2"/>
        <v/>
      </c>
    </row>
    <row r="24" spans="1:11" x14ac:dyDescent="0.25">
      <c r="A24" s="18"/>
      <c r="B24" s="55" t="s">
        <v>53</v>
      </c>
      <c r="C24" s="55" t="s">
        <v>52</v>
      </c>
      <c r="D24" s="52" t="s">
        <v>93</v>
      </c>
      <c r="E24" s="45">
        <v>720</v>
      </c>
      <c r="F24" s="45">
        <v>90</v>
      </c>
      <c r="G24" s="46">
        <f t="shared" si="1"/>
        <v>64800</v>
      </c>
      <c r="H24" s="73"/>
      <c r="I24" s="47">
        <f t="shared" si="0"/>
        <v>0</v>
      </c>
      <c r="J24" s="53">
        <v>2083</v>
      </c>
      <c r="K24" s="54" t="str">
        <f t="shared" si="2"/>
        <v/>
      </c>
    </row>
    <row r="25" spans="1:11" x14ac:dyDescent="0.25">
      <c r="A25" s="18"/>
      <c r="B25" s="55" t="s">
        <v>55</v>
      </c>
      <c r="C25" s="55" t="s">
        <v>54</v>
      </c>
      <c r="D25" s="52" t="s">
        <v>93</v>
      </c>
      <c r="E25" s="45">
        <v>0</v>
      </c>
      <c r="F25" s="45">
        <v>0</v>
      </c>
      <c r="G25" s="46">
        <f t="shared" si="1"/>
        <v>0</v>
      </c>
      <c r="H25" s="45">
        <v>0</v>
      </c>
      <c r="I25" s="47"/>
      <c r="J25" s="53">
        <v>2083</v>
      </c>
      <c r="K25" s="54" t="str">
        <f t="shared" si="2"/>
        <v/>
      </c>
    </row>
    <row r="26" spans="1:11" x14ac:dyDescent="0.25">
      <c r="A26" s="18"/>
      <c r="B26" s="55" t="s">
        <v>57</v>
      </c>
      <c r="C26" s="55" t="s">
        <v>56</v>
      </c>
      <c r="D26" s="52" t="s">
        <v>93</v>
      </c>
      <c r="E26" s="45">
        <v>640</v>
      </c>
      <c r="F26" s="45">
        <v>90</v>
      </c>
      <c r="G26" s="46">
        <f t="shared" si="1"/>
        <v>57600</v>
      </c>
      <c r="H26" s="73"/>
      <c r="I26" s="47">
        <f t="shared" si="0"/>
        <v>0</v>
      </c>
      <c r="J26" s="53">
        <v>2083</v>
      </c>
      <c r="K26" s="54" t="str">
        <f t="shared" si="2"/>
        <v/>
      </c>
    </row>
    <row r="27" spans="1:11" x14ac:dyDescent="0.25">
      <c r="A27" s="18"/>
      <c r="B27" s="55" t="s">
        <v>59</v>
      </c>
      <c r="C27" s="55" t="s">
        <v>58</v>
      </c>
      <c r="D27" s="52" t="s">
        <v>93</v>
      </c>
      <c r="E27" s="45">
        <v>240</v>
      </c>
      <c r="F27" s="45">
        <v>75</v>
      </c>
      <c r="G27" s="46">
        <f t="shared" si="1"/>
        <v>18000</v>
      </c>
      <c r="H27" s="73"/>
      <c r="I27" s="47">
        <f t="shared" si="0"/>
        <v>0</v>
      </c>
      <c r="J27" s="53">
        <v>2083</v>
      </c>
      <c r="K27" s="54" t="str">
        <f t="shared" si="2"/>
        <v/>
      </c>
    </row>
    <row r="28" spans="1:11" x14ac:dyDescent="0.25">
      <c r="A28" s="18"/>
      <c r="B28" s="55" t="s">
        <v>61</v>
      </c>
      <c r="C28" s="55" t="s">
        <v>60</v>
      </c>
      <c r="D28" s="52" t="s">
        <v>93</v>
      </c>
      <c r="E28" s="45">
        <v>240</v>
      </c>
      <c r="F28" s="45">
        <v>75</v>
      </c>
      <c r="G28" s="46">
        <f t="shared" si="1"/>
        <v>18000</v>
      </c>
      <c r="H28" s="73"/>
      <c r="I28" s="47">
        <f t="shared" si="0"/>
        <v>0</v>
      </c>
      <c r="J28" s="53">
        <v>2083</v>
      </c>
      <c r="K28" s="54" t="str">
        <f t="shared" si="2"/>
        <v/>
      </c>
    </row>
    <row r="29" spans="1:11" ht="30" x14ac:dyDescent="0.25">
      <c r="A29" s="18"/>
      <c r="B29" s="55" t="s">
        <v>63</v>
      </c>
      <c r="C29" s="57" t="s">
        <v>62</v>
      </c>
      <c r="D29" s="52" t="s">
        <v>93</v>
      </c>
      <c r="E29" s="45">
        <v>0</v>
      </c>
      <c r="F29" s="45">
        <v>0</v>
      </c>
      <c r="G29" s="46"/>
      <c r="H29" s="45">
        <v>0</v>
      </c>
      <c r="I29" s="47">
        <f t="shared" si="0"/>
        <v>0</v>
      </c>
      <c r="J29" s="53">
        <v>2083</v>
      </c>
      <c r="K29" s="54" t="str">
        <f t="shared" si="2"/>
        <v/>
      </c>
    </row>
    <row r="30" spans="1:11" ht="30" x14ac:dyDescent="0.25">
      <c r="A30" s="18"/>
      <c r="B30" s="55" t="s">
        <v>65</v>
      </c>
      <c r="C30" s="57" t="s">
        <v>64</v>
      </c>
      <c r="D30" s="52" t="s">
        <v>93</v>
      </c>
      <c r="E30" s="45">
        <v>720</v>
      </c>
      <c r="F30" s="45">
        <v>80</v>
      </c>
      <c r="G30" s="46">
        <f t="shared" si="1"/>
        <v>57600</v>
      </c>
      <c r="H30" s="73"/>
      <c r="I30" s="47">
        <f t="shared" si="0"/>
        <v>0</v>
      </c>
      <c r="J30" s="53">
        <v>2083</v>
      </c>
      <c r="K30" s="54" t="str">
        <f t="shared" si="2"/>
        <v/>
      </c>
    </row>
    <row r="31" spans="1:11" x14ac:dyDescent="0.25">
      <c r="A31" s="18"/>
      <c r="B31" s="55" t="s">
        <v>67</v>
      </c>
      <c r="C31" s="55" t="s">
        <v>66</v>
      </c>
      <c r="D31" s="52" t="s">
        <v>93</v>
      </c>
      <c r="E31" s="45">
        <v>1480</v>
      </c>
      <c r="F31" s="45">
        <v>50</v>
      </c>
      <c r="G31" s="46">
        <f t="shared" si="1"/>
        <v>74000</v>
      </c>
      <c r="H31" s="73"/>
      <c r="I31" s="47">
        <f t="shared" si="0"/>
        <v>0</v>
      </c>
      <c r="J31" s="53">
        <v>2083</v>
      </c>
      <c r="K31" s="54" t="str">
        <f t="shared" si="2"/>
        <v/>
      </c>
    </row>
    <row r="32" spans="1:11" ht="30" x14ac:dyDescent="0.25">
      <c r="A32" s="18"/>
      <c r="B32" s="55" t="s">
        <v>69</v>
      </c>
      <c r="C32" s="57" t="s">
        <v>68</v>
      </c>
      <c r="D32" s="52" t="s">
        <v>93</v>
      </c>
      <c r="E32" s="45">
        <v>360</v>
      </c>
      <c r="F32" s="45">
        <v>50</v>
      </c>
      <c r="G32" s="46">
        <f t="shared" si="1"/>
        <v>18000</v>
      </c>
      <c r="H32" s="73"/>
      <c r="I32" s="47">
        <f t="shared" si="0"/>
        <v>0</v>
      </c>
      <c r="J32" s="53">
        <v>2083</v>
      </c>
      <c r="K32" s="54" t="str">
        <f t="shared" si="2"/>
        <v/>
      </c>
    </row>
    <row r="33" spans="1:11" x14ac:dyDescent="0.25">
      <c r="A33" s="18"/>
      <c r="B33" s="55" t="s">
        <v>71</v>
      </c>
      <c r="C33" s="55" t="s">
        <v>70</v>
      </c>
      <c r="D33" s="52" t="s">
        <v>93</v>
      </c>
      <c r="E33" s="45">
        <v>720</v>
      </c>
      <c r="F33" s="45">
        <v>80</v>
      </c>
      <c r="G33" s="46">
        <f t="shared" si="1"/>
        <v>57600</v>
      </c>
      <c r="H33" s="73"/>
      <c r="I33" s="47">
        <f t="shared" si="0"/>
        <v>0</v>
      </c>
      <c r="J33" s="53">
        <v>2083</v>
      </c>
      <c r="K33" s="54" t="str">
        <f t="shared" si="2"/>
        <v/>
      </c>
    </row>
    <row r="34" spans="1:11" x14ac:dyDescent="0.25">
      <c r="A34" s="18"/>
      <c r="B34" s="55" t="s">
        <v>110</v>
      </c>
      <c r="C34" s="55" t="s">
        <v>111</v>
      </c>
      <c r="D34" s="52" t="s">
        <v>93</v>
      </c>
      <c r="E34" s="45">
        <v>168</v>
      </c>
      <c r="F34" s="45">
        <v>30</v>
      </c>
      <c r="G34" s="46">
        <f t="shared" si="1"/>
        <v>5040</v>
      </c>
      <c r="H34" s="73"/>
      <c r="I34" s="47">
        <f t="shared" si="0"/>
        <v>0</v>
      </c>
      <c r="J34" s="53">
        <v>2083</v>
      </c>
      <c r="K34" s="54" t="str">
        <f t="shared" si="2"/>
        <v/>
      </c>
    </row>
    <row r="35" spans="1:11" x14ac:dyDescent="0.25">
      <c r="A35" s="18"/>
      <c r="B35" s="55" t="s">
        <v>73</v>
      </c>
      <c r="C35" s="55" t="s">
        <v>72</v>
      </c>
      <c r="D35" s="52" t="s">
        <v>93</v>
      </c>
      <c r="E35" s="45">
        <v>5980</v>
      </c>
      <c r="F35" s="45">
        <v>25</v>
      </c>
      <c r="G35" s="46">
        <f t="shared" si="1"/>
        <v>149500</v>
      </c>
      <c r="H35" s="73"/>
      <c r="I35" s="47">
        <f t="shared" si="0"/>
        <v>0</v>
      </c>
      <c r="J35" s="53">
        <v>2083</v>
      </c>
      <c r="K35" s="54" t="str">
        <f t="shared" si="2"/>
        <v/>
      </c>
    </row>
    <row r="36" spans="1:11" x14ac:dyDescent="0.25">
      <c r="A36" s="18"/>
      <c r="B36" s="55" t="s">
        <v>74</v>
      </c>
      <c r="C36" s="55" t="s">
        <v>112</v>
      </c>
      <c r="D36" s="52" t="s">
        <v>93</v>
      </c>
      <c r="E36" s="45">
        <v>8000</v>
      </c>
      <c r="F36" s="45">
        <v>15</v>
      </c>
      <c r="G36" s="46">
        <f t="shared" si="1"/>
        <v>120000</v>
      </c>
      <c r="H36" s="73"/>
      <c r="I36" s="47">
        <f t="shared" si="0"/>
        <v>0</v>
      </c>
      <c r="J36" s="53">
        <v>2083</v>
      </c>
      <c r="K36" s="54" t="str">
        <f t="shared" si="2"/>
        <v/>
      </c>
    </row>
    <row r="37" spans="1:11" x14ac:dyDescent="0.25">
      <c r="A37" s="18" t="s">
        <v>96</v>
      </c>
      <c r="B37" s="58"/>
      <c r="C37" s="59" t="s">
        <v>145</v>
      </c>
      <c r="D37" s="52"/>
      <c r="E37" s="45"/>
      <c r="F37" s="45"/>
      <c r="G37" s="46"/>
      <c r="H37" s="45"/>
      <c r="I37" s="47"/>
      <c r="J37" s="53">
        <v>2083</v>
      </c>
      <c r="K37" s="54" t="str">
        <f t="shared" si="2"/>
        <v/>
      </c>
    </row>
    <row r="38" spans="1:11" x14ac:dyDescent="0.25">
      <c r="A38" s="18"/>
      <c r="B38" s="58" t="s">
        <v>76</v>
      </c>
      <c r="C38" s="58" t="s">
        <v>75</v>
      </c>
      <c r="D38" s="52" t="s">
        <v>93</v>
      </c>
      <c r="E38" s="45">
        <v>0</v>
      </c>
      <c r="F38" s="45">
        <v>0</v>
      </c>
      <c r="G38" s="46"/>
      <c r="H38" s="45">
        <v>0</v>
      </c>
      <c r="I38" s="47">
        <f>ROUND(E38*H38,2)</f>
        <v>0</v>
      </c>
      <c r="J38" s="53">
        <v>2083</v>
      </c>
      <c r="K38" s="54" t="str">
        <f t="shared" si="2"/>
        <v/>
      </c>
    </row>
    <row r="39" spans="1:11" x14ac:dyDescent="0.25">
      <c r="A39" s="18"/>
      <c r="B39" s="58" t="s">
        <v>78</v>
      </c>
      <c r="C39" s="58" t="s">
        <v>77</v>
      </c>
      <c r="D39" s="52" t="s">
        <v>93</v>
      </c>
      <c r="E39" s="45">
        <v>720</v>
      </c>
      <c r="F39" s="45">
        <v>80</v>
      </c>
      <c r="G39" s="46">
        <f t="shared" si="1"/>
        <v>57600</v>
      </c>
      <c r="H39" s="73"/>
      <c r="I39" s="47">
        <f t="shared" si="0"/>
        <v>0</v>
      </c>
      <c r="J39" s="53">
        <v>2083</v>
      </c>
      <c r="K39" s="54" t="str">
        <f t="shared" si="2"/>
        <v/>
      </c>
    </row>
    <row r="40" spans="1:11" ht="45" x14ac:dyDescent="0.25">
      <c r="B40" s="74" t="s">
        <v>79</v>
      </c>
      <c r="C40" s="75" t="s">
        <v>142</v>
      </c>
      <c r="D40" s="52" t="s">
        <v>93</v>
      </c>
      <c r="E40" s="25">
        <v>2160</v>
      </c>
      <c r="F40" s="25">
        <v>12</v>
      </c>
      <c r="G40" s="46">
        <f t="shared" si="1"/>
        <v>25920</v>
      </c>
      <c r="H40" s="73"/>
      <c r="I40" s="47">
        <f t="shared" ref="I40:I42" si="3">ROUND(E40*H40,2)</f>
        <v>0</v>
      </c>
      <c r="J40" s="53">
        <v>2083</v>
      </c>
      <c r="K40" s="54" t="str">
        <f t="shared" si="2"/>
        <v/>
      </c>
    </row>
    <row r="41" spans="1:11" ht="30" x14ac:dyDescent="0.25">
      <c r="B41" s="60" t="s">
        <v>81</v>
      </c>
      <c r="C41" s="61" t="s">
        <v>80</v>
      </c>
      <c r="D41" s="52" t="s">
        <v>93</v>
      </c>
      <c r="E41" s="25">
        <v>14180</v>
      </c>
      <c r="F41" s="25">
        <v>2</v>
      </c>
      <c r="G41" s="46">
        <f t="shared" ref="G41:G44" si="4">ROUND(E41*F41,2)</f>
        <v>28360</v>
      </c>
      <c r="H41" s="73"/>
      <c r="I41" s="47">
        <f t="shared" si="3"/>
        <v>0</v>
      </c>
      <c r="J41" s="53">
        <v>2083</v>
      </c>
      <c r="K41" s="54" t="str">
        <f t="shared" si="2"/>
        <v/>
      </c>
    </row>
    <row r="42" spans="1:11" x14ac:dyDescent="0.25">
      <c r="B42" s="60" t="s">
        <v>82</v>
      </c>
      <c r="C42" s="62" t="s">
        <v>113</v>
      </c>
      <c r="D42" s="52" t="s">
        <v>93</v>
      </c>
      <c r="E42" s="25">
        <v>14170</v>
      </c>
      <c r="F42" s="25">
        <v>2</v>
      </c>
      <c r="G42" s="46">
        <f t="shared" si="4"/>
        <v>28340</v>
      </c>
      <c r="H42" s="73"/>
      <c r="I42" s="47">
        <f t="shared" si="3"/>
        <v>0</v>
      </c>
      <c r="J42" s="53">
        <v>2083</v>
      </c>
      <c r="K42" s="54" t="str">
        <f t="shared" si="2"/>
        <v/>
      </c>
    </row>
    <row r="43" spans="1:11" ht="26.45" customHeight="1" x14ac:dyDescent="0.25">
      <c r="B43" s="60" t="s">
        <v>83</v>
      </c>
      <c r="C43" s="61" t="s">
        <v>114</v>
      </c>
      <c r="D43" s="52" t="s">
        <v>93</v>
      </c>
      <c r="E43" s="25">
        <v>4000</v>
      </c>
      <c r="F43" s="25">
        <v>25</v>
      </c>
      <c r="G43" s="46">
        <f t="shared" si="4"/>
        <v>100000</v>
      </c>
      <c r="H43" s="73"/>
      <c r="I43" s="47">
        <f t="shared" ref="I43:I44" si="5">ROUND(E43*H43,2)</f>
        <v>0</v>
      </c>
      <c r="J43" s="53">
        <v>2083</v>
      </c>
      <c r="K43" s="54" t="str">
        <f t="shared" si="2"/>
        <v/>
      </c>
    </row>
    <row r="44" spans="1:11" x14ac:dyDescent="0.25">
      <c r="B44" s="60" t="s">
        <v>84</v>
      </c>
      <c r="C44" s="62" t="s">
        <v>94</v>
      </c>
      <c r="D44" s="52" t="s">
        <v>93</v>
      </c>
      <c r="E44" s="25">
        <v>400</v>
      </c>
      <c r="F44" s="25">
        <v>35</v>
      </c>
      <c r="G44" s="46">
        <f t="shared" si="4"/>
        <v>14000</v>
      </c>
      <c r="H44" s="73"/>
      <c r="I44" s="47">
        <f t="shared" si="5"/>
        <v>0</v>
      </c>
      <c r="J44" s="53">
        <v>2083</v>
      </c>
      <c r="K44" s="54" t="str">
        <f t="shared" si="2"/>
        <v/>
      </c>
    </row>
    <row r="45" spans="1:11" x14ac:dyDescent="0.25">
      <c r="A45" s="18" t="s">
        <v>97</v>
      </c>
      <c r="B45" s="63"/>
      <c r="C45" s="64" t="s">
        <v>85</v>
      </c>
      <c r="D45" s="52"/>
      <c r="G45" s="46"/>
      <c r="H45" s="45"/>
      <c r="I45" s="47"/>
      <c r="J45" s="53">
        <v>2083</v>
      </c>
      <c r="K45" s="54" t="str">
        <f t="shared" si="2"/>
        <v/>
      </c>
    </row>
    <row r="46" spans="1:11" x14ac:dyDescent="0.25">
      <c r="B46" s="65" t="s">
        <v>87</v>
      </c>
      <c r="C46" s="65" t="s">
        <v>86</v>
      </c>
      <c r="D46" s="52" t="s">
        <v>93</v>
      </c>
      <c r="E46" s="25">
        <v>48</v>
      </c>
      <c r="F46" s="25">
        <v>100</v>
      </c>
      <c r="G46" s="46">
        <f>ROUND(E46*F46,2)</f>
        <v>4800</v>
      </c>
      <c r="H46" s="73"/>
      <c r="I46" s="47">
        <f>ROUND(E46*H46,2)</f>
        <v>0</v>
      </c>
      <c r="J46" s="53">
        <v>2083</v>
      </c>
      <c r="K46" s="54" t="str">
        <f t="shared" si="2"/>
        <v/>
      </c>
    </row>
    <row r="47" spans="1:11" x14ac:dyDescent="0.25">
      <c r="B47" s="65" t="s">
        <v>89</v>
      </c>
      <c r="C47" s="65" t="s">
        <v>88</v>
      </c>
      <c r="D47" s="52" t="s">
        <v>93</v>
      </c>
      <c r="E47" s="25">
        <v>48</v>
      </c>
      <c r="F47" s="25">
        <v>100</v>
      </c>
      <c r="G47" s="46">
        <f t="shared" ref="G47:G51" si="6">ROUND(E47*F47,2)</f>
        <v>4800</v>
      </c>
      <c r="H47" s="73"/>
      <c r="I47" s="47">
        <f t="shared" ref="I47:I49" si="7">ROUND(E47*H47,2)</f>
        <v>0</v>
      </c>
      <c r="J47" s="53">
        <v>2083</v>
      </c>
      <c r="K47" s="54" t="str">
        <f t="shared" si="2"/>
        <v/>
      </c>
    </row>
    <row r="48" spans="1:11" x14ac:dyDescent="0.25">
      <c r="B48" s="65" t="s">
        <v>91</v>
      </c>
      <c r="C48" s="65" t="s">
        <v>90</v>
      </c>
      <c r="D48" s="52" t="s">
        <v>93</v>
      </c>
      <c r="E48" s="25">
        <v>96</v>
      </c>
      <c r="F48" s="25">
        <v>50</v>
      </c>
      <c r="G48" s="46">
        <f t="shared" si="6"/>
        <v>4800</v>
      </c>
      <c r="H48" s="73"/>
      <c r="I48" s="47">
        <f t="shared" si="7"/>
        <v>0</v>
      </c>
      <c r="J48" s="53">
        <v>2083</v>
      </c>
      <c r="K48" s="54" t="str">
        <f t="shared" si="2"/>
        <v/>
      </c>
    </row>
    <row r="49" spans="1:11" ht="30" x14ac:dyDescent="0.25">
      <c r="B49" s="65" t="s">
        <v>92</v>
      </c>
      <c r="C49" s="66" t="s">
        <v>115</v>
      </c>
      <c r="D49" s="52" t="s">
        <v>93</v>
      </c>
      <c r="E49" s="25">
        <v>208</v>
      </c>
      <c r="F49" s="25">
        <v>50</v>
      </c>
      <c r="G49" s="46">
        <f t="shared" si="6"/>
        <v>10400</v>
      </c>
      <c r="H49" s="73"/>
      <c r="I49" s="47">
        <f t="shared" si="7"/>
        <v>0</v>
      </c>
      <c r="J49" s="53">
        <v>2083</v>
      </c>
      <c r="K49" s="54" t="str">
        <f t="shared" si="2"/>
        <v/>
      </c>
    </row>
    <row r="50" spans="1:11" x14ac:dyDescent="0.25">
      <c r="A50" s="18" t="s">
        <v>127</v>
      </c>
      <c r="B50" s="67"/>
      <c r="C50" s="68" t="s">
        <v>130</v>
      </c>
      <c r="D50" s="52"/>
      <c r="G50" s="46"/>
      <c r="H50" s="45"/>
      <c r="I50" s="47"/>
      <c r="J50" s="53">
        <v>2083</v>
      </c>
      <c r="K50" s="54" t="str">
        <f t="shared" si="2"/>
        <v/>
      </c>
    </row>
    <row r="51" spans="1:11" ht="33.6" customHeight="1" x14ac:dyDescent="0.25">
      <c r="B51" s="69">
        <v>2083</v>
      </c>
      <c r="C51" s="70" t="s">
        <v>131</v>
      </c>
      <c r="D51" s="52" t="s">
        <v>128</v>
      </c>
      <c r="E51" s="25">
        <v>4</v>
      </c>
      <c r="F51" s="25">
        <v>440</v>
      </c>
      <c r="G51" s="46">
        <f t="shared" si="6"/>
        <v>1760</v>
      </c>
      <c r="H51" s="73"/>
      <c r="I51" s="47">
        <f t="shared" ref="I51" si="8">ROUND(E51*H51,2)</f>
        <v>0</v>
      </c>
      <c r="J51" s="53">
        <v>2083</v>
      </c>
      <c r="K51" s="54" t="str">
        <f t="shared" si="2"/>
        <v/>
      </c>
    </row>
    <row r="52" spans="1:11" x14ac:dyDescent="0.25">
      <c r="A52" s="18" t="s">
        <v>31</v>
      </c>
      <c r="B52" s="18"/>
      <c r="C52" s="49" t="s">
        <v>116</v>
      </c>
      <c r="D52" s="18"/>
      <c r="G52" s="46"/>
      <c r="H52" s="45"/>
      <c r="I52" s="47"/>
      <c r="K52" s="54" t="str">
        <f t="shared" si="2"/>
        <v/>
      </c>
    </row>
    <row r="53" spans="1:11" x14ac:dyDescent="0.25">
      <c r="A53" s="18" t="s">
        <v>98</v>
      </c>
      <c r="B53" s="50"/>
      <c r="C53" s="51" t="s">
        <v>34</v>
      </c>
      <c r="D53" s="18"/>
      <c r="G53" s="46"/>
      <c r="H53" s="45"/>
      <c r="I53" s="47"/>
      <c r="K53" s="54" t="str">
        <f t="shared" si="2"/>
        <v/>
      </c>
    </row>
    <row r="54" spans="1:11" x14ac:dyDescent="0.25">
      <c r="A54" s="18"/>
      <c r="B54" s="50" t="s">
        <v>36</v>
      </c>
      <c r="C54" s="50" t="s">
        <v>35</v>
      </c>
      <c r="D54" s="52" t="s">
        <v>93</v>
      </c>
      <c r="E54" s="25">
        <v>51685</v>
      </c>
      <c r="F54" s="25">
        <v>12</v>
      </c>
      <c r="G54" s="46">
        <f t="shared" ref="G54" si="9">ROUND(E54*F54,2)</f>
        <v>620220</v>
      </c>
      <c r="H54" s="73"/>
      <c r="I54" s="47">
        <f t="shared" ref="I54" si="10">ROUND(E54*H54,2)</f>
        <v>0</v>
      </c>
      <c r="J54" s="71">
        <v>2084</v>
      </c>
      <c r="K54" s="54" t="str">
        <f t="shared" si="2"/>
        <v/>
      </c>
    </row>
    <row r="55" spans="1:11" x14ac:dyDescent="0.25">
      <c r="A55" s="18"/>
      <c r="B55" s="50" t="s">
        <v>38</v>
      </c>
      <c r="C55" s="50" t="s">
        <v>37</v>
      </c>
      <c r="D55" s="52" t="s">
        <v>93</v>
      </c>
      <c r="E55" s="25">
        <v>159287</v>
      </c>
      <c r="F55" s="25">
        <v>17</v>
      </c>
      <c r="G55" s="46">
        <f t="shared" ref="G55:G59" si="11">ROUND(E55*F55,2)</f>
        <v>2707879</v>
      </c>
      <c r="H55" s="73"/>
      <c r="I55" s="47">
        <f t="shared" ref="I55:I59" si="12">ROUND(E55*H55,2)</f>
        <v>0</v>
      </c>
      <c r="J55" s="71">
        <v>2084</v>
      </c>
      <c r="K55" s="54" t="str">
        <f t="shared" si="2"/>
        <v/>
      </c>
    </row>
    <row r="56" spans="1:11" x14ac:dyDescent="0.25">
      <c r="A56" s="18"/>
      <c r="B56" s="50" t="s">
        <v>40</v>
      </c>
      <c r="C56" s="50" t="s">
        <v>39</v>
      </c>
      <c r="D56" s="52" t="s">
        <v>93</v>
      </c>
      <c r="E56" s="25">
        <v>12480</v>
      </c>
      <c r="F56" s="25">
        <v>21</v>
      </c>
      <c r="G56" s="46">
        <f t="shared" si="11"/>
        <v>262080</v>
      </c>
      <c r="H56" s="73"/>
      <c r="I56" s="47">
        <f t="shared" si="12"/>
        <v>0</v>
      </c>
      <c r="J56" s="71">
        <v>2084</v>
      </c>
      <c r="K56" s="54" t="str">
        <f t="shared" si="2"/>
        <v/>
      </c>
    </row>
    <row r="57" spans="1:11" x14ac:dyDescent="0.25">
      <c r="A57" s="18"/>
      <c r="B57" s="50" t="s">
        <v>42</v>
      </c>
      <c r="C57" s="50" t="s">
        <v>41</v>
      </c>
      <c r="D57" s="52" t="s">
        <v>93</v>
      </c>
      <c r="E57" s="25">
        <v>18720</v>
      </c>
      <c r="F57" s="25">
        <v>10</v>
      </c>
      <c r="G57" s="46">
        <f t="shared" si="11"/>
        <v>187200</v>
      </c>
      <c r="H57" s="73"/>
      <c r="I57" s="47">
        <f t="shared" si="12"/>
        <v>0</v>
      </c>
      <c r="J57" s="71">
        <v>2084</v>
      </c>
      <c r="K57" s="54" t="str">
        <f t="shared" si="2"/>
        <v/>
      </c>
    </row>
    <row r="58" spans="1:11" x14ac:dyDescent="0.25">
      <c r="A58" s="18"/>
      <c r="B58" s="50" t="s">
        <v>44</v>
      </c>
      <c r="C58" s="50" t="s">
        <v>43</v>
      </c>
      <c r="D58" s="52" t="s">
        <v>93</v>
      </c>
      <c r="E58" s="25">
        <v>17019</v>
      </c>
      <c r="F58" s="25">
        <v>27</v>
      </c>
      <c r="G58" s="46">
        <f t="shared" si="11"/>
        <v>459513</v>
      </c>
      <c r="H58" s="73"/>
      <c r="I58" s="47">
        <f t="shared" si="12"/>
        <v>0</v>
      </c>
      <c r="J58" s="71">
        <v>2084</v>
      </c>
      <c r="K58" s="54" t="str">
        <f t="shared" si="2"/>
        <v/>
      </c>
    </row>
    <row r="59" spans="1:11" x14ac:dyDescent="0.25">
      <c r="A59" s="18"/>
      <c r="B59" s="50" t="s">
        <v>46</v>
      </c>
      <c r="C59" s="50" t="s">
        <v>45</v>
      </c>
      <c r="D59" s="52" t="s">
        <v>93</v>
      </c>
      <c r="E59" s="25">
        <v>551</v>
      </c>
      <c r="F59" s="25">
        <v>200</v>
      </c>
      <c r="G59" s="46">
        <f t="shared" si="11"/>
        <v>110200</v>
      </c>
      <c r="H59" s="73"/>
      <c r="I59" s="47">
        <f t="shared" si="12"/>
        <v>0</v>
      </c>
      <c r="J59" s="71">
        <v>2084</v>
      </c>
      <c r="K59" s="54" t="str">
        <f t="shared" si="2"/>
        <v/>
      </c>
    </row>
    <row r="60" spans="1:11" x14ac:dyDescent="0.25">
      <c r="A60" s="18" t="s">
        <v>99</v>
      </c>
      <c r="B60" s="55"/>
      <c r="C60" s="56" t="s">
        <v>47</v>
      </c>
      <c r="D60" s="52"/>
      <c r="E60" s="25">
        <v>0</v>
      </c>
      <c r="G60" s="46"/>
      <c r="H60" s="45"/>
      <c r="I60" s="47"/>
      <c r="J60" s="71">
        <v>2084</v>
      </c>
      <c r="K60" s="54" t="str">
        <f t="shared" si="2"/>
        <v/>
      </c>
    </row>
    <row r="61" spans="1:11" x14ac:dyDescent="0.25">
      <c r="A61" s="18"/>
      <c r="B61" s="55" t="s">
        <v>49</v>
      </c>
      <c r="C61" s="55" t="s">
        <v>48</v>
      </c>
      <c r="D61" s="52" t="s">
        <v>93</v>
      </c>
      <c r="E61" s="25">
        <v>1099</v>
      </c>
      <c r="F61" s="25">
        <v>100</v>
      </c>
      <c r="G61" s="46">
        <f t="shared" ref="G61:G90" si="13">ROUND(E61*F61,2)</f>
        <v>109900</v>
      </c>
      <c r="H61" s="73"/>
      <c r="I61" s="47">
        <f t="shared" ref="I61:I88" si="14">ROUND(E61*H61,2)</f>
        <v>0</v>
      </c>
      <c r="J61" s="71">
        <v>2084</v>
      </c>
      <c r="K61" s="54" t="str">
        <f t="shared" si="2"/>
        <v/>
      </c>
    </row>
    <row r="62" spans="1:11" x14ac:dyDescent="0.25">
      <c r="A62" s="18"/>
      <c r="B62" s="55" t="s">
        <v>51</v>
      </c>
      <c r="C62" s="55" t="s">
        <v>50</v>
      </c>
      <c r="D62" s="52" t="s">
        <v>93</v>
      </c>
      <c r="E62" s="25">
        <v>4406</v>
      </c>
      <c r="F62" s="25">
        <v>45</v>
      </c>
      <c r="G62" s="46">
        <f t="shared" si="13"/>
        <v>198270</v>
      </c>
      <c r="H62" s="73"/>
      <c r="I62" s="47">
        <f t="shared" si="14"/>
        <v>0</v>
      </c>
      <c r="J62" s="71">
        <v>2084</v>
      </c>
      <c r="K62" s="54" t="str">
        <f t="shared" si="2"/>
        <v/>
      </c>
    </row>
    <row r="63" spans="1:11" x14ac:dyDescent="0.25">
      <c r="A63" s="18"/>
      <c r="B63" s="55" t="s">
        <v>53</v>
      </c>
      <c r="C63" s="55" t="s">
        <v>52</v>
      </c>
      <c r="D63" s="52" t="s">
        <v>93</v>
      </c>
      <c r="E63" s="25">
        <v>551</v>
      </c>
      <c r="F63" s="25">
        <v>90</v>
      </c>
      <c r="G63" s="46">
        <f t="shared" si="13"/>
        <v>49590</v>
      </c>
      <c r="H63" s="73"/>
      <c r="I63" s="47">
        <f t="shared" si="14"/>
        <v>0</v>
      </c>
      <c r="J63" s="71">
        <v>2084</v>
      </c>
      <c r="K63" s="54" t="str">
        <f t="shared" si="2"/>
        <v/>
      </c>
    </row>
    <row r="64" spans="1:11" x14ac:dyDescent="0.25">
      <c r="A64" s="18"/>
      <c r="B64" s="55" t="s">
        <v>55</v>
      </c>
      <c r="C64" s="55" t="s">
        <v>54</v>
      </c>
      <c r="D64" s="52" t="s">
        <v>93</v>
      </c>
      <c r="E64" s="25">
        <v>0</v>
      </c>
      <c r="F64" s="25">
        <v>0</v>
      </c>
      <c r="G64" s="46">
        <f t="shared" si="13"/>
        <v>0</v>
      </c>
      <c r="H64" s="45">
        <v>0</v>
      </c>
      <c r="I64" s="47">
        <f t="shared" si="14"/>
        <v>0</v>
      </c>
      <c r="J64" s="71">
        <v>2084</v>
      </c>
      <c r="K64" s="54" t="str">
        <f t="shared" si="2"/>
        <v/>
      </c>
    </row>
    <row r="65" spans="1:11" x14ac:dyDescent="0.25">
      <c r="A65" s="18"/>
      <c r="B65" s="55" t="s">
        <v>57</v>
      </c>
      <c r="C65" s="55" t="s">
        <v>56</v>
      </c>
      <c r="D65" s="52" t="s">
        <v>93</v>
      </c>
      <c r="E65" s="25">
        <v>514</v>
      </c>
      <c r="F65" s="25">
        <v>90</v>
      </c>
      <c r="G65" s="46">
        <f t="shared" si="13"/>
        <v>46260</v>
      </c>
      <c r="H65" s="73"/>
      <c r="I65" s="47">
        <f t="shared" si="14"/>
        <v>0</v>
      </c>
      <c r="J65" s="71">
        <v>2084</v>
      </c>
      <c r="K65" s="54" t="str">
        <f t="shared" si="2"/>
        <v/>
      </c>
    </row>
    <row r="66" spans="1:11" x14ac:dyDescent="0.25">
      <c r="A66" s="18"/>
      <c r="B66" s="55" t="s">
        <v>59</v>
      </c>
      <c r="C66" s="55" t="s">
        <v>58</v>
      </c>
      <c r="D66" s="52" t="s">
        <v>93</v>
      </c>
      <c r="E66" s="25">
        <v>184</v>
      </c>
      <c r="F66" s="25">
        <v>75</v>
      </c>
      <c r="G66" s="46">
        <f t="shared" si="13"/>
        <v>13800</v>
      </c>
      <c r="H66" s="73"/>
      <c r="I66" s="47">
        <f t="shared" si="14"/>
        <v>0</v>
      </c>
      <c r="J66" s="71">
        <v>2084</v>
      </c>
      <c r="K66" s="54" t="str">
        <f t="shared" si="2"/>
        <v/>
      </c>
    </row>
    <row r="67" spans="1:11" x14ac:dyDescent="0.25">
      <c r="A67" s="18"/>
      <c r="B67" s="55" t="s">
        <v>61</v>
      </c>
      <c r="C67" s="55" t="s">
        <v>60</v>
      </c>
      <c r="D67" s="52" t="s">
        <v>93</v>
      </c>
      <c r="E67" s="25">
        <v>184</v>
      </c>
      <c r="F67" s="25">
        <v>75</v>
      </c>
      <c r="G67" s="46">
        <f t="shared" si="13"/>
        <v>13800</v>
      </c>
      <c r="H67" s="73"/>
      <c r="I67" s="47">
        <f t="shared" si="14"/>
        <v>0</v>
      </c>
      <c r="J67" s="71">
        <v>2084</v>
      </c>
      <c r="K67" s="54" t="str">
        <f t="shared" si="2"/>
        <v/>
      </c>
    </row>
    <row r="68" spans="1:11" ht="30" x14ac:dyDescent="0.25">
      <c r="A68" s="18"/>
      <c r="B68" s="55" t="s">
        <v>63</v>
      </c>
      <c r="C68" s="57" t="s">
        <v>62</v>
      </c>
      <c r="D68" s="52" t="s">
        <v>93</v>
      </c>
      <c r="E68" s="25">
        <v>0</v>
      </c>
      <c r="F68" s="25">
        <v>0</v>
      </c>
      <c r="G68" s="46">
        <f t="shared" si="13"/>
        <v>0</v>
      </c>
      <c r="H68" s="45">
        <v>0</v>
      </c>
      <c r="I68" s="47"/>
      <c r="J68" s="71">
        <v>2084</v>
      </c>
      <c r="K68" s="54" t="str">
        <f t="shared" si="2"/>
        <v/>
      </c>
    </row>
    <row r="69" spans="1:11" ht="30" x14ac:dyDescent="0.25">
      <c r="A69" s="18"/>
      <c r="B69" s="55" t="s">
        <v>65</v>
      </c>
      <c r="C69" s="57" t="s">
        <v>64</v>
      </c>
      <c r="D69" s="52" t="s">
        <v>93</v>
      </c>
      <c r="E69" s="25">
        <v>551</v>
      </c>
      <c r="F69" s="25">
        <v>80</v>
      </c>
      <c r="G69" s="46">
        <f t="shared" si="13"/>
        <v>44080</v>
      </c>
      <c r="H69" s="73"/>
      <c r="I69" s="47">
        <f t="shared" si="14"/>
        <v>0</v>
      </c>
      <c r="J69" s="71">
        <v>2084</v>
      </c>
      <c r="K69" s="54" t="str">
        <f t="shared" si="2"/>
        <v/>
      </c>
    </row>
    <row r="70" spans="1:11" x14ac:dyDescent="0.25">
      <c r="A70" s="18"/>
      <c r="B70" s="55" t="s">
        <v>67</v>
      </c>
      <c r="C70" s="55" t="s">
        <v>66</v>
      </c>
      <c r="D70" s="52" t="s">
        <v>93</v>
      </c>
      <c r="E70" s="25">
        <v>1314</v>
      </c>
      <c r="F70" s="25">
        <v>50</v>
      </c>
      <c r="G70" s="46">
        <f t="shared" si="13"/>
        <v>65700</v>
      </c>
      <c r="H70" s="73"/>
      <c r="I70" s="47">
        <f t="shared" si="14"/>
        <v>0</v>
      </c>
      <c r="J70" s="71">
        <v>2084</v>
      </c>
      <c r="K70" s="54" t="str">
        <f t="shared" si="2"/>
        <v/>
      </c>
    </row>
    <row r="71" spans="1:11" ht="30" x14ac:dyDescent="0.25">
      <c r="A71" s="18"/>
      <c r="B71" s="55" t="s">
        <v>69</v>
      </c>
      <c r="C71" s="57" t="s">
        <v>68</v>
      </c>
      <c r="D71" s="52" t="s">
        <v>93</v>
      </c>
      <c r="E71" s="25">
        <v>330</v>
      </c>
      <c r="F71" s="25">
        <v>50</v>
      </c>
      <c r="G71" s="46">
        <f t="shared" si="13"/>
        <v>16500</v>
      </c>
      <c r="H71" s="73"/>
      <c r="I71" s="47">
        <f t="shared" si="14"/>
        <v>0</v>
      </c>
      <c r="J71" s="71">
        <v>2084</v>
      </c>
      <c r="K71" s="54" t="str">
        <f t="shared" si="2"/>
        <v/>
      </c>
    </row>
    <row r="72" spans="1:11" x14ac:dyDescent="0.25">
      <c r="A72" s="18"/>
      <c r="B72" s="55" t="s">
        <v>71</v>
      </c>
      <c r="C72" s="55" t="s">
        <v>70</v>
      </c>
      <c r="D72" s="52" t="s">
        <v>93</v>
      </c>
      <c r="E72" s="25">
        <v>551</v>
      </c>
      <c r="F72" s="25">
        <v>80</v>
      </c>
      <c r="G72" s="46">
        <f t="shared" si="13"/>
        <v>44080</v>
      </c>
      <c r="H72" s="73"/>
      <c r="I72" s="47">
        <f t="shared" si="14"/>
        <v>0</v>
      </c>
      <c r="J72" s="71">
        <v>2084</v>
      </c>
      <c r="K72" s="54" t="str">
        <f t="shared" si="2"/>
        <v/>
      </c>
    </row>
    <row r="73" spans="1:11" x14ac:dyDescent="0.25">
      <c r="A73" s="18"/>
      <c r="B73" s="55" t="s">
        <v>110</v>
      </c>
      <c r="C73" s="55" t="s">
        <v>111</v>
      </c>
      <c r="D73" s="52" t="s">
        <v>93</v>
      </c>
      <c r="E73" s="25">
        <v>88</v>
      </c>
      <c r="F73" s="25">
        <v>30</v>
      </c>
      <c r="G73" s="46">
        <f t="shared" si="13"/>
        <v>2640</v>
      </c>
      <c r="H73" s="73"/>
      <c r="I73" s="47">
        <f t="shared" si="14"/>
        <v>0</v>
      </c>
      <c r="J73" s="71">
        <v>2084</v>
      </c>
      <c r="K73" s="54" t="str">
        <f t="shared" si="2"/>
        <v/>
      </c>
    </row>
    <row r="74" spans="1:11" x14ac:dyDescent="0.25">
      <c r="A74" s="18"/>
      <c r="B74" s="55" t="s">
        <v>73</v>
      </c>
      <c r="C74" s="55" t="s">
        <v>72</v>
      </c>
      <c r="D74" s="52" t="s">
        <v>93</v>
      </c>
      <c r="E74" s="25">
        <v>4406</v>
      </c>
      <c r="F74" s="25">
        <v>25</v>
      </c>
      <c r="G74" s="46">
        <f t="shared" si="13"/>
        <v>110150</v>
      </c>
      <c r="H74" s="73"/>
      <c r="I74" s="47">
        <f t="shared" si="14"/>
        <v>0</v>
      </c>
      <c r="J74" s="71">
        <v>2084</v>
      </c>
      <c r="K74" s="54" t="str">
        <f t="shared" si="2"/>
        <v/>
      </c>
    </row>
    <row r="75" spans="1:11" x14ac:dyDescent="0.25">
      <c r="A75" s="18"/>
      <c r="B75" s="55" t="s">
        <v>74</v>
      </c>
      <c r="C75" s="55" t="s">
        <v>112</v>
      </c>
      <c r="D75" s="52" t="s">
        <v>93</v>
      </c>
      <c r="E75" s="25">
        <v>5508</v>
      </c>
      <c r="F75" s="25">
        <v>15</v>
      </c>
      <c r="G75" s="46">
        <f t="shared" si="13"/>
        <v>82620</v>
      </c>
      <c r="H75" s="73"/>
      <c r="I75" s="47">
        <f t="shared" si="14"/>
        <v>0</v>
      </c>
      <c r="J75" s="71">
        <v>2084</v>
      </c>
      <c r="K75" s="54" t="str">
        <f t="shared" si="2"/>
        <v/>
      </c>
    </row>
    <row r="76" spans="1:11" x14ac:dyDescent="0.25">
      <c r="A76" s="18" t="s">
        <v>100</v>
      </c>
      <c r="B76" s="58"/>
      <c r="C76" s="59" t="s">
        <v>145</v>
      </c>
      <c r="D76" s="52"/>
      <c r="E76" s="25">
        <v>0</v>
      </c>
      <c r="G76" s="46"/>
      <c r="H76" s="45"/>
      <c r="I76" s="47"/>
      <c r="J76" s="71">
        <v>2084</v>
      </c>
      <c r="K76" s="54" t="str">
        <f t="shared" si="2"/>
        <v/>
      </c>
    </row>
    <row r="77" spans="1:11" x14ac:dyDescent="0.25">
      <c r="A77" s="18"/>
      <c r="B77" s="58" t="s">
        <v>76</v>
      </c>
      <c r="C77" s="58" t="s">
        <v>75</v>
      </c>
      <c r="D77" s="52" t="s">
        <v>93</v>
      </c>
      <c r="E77" s="25">
        <v>551</v>
      </c>
      <c r="F77" s="25">
        <v>70</v>
      </c>
      <c r="G77" s="46">
        <f t="shared" si="13"/>
        <v>38570</v>
      </c>
      <c r="H77" s="73"/>
      <c r="I77" s="47">
        <f t="shared" si="14"/>
        <v>0</v>
      </c>
      <c r="J77" s="71">
        <v>2084</v>
      </c>
      <c r="K77" s="54" t="str">
        <f t="shared" si="2"/>
        <v/>
      </c>
    </row>
    <row r="78" spans="1:11" x14ac:dyDescent="0.25">
      <c r="A78" s="18"/>
      <c r="B78" s="58" t="s">
        <v>78</v>
      </c>
      <c r="C78" s="58" t="s">
        <v>77</v>
      </c>
      <c r="D78" s="52" t="s">
        <v>93</v>
      </c>
      <c r="E78" s="25">
        <v>551</v>
      </c>
      <c r="F78" s="25">
        <v>80</v>
      </c>
      <c r="G78" s="46">
        <f t="shared" si="13"/>
        <v>44080</v>
      </c>
      <c r="H78" s="73"/>
      <c r="I78" s="47">
        <f t="shared" si="14"/>
        <v>0</v>
      </c>
      <c r="J78" s="71">
        <v>2084</v>
      </c>
      <c r="K78" s="54" t="str">
        <f t="shared" si="2"/>
        <v/>
      </c>
    </row>
    <row r="79" spans="1:11" ht="45" x14ac:dyDescent="0.25">
      <c r="B79" s="74" t="s">
        <v>79</v>
      </c>
      <c r="C79" s="75" t="s">
        <v>142</v>
      </c>
      <c r="D79" s="52" t="s">
        <v>93</v>
      </c>
      <c r="E79" s="25">
        <v>1652</v>
      </c>
      <c r="F79" s="25">
        <v>12</v>
      </c>
      <c r="G79" s="46">
        <f t="shared" si="13"/>
        <v>19824</v>
      </c>
      <c r="H79" s="73"/>
      <c r="I79" s="47">
        <f t="shared" si="14"/>
        <v>0</v>
      </c>
      <c r="J79" s="71">
        <v>2084</v>
      </c>
      <c r="K79" s="54" t="str">
        <f t="shared" ref="K79:K129" si="15">+IF(H79&gt;F79,"Importe superior a importe máximo","")</f>
        <v/>
      </c>
    </row>
    <row r="80" spans="1:11" ht="30" x14ac:dyDescent="0.25">
      <c r="B80" s="60" t="s">
        <v>81</v>
      </c>
      <c r="C80" s="61" t="s">
        <v>80</v>
      </c>
      <c r="D80" s="52" t="s">
        <v>93</v>
      </c>
      <c r="E80" s="25">
        <v>13218</v>
      </c>
      <c r="F80" s="25">
        <v>2</v>
      </c>
      <c r="G80" s="46">
        <f t="shared" si="13"/>
        <v>26436</v>
      </c>
      <c r="H80" s="73"/>
      <c r="I80" s="47">
        <f t="shared" si="14"/>
        <v>0</v>
      </c>
      <c r="J80" s="71">
        <v>2084</v>
      </c>
      <c r="K80" s="54" t="str">
        <f t="shared" si="15"/>
        <v/>
      </c>
    </row>
    <row r="81" spans="1:11" x14ac:dyDescent="0.25">
      <c r="B81" s="60" t="s">
        <v>82</v>
      </c>
      <c r="C81" s="62" t="s">
        <v>113</v>
      </c>
      <c r="D81" s="52" t="s">
        <v>93</v>
      </c>
      <c r="E81" s="25">
        <v>13218</v>
      </c>
      <c r="F81" s="25">
        <v>2</v>
      </c>
      <c r="G81" s="46">
        <f t="shared" si="13"/>
        <v>26436</v>
      </c>
      <c r="H81" s="73"/>
      <c r="I81" s="47">
        <f t="shared" si="14"/>
        <v>0</v>
      </c>
      <c r="J81" s="71">
        <v>2084</v>
      </c>
      <c r="K81" s="54" t="str">
        <f t="shared" si="15"/>
        <v/>
      </c>
    </row>
    <row r="82" spans="1:11" ht="30" x14ac:dyDescent="0.25">
      <c r="B82" s="60" t="s">
        <v>83</v>
      </c>
      <c r="C82" s="61" t="s">
        <v>114</v>
      </c>
      <c r="D82" s="52" t="s">
        <v>93</v>
      </c>
      <c r="E82" s="25">
        <v>3672</v>
      </c>
      <c r="F82" s="25">
        <v>25</v>
      </c>
      <c r="G82" s="46">
        <f t="shared" si="13"/>
        <v>91800</v>
      </c>
      <c r="H82" s="73"/>
      <c r="I82" s="47">
        <f t="shared" si="14"/>
        <v>0</v>
      </c>
      <c r="J82" s="71">
        <v>2084</v>
      </c>
      <c r="K82" s="54" t="str">
        <f t="shared" si="15"/>
        <v/>
      </c>
    </row>
    <row r="83" spans="1:11" x14ac:dyDescent="0.25">
      <c r="B83" s="60" t="s">
        <v>84</v>
      </c>
      <c r="C83" s="62" t="s">
        <v>94</v>
      </c>
      <c r="D83" s="52" t="s">
        <v>93</v>
      </c>
      <c r="E83" s="25">
        <v>367</v>
      </c>
      <c r="F83" s="25">
        <v>35</v>
      </c>
      <c r="G83" s="46">
        <f t="shared" si="13"/>
        <v>12845</v>
      </c>
      <c r="H83" s="73"/>
      <c r="I83" s="47">
        <f t="shared" si="14"/>
        <v>0</v>
      </c>
      <c r="J83" s="71">
        <v>2084</v>
      </c>
      <c r="K83" s="54" t="str">
        <f t="shared" si="15"/>
        <v/>
      </c>
    </row>
    <row r="84" spans="1:11" x14ac:dyDescent="0.25">
      <c r="A84" s="18" t="s">
        <v>101</v>
      </c>
      <c r="B84" s="63"/>
      <c r="C84" s="64" t="s">
        <v>85</v>
      </c>
      <c r="D84" s="52"/>
      <c r="E84" s="25">
        <v>0</v>
      </c>
      <c r="G84" s="46"/>
      <c r="H84" s="45"/>
      <c r="I84" s="47"/>
      <c r="J84" s="71">
        <v>2084</v>
      </c>
      <c r="K84" s="54" t="str">
        <f t="shared" si="15"/>
        <v/>
      </c>
    </row>
    <row r="85" spans="1:11" x14ac:dyDescent="0.25">
      <c r="B85" s="65" t="s">
        <v>87</v>
      </c>
      <c r="C85" s="65" t="s">
        <v>86</v>
      </c>
      <c r="D85" s="52" t="s">
        <v>93</v>
      </c>
      <c r="E85" s="25">
        <v>44</v>
      </c>
      <c r="F85" s="25">
        <v>100</v>
      </c>
      <c r="G85" s="46">
        <f t="shared" si="13"/>
        <v>4400</v>
      </c>
      <c r="H85" s="73"/>
      <c r="I85" s="47">
        <f t="shared" si="14"/>
        <v>0</v>
      </c>
      <c r="J85" s="71">
        <v>2084</v>
      </c>
      <c r="K85" s="54" t="str">
        <f t="shared" si="15"/>
        <v/>
      </c>
    </row>
    <row r="86" spans="1:11" x14ac:dyDescent="0.25">
      <c r="B86" s="65" t="s">
        <v>89</v>
      </c>
      <c r="C86" s="65" t="s">
        <v>88</v>
      </c>
      <c r="D86" s="52" t="s">
        <v>93</v>
      </c>
      <c r="E86" s="25">
        <v>44</v>
      </c>
      <c r="F86" s="25">
        <v>100</v>
      </c>
      <c r="G86" s="46">
        <f t="shared" si="13"/>
        <v>4400</v>
      </c>
      <c r="H86" s="73"/>
      <c r="I86" s="47">
        <f t="shared" si="14"/>
        <v>0</v>
      </c>
      <c r="J86" s="71">
        <v>2084</v>
      </c>
      <c r="K86" s="54" t="str">
        <f t="shared" si="15"/>
        <v/>
      </c>
    </row>
    <row r="87" spans="1:11" x14ac:dyDescent="0.25">
      <c r="B87" s="65" t="s">
        <v>91</v>
      </c>
      <c r="C87" s="65" t="s">
        <v>90</v>
      </c>
      <c r="D87" s="52" t="s">
        <v>93</v>
      </c>
      <c r="E87" s="25">
        <v>88</v>
      </c>
      <c r="F87" s="25">
        <v>50</v>
      </c>
      <c r="G87" s="46">
        <f t="shared" si="13"/>
        <v>4400</v>
      </c>
      <c r="H87" s="73"/>
      <c r="I87" s="47">
        <f t="shared" si="14"/>
        <v>0</v>
      </c>
      <c r="J87" s="71">
        <v>2084</v>
      </c>
      <c r="K87" s="54" t="str">
        <f t="shared" si="15"/>
        <v/>
      </c>
    </row>
    <row r="88" spans="1:11" ht="30" x14ac:dyDescent="0.25">
      <c r="B88" s="65" t="s">
        <v>92</v>
      </c>
      <c r="C88" s="66" t="s">
        <v>115</v>
      </c>
      <c r="D88" s="52" t="s">
        <v>93</v>
      </c>
      <c r="E88" s="25">
        <v>191</v>
      </c>
      <c r="F88" s="25">
        <v>50</v>
      </c>
      <c r="G88" s="46">
        <f t="shared" si="13"/>
        <v>9550</v>
      </c>
      <c r="H88" s="73"/>
      <c r="I88" s="47">
        <f t="shared" si="14"/>
        <v>0</v>
      </c>
      <c r="J88" s="71">
        <v>2084</v>
      </c>
      <c r="K88" s="54" t="str">
        <f t="shared" si="15"/>
        <v/>
      </c>
    </row>
    <row r="89" spans="1:11" x14ac:dyDescent="0.25">
      <c r="A89" s="18" t="s">
        <v>132</v>
      </c>
      <c r="B89" s="67"/>
      <c r="C89" s="68" t="s">
        <v>130</v>
      </c>
      <c r="D89" s="52"/>
      <c r="G89" s="46"/>
      <c r="H89" s="45"/>
      <c r="I89" s="47"/>
      <c r="J89" s="71">
        <v>2084</v>
      </c>
      <c r="K89" s="54" t="str">
        <f t="shared" si="15"/>
        <v/>
      </c>
    </row>
    <row r="90" spans="1:11" ht="27.6" customHeight="1" x14ac:dyDescent="0.25">
      <c r="B90" s="69">
        <v>2084</v>
      </c>
      <c r="C90" s="70" t="s">
        <v>131</v>
      </c>
      <c r="D90" s="52" t="s">
        <v>128</v>
      </c>
      <c r="E90" s="25">
        <v>3</v>
      </c>
      <c r="F90" s="25">
        <v>440</v>
      </c>
      <c r="G90" s="46">
        <f t="shared" si="13"/>
        <v>1320</v>
      </c>
      <c r="H90" s="73"/>
      <c r="I90" s="47">
        <f t="shared" ref="I90" si="16">ROUND(E90*H90,2)</f>
        <v>0</v>
      </c>
      <c r="J90" s="71">
        <v>2084</v>
      </c>
      <c r="K90" s="54" t="str">
        <f t="shared" si="15"/>
        <v/>
      </c>
    </row>
    <row r="91" spans="1:11" x14ac:dyDescent="0.25">
      <c r="A91" s="18" t="s">
        <v>102</v>
      </c>
      <c r="B91" s="18"/>
      <c r="C91" s="49" t="s">
        <v>117</v>
      </c>
      <c r="D91" s="18"/>
      <c r="G91" s="46"/>
      <c r="H91" s="45"/>
      <c r="I91" s="47"/>
      <c r="K91" s="54" t="str">
        <f t="shared" si="15"/>
        <v/>
      </c>
    </row>
    <row r="92" spans="1:11" x14ac:dyDescent="0.25">
      <c r="A92" s="18" t="s">
        <v>103</v>
      </c>
      <c r="B92" s="50"/>
      <c r="C92" s="51" t="s">
        <v>34</v>
      </c>
      <c r="D92" s="18"/>
      <c r="G92" s="46"/>
      <c r="H92" s="45"/>
      <c r="I92" s="47"/>
      <c r="K92" s="54" t="str">
        <f t="shared" si="15"/>
        <v/>
      </c>
    </row>
    <row r="93" spans="1:11" x14ac:dyDescent="0.25">
      <c r="A93" s="18"/>
      <c r="B93" s="50" t="s">
        <v>36</v>
      </c>
      <c r="C93" s="50" t="s">
        <v>35</v>
      </c>
      <c r="D93" s="52" t="s">
        <v>93</v>
      </c>
      <c r="E93" s="25">
        <v>29267</v>
      </c>
      <c r="F93" s="25">
        <v>12</v>
      </c>
      <c r="G93" s="46">
        <f t="shared" ref="G93:G129" si="17">ROUND(E93*F93,2)</f>
        <v>351204</v>
      </c>
      <c r="H93" s="73"/>
      <c r="I93" s="47">
        <f t="shared" ref="I93:I127" si="18">ROUND(E93*H93,2)</f>
        <v>0</v>
      </c>
      <c r="J93" s="71">
        <v>2085</v>
      </c>
      <c r="K93" s="54" t="str">
        <f t="shared" si="15"/>
        <v/>
      </c>
    </row>
    <row r="94" spans="1:11" x14ac:dyDescent="0.25">
      <c r="A94" s="18"/>
      <c r="B94" s="50" t="s">
        <v>38</v>
      </c>
      <c r="C94" s="50" t="s">
        <v>37</v>
      </c>
      <c r="D94" s="52" t="s">
        <v>93</v>
      </c>
      <c r="E94" s="25">
        <v>87252</v>
      </c>
      <c r="F94" s="25">
        <v>17</v>
      </c>
      <c r="G94" s="46">
        <f t="shared" si="17"/>
        <v>1483284</v>
      </c>
      <c r="H94" s="73"/>
      <c r="I94" s="47">
        <f t="shared" si="18"/>
        <v>0</v>
      </c>
      <c r="J94" s="71">
        <v>2085</v>
      </c>
      <c r="K94" s="54" t="str">
        <f t="shared" si="15"/>
        <v/>
      </c>
    </row>
    <row r="95" spans="1:11" x14ac:dyDescent="0.25">
      <c r="A95" s="18"/>
      <c r="B95" s="50" t="s">
        <v>40</v>
      </c>
      <c r="C95" s="50" t="s">
        <v>39</v>
      </c>
      <c r="D95" s="52" t="s">
        <v>93</v>
      </c>
      <c r="E95" s="25">
        <v>6137</v>
      </c>
      <c r="F95" s="25">
        <v>21</v>
      </c>
      <c r="G95" s="46">
        <f t="shared" si="17"/>
        <v>128877</v>
      </c>
      <c r="H95" s="73"/>
      <c r="I95" s="47">
        <f t="shared" si="18"/>
        <v>0</v>
      </c>
      <c r="J95" s="71">
        <v>2085</v>
      </c>
      <c r="K95" s="54" t="str">
        <f t="shared" si="15"/>
        <v/>
      </c>
    </row>
    <row r="96" spans="1:11" x14ac:dyDescent="0.25">
      <c r="A96" s="18"/>
      <c r="B96" s="50" t="s">
        <v>42</v>
      </c>
      <c r="C96" s="50" t="s">
        <v>41</v>
      </c>
      <c r="D96" s="52" t="s">
        <v>93</v>
      </c>
      <c r="E96" s="25">
        <v>9208</v>
      </c>
      <c r="F96" s="25">
        <v>10</v>
      </c>
      <c r="G96" s="46">
        <f t="shared" si="17"/>
        <v>92080</v>
      </c>
      <c r="H96" s="73"/>
      <c r="I96" s="47">
        <f t="shared" si="18"/>
        <v>0</v>
      </c>
      <c r="J96" s="71">
        <v>2085</v>
      </c>
      <c r="K96" s="54" t="str">
        <f t="shared" si="15"/>
        <v/>
      </c>
    </row>
    <row r="97" spans="1:11" x14ac:dyDescent="0.25">
      <c r="A97" s="18"/>
      <c r="B97" s="50" t="s">
        <v>44</v>
      </c>
      <c r="C97" s="50" t="s">
        <v>43</v>
      </c>
      <c r="D97" s="52" t="s">
        <v>93</v>
      </c>
      <c r="E97" s="25">
        <v>8370</v>
      </c>
      <c r="F97" s="25">
        <v>27</v>
      </c>
      <c r="G97" s="46">
        <f t="shared" si="17"/>
        <v>225990</v>
      </c>
      <c r="H97" s="73"/>
      <c r="I97" s="47">
        <f t="shared" si="18"/>
        <v>0</v>
      </c>
      <c r="J97" s="71">
        <v>2085</v>
      </c>
      <c r="K97" s="54" t="str">
        <f t="shared" si="15"/>
        <v/>
      </c>
    </row>
    <row r="98" spans="1:11" x14ac:dyDescent="0.25">
      <c r="A98" s="18"/>
      <c r="B98" s="50" t="s">
        <v>46</v>
      </c>
      <c r="C98" s="50" t="s">
        <v>45</v>
      </c>
      <c r="D98" s="52" t="s">
        <v>93</v>
      </c>
      <c r="E98" s="25">
        <v>240</v>
      </c>
      <c r="F98" s="25">
        <v>200</v>
      </c>
      <c r="G98" s="46">
        <f t="shared" si="17"/>
        <v>48000</v>
      </c>
      <c r="H98" s="73"/>
      <c r="I98" s="47">
        <f t="shared" si="18"/>
        <v>0</v>
      </c>
      <c r="J98" s="71">
        <v>2085</v>
      </c>
      <c r="K98" s="54" t="str">
        <f t="shared" si="15"/>
        <v/>
      </c>
    </row>
    <row r="99" spans="1:11" x14ac:dyDescent="0.25">
      <c r="A99" s="18" t="s">
        <v>104</v>
      </c>
      <c r="B99" s="55"/>
      <c r="C99" s="56" t="s">
        <v>47</v>
      </c>
      <c r="D99" s="52"/>
      <c r="G99" s="46"/>
      <c r="H99" s="45"/>
      <c r="I99" s="47"/>
      <c r="J99" s="71">
        <v>2085</v>
      </c>
      <c r="K99" s="54" t="str">
        <f t="shared" si="15"/>
        <v/>
      </c>
    </row>
    <row r="100" spans="1:11" x14ac:dyDescent="0.25">
      <c r="A100" s="18"/>
      <c r="B100" s="55" t="s">
        <v>49</v>
      </c>
      <c r="C100" s="55" t="s">
        <v>48</v>
      </c>
      <c r="D100" s="52" t="s">
        <v>93</v>
      </c>
      <c r="E100" s="25">
        <v>480</v>
      </c>
      <c r="F100" s="25">
        <v>100</v>
      </c>
      <c r="G100" s="46">
        <f t="shared" si="17"/>
        <v>48000</v>
      </c>
      <c r="H100" s="73"/>
      <c r="I100" s="47">
        <f t="shared" si="18"/>
        <v>0</v>
      </c>
      <c r="J100" s="71">
        <v>2085</v>
      </c>
      <c r="K100" s="54" t="str">
        <f t="shared" si="15"/>
        <v/>
      </c>
    </row>
    <row r="101" spans="1:11" x14ac:dyDescent="0.25">
      <c r="A101" s="18"/>
      <c r="B101" s="55" t="s">
        <v>51</v>
      </c>
      <c r="C101" s="55" t="s">
        <v>50</v>
      </c>
      <c r="D101" s="52" t="s">
        <v>93</v>
      </c>
      <c r="E101" s="25">
        <v>0</v>
      </c>
      <c r="F101" s="25">
        <v>0</v>
      </c>
      <c r="G101" s="46">
        <f t="shared" si="17"/>
        <v>0</v>
      </c>
      <c r="H101" s="45">
        <v>0</v>
      </c>
      <c r="I101" s="47">
        <f t="shared" si="18"/>
        <v>0</v>
      </c>
      <c r="J101" s="71">
        <v>2085</v>
      </c>
      <c r="K101" s="54" t="str">
        <f t="shared" si="15"/>
        <v/>
      </c>
    </row>
    <row r="102" spans="1:11" x14ac:dyDescent="0.25">
      <c r="A102" s="18"/>
      <c r="B102" s="55" t="s">
        <v>53</v>
      </c>
      <c r="C102" s="55" t="s">
        <v>52</v>
      </c>
      <c r="D102" s="52" t="s">
        <v>93</v>
      </c>
      <c r="E102" s="25">
        <v>0</v>
      </c>
      <c r="F102" s="25">
        <v>0</v>
      </c>
      <c r="G102" s="46">
        <f t="shared" si="17"/>
        <v>0</v>
      </c>
      <c r="H102" s="45">
        <v>0</v>
      </c>
      <c r="I102" s="47">
        <f t="shared" si="18"/>
        <v>0</v>
      </c>
      <c r="J102" s="71">
        <v>2085</v>
      </c>
      <c r="K102" s="54" t="str">
        <f t="shared" si="15"/>
        <v/>
      </c>
    </row>
    <row r="103" spans="1:11" x14ac:dyDescent="0.25">
      <c r="A103" s="18"/>
      <c r="B103" s="55" t="s">
        <v>55</v>
      </c>
      <c r="C103" s="55" t="s">
        <v>54</v>
      </c>
      <c r="D103" s="52" t="s">
        <v>93</v>
      </c>
      <c r="E103" s="25">
        <v>0</v>
      </c>
      <c r="F103" s="25">
        <v>0</v>
      </c>
      <c r="G103" s="46">
        <f t="shared" si="17"/>
        <v>0</v>
      </c>
      <c r="H103" s="45">
        <v>0</v>
      </c>
      <c r="I103" s="47">
        <f t="shared" si="18"/>
        <v>0</v>
      </c>
      <c r="J103" s="71">
        <v>2085</v>
      </c>
      <c r="K103" s="54" t="str">
        <f t="shared" si="15"/>
        <v/>
      </c>
    </row>
    <row r="104" spans="1:11" x14ac:dyDescent="0.25">
      <c r="A104" s="18"/>
      <c r="B104" s="55" t="s">
        <v>57</v>
      </c>
      <c r="C104" s="55" t="s">
        <v>56</v>
      </c>
      <c r="D104" s="52" t="s">
        <v>93</v>
      </c>
      <c r="E104" s="25">
        <v>0</v>
      </c>
      <c r="F104" s="25">
        <v>0</v>
      </c>
      <c r="G104" s="46">
        <f t="shared" si="17"/>
        <v>0</v>
      </c>
      <c r="H104" s="45">
        <v>0</v>
      </c>
      <c r="I104" s="47">
        <f t="shared" si="18"/>
        <v>0</v>
      </c>
      <c r="J104" s="71">
        <v>2085</v>
      </c>
      <c r="K104" s="54" t="str">
        <f t="shared" si="15"/>
        <v/>
      </c>
    </row>
    <row r="105" spans="1:11" x14ac:dyDescent="0.25">
      <c r="A105" s="18"/>
      <c r="B105" s="55" t="s">
        <v>59</v>
      </c>
      <c r="C105" s="55" t="s">
        <v>58</v>
      </c>
      <c r="D105" s="52" t="s">
        <v>93</v>
      </c>
      <c r="E105" s="25">
        <v>48</v>
      </c>
      <c r="F105" s="25">
        <v>75</v>
      </c>
      <c r="G105" s="46">
        <f t="shared" si="17"/>
        <v>3600</v>
      </c>
      <c r="H105" s="73"/>
      <c r="I105" s="47">
        <f t="shared" si="18"/>
        <v>0</v>
      </c>
      <c r="J105" s="71">
        <v>2085</v>
      </c>
      <c r="K105" s="54" t="str">
        <f t="shared" si="15"/>
        <v/>
      </c>
    </row>
    <row r="106" spans="1:11" x14ac:dyDescent="0.25">
      <c r="A106" s="18"/>
      <c r="B106" s="55" t="s">
        <v>61</v>
      </c>
      <c r="C106" s="55" t="s">
        <v>60</v>
      </c>
      <c r="D106" s="52" t="s">
        <v>93</v>
      </c>
      <c r="E106" s="25">
        <v>48</v>
      </c>
      <c r="F106" s="25">
        <v>75</v>
      </c>
      <c r="G106" s="46">
        <f t="shared" si="17"/>
        <v>3600</v>
      </c>
      <c r="H106" s="73"/>
      <c r="I106" s="47">
        <f t="shared" si="18"/>
        <v>0</v>
      </c>
      <c r="J106" s="71">
        <v>2085</v>
      </c>
      <c r="K106" s="54" t="str">
        <f t="shared" si="15"/>
        <v/>
      </c>
    </row>
    <row r="107" spans="1:11" ht="30" x14ac:dyDescent="0.25">
      <c r="A107" s="18"/>
      <c r="B107" s="55" t="s">
        <v>63</v>
      </c>
      <c r="C107" s="57" t="s">
        <v>62</v>
      </c>
      <c r="D107" s="52" t="s">
        <v>93</v>
      </c>
      <c r="E107" s="25">
        <v>0</v>
      </c>
      <c r="F107" s="25">
        <v>0</v>
      </c>
      <c r="G107" s="46">
        <f t="shared" si="17"/>
        <v>0</v>
      </c>
      <c r="H107" s="45">
        <v>0</v>
      </c>
      <c r="I107" s="47">
        <f t="shared" si="18"/>
        <v>0</v>
      </c>
      <c r="J107" s="71">
        <v>2085</v>
      </c>
      <c r="K107" s="54" t="str">
        <f t="shared" si="15"/>
        <v/>
      </c>
    </row>
    <row r="108" spans="1:11" ht="30" x14ac:dyDescent="0.25">
      <c r="A108" s="18"/>
      <c r="B108" s="55" t="s">
        <v>65</v>
      </c>
      <c r="C108" s="57" t="s">
        <v>64</v>
      </c>
      <c r="D108" s="52" t="s">
        <v>93</v>
      </c>
      <c r="E108" s="25">
        <v>0</v>
      </c>
      <c r="F108" s="25">
        <v>0</v>
      </c>
      <c r="G108" s="46">
        <f t="shared" si="17"/>
        <v>0</v>
      </c>
      <c r="H108" s="45">
        <v>0</v>
      </c>
      <c r="I108" s="47">
        <f t="shared" si="18"/>
        <v>0</v>
      </c>
      <c r="J108" s="71">
        <v>2085</v>
      </c>
      <c r="K108" s="54" t="str">
        <f t="shared" si="15"/>
        <v/>
      </c>
    </row>
    <row r="109" spans="1:11" x14ac:dyDescent="0.25">
      <c r="A109" s="18"/>
      <c r="B109" s="55" t="s">
        <v>67</v>
      </c>
      <c r="C109" s="55" t="s">
        <v>66</v>
      </c>
      <c r="D109" s="52" t="s">
        <v>93</v>
      </c>
      <c r="E109" s="25">
        <v>0</v>
      </c>
      <c r="F109" s="25">
        <v>0</v>
      </c>
      <c r="G109" s="46">
        <f t="shared" si="17"/>
        <v>0</v>
      </c>
      <c r="H109" s="45">
        <v>0</v>
      </c>
      <c r="I109" s="47">
        <f t="shared" si="18"/>
        <v>0</v>
      </c>
      <c r="J109" s="71">
        <v>2085</v>
      </c>
      <c r="K109" s="54" t="str">
        <f t="shared" si="15"/>
        <v/>
      </c>
    </row>
    <row r="110" spans="1:11" ht="30" x14ac:dyDescent="0.25">
      <c r="A110" s="18"/>
      <c r="B110" s="55" t="s">
        <v>69</v>
      </c>
      <c r="C110" s="57" t="s">
        <v>68</v>
      </c>
      <c r="D110" s="52" t="s">
        <v>93</v>
      </c>
      <c r="E110" s="25">
        <v>72</v>
      </c>
      <c r="F110" s="25">
        <v>50</v>
      </c>
      <c r="G110" s="46">
        <f t="shared" si="17"/>
        <v>3600</v>
      </c>
      <c r="H110" s="73"/>
      <c r="I110" s="47">
        <f t="shared" si="18"/>
        <v>0</v>
      </c>
      <c r="J110" s="71">
        <v>2085</v>
      </c>
      <c r="K110" s="54" t="str">
        <f t="shared" si="15"/>
        <v/>
      </c>
    </row>
    <row r="111" spans="1:11" x14ac:dyDescent="0.25">
      <c r="A111" s="18"/>
      <c r="B111" s="55" t="s">
        <v>71</v>
      </c>
      <c r="C111" s="55" t="s">
        <v>70</v>
      </c>
      <c r="D111" s="52" t="s">
        <v>93</v>
      </c>
      <c r="E111" s="25">
        <v>240</v>
      </c>
      <c r="F111" s="25">
        <v>80</v>
      </c>
      <c r="G111" s="46">
        <f t="shared" si="17"/>
        <v>19200</v>
      </c>
      <c r="H111" s="73"/>
      <c r="I111" s="47">
        <f t="shared" si="18"/>
        <v>0</v>
      </c>
      <c r="J111" s="71">
        <v>2085</v>
      </c>
      <c r="K111" s="54" t="str">
        <f t="shared" si="15"/>
        <v/>
      </c>
    </row>
    <row r="112" spans="1:11" x14ac:dyDescent="0.25">
      <c r="A112" s="18"/>
      <c r="B112" s="55" t="s">
        <v>110</v>
      </c>
      <c r="C112" s="55" t="s">
        <v>111</v>
      </c>
      <c r="D112" s="52" t="s">
        <v>93</v>
      </c>
      <c r="E112" s="25">
        <v>48</v>
      </c>
      <c r="F112" s="25">
        <v>30</v>
      </c>
      <c r="G112" s="46">
        <f t="shared" si="17"/>
        <v>1440</v>
      </c>
      <c r="H112" s="73"/>
      <c r="I112" s="47">
        <f t="shared" si="18"/>
        <v>0</v>
      </c>
      <c r="J112" s="71">
        <v>2085</v>
      </c>
      <c r="K112" s="54" t="str">
        <f t="shared" si="15"/>
        <v/>
      </c>
    </row>
    <row r="113" spans="1:11" x14ac:dyDescent="0.25">
      <c r="A113" s="18"/>
      <c r="B113" s="55" t="s">
        <v>73</v>
      </c>
      <c r="C113" s="55" t="s">
        <v>72</v>
      </c>
      <c r="D113" s="52" t="s">
        <v>93</v>
      </c>
      <c r="E113" s="25">
        <v>0</v>
      </c>
      <c r="F113" s="25">
        <v>0</v>
      </c>
      <c r="G113" s="46">
        <f t="shared" si="17"/>
        <v>0</v>
      </c>
      <c r="H113" s="45">
        <v>0</v>
      </c>
      <c r="I113" s="47">
        <f t="shared" si="18"/>
        <v>0</v>
      </c>
      <c r="J113" s="71">
        <v>2085</v>
      </c>
      <c r="K113" s="54" t="str">
        <f t="shared" si="15"/>
        <v/>
      </c>
    </row>
    <row r="114" spans="1:11" x14ac:dyDescent="0.25">
      <c r="A114" s="18"/>
      <c r="B114" s="55" t="s">
        <v>74</v>
      </c>
      <c r="C114" s="55" t="s">
        <v>112</v>
      </c>
      <c r="D114" s="52" t="s">
        <v>93</v>
      </c>
      <c r="E114" s="25">
        <v>2000</v>
      </c>
      <c r="F114" s="25">
        <v>15</v>
      </c>
      <c r="G114" s="46">
        <f>ROUND(E114*F114,2)</f>
        <v>30000</v>
      </c>
      <c r="H114" s="73"/>
      <c r="I114" s="47">
        <f t="shared" si="18"/>
        <v>0</v>
      </c>
      <c r="J114" s="71">
        <v>2085</v>
      </c>
      <c r="K114" s="54" t="str">
        <f t="shared" si="15"/>
        <v/>
      </c>
    </row>
    <row r="115" spans="1:11" x14ac:dyDescent="0.25">
      <c r="A115" s="18" t="s">
        <v>105</v>
      </c>
      <c r="B115" s="58"/>
      <c r="C115" s="59" t="s">
        <v>145</v>
      </c>
      <c r="D115" s="52"/>
      <c r="G115" s="46"/>
      <c r="H115" s="45"/>
      <c r="I115" s="47"/>
      <c r="J115" s="71">
        <v>2085</v>
      </c>
      <c r="K115" s="54" t="str">
        <f t="shared" si="15"/>
        <v/>
      </c>
    </row>
    <row r="116" spans="1:11" x14ac:dyDescent="0.25">
      <c r="A116" s="18"/>
      <c r="B116" s="58" t="s">
        <v>76</v>
      </c>
      <c r="C116" s="58" t="s">
        <v>75</v>
      </c>
      <c r="D116" s="52" t="s">
        <v>93</v>
      </c>
      <c r="E116" s="25">
        <v>240</v>
      </c>
      <c r="F116" s="25">
        <v>70</v>
      </c>
      <c r="G116" s="46">
        <f t="shared" si="17"/>
        <v>16800</v>
      </c>
      <c r="H116" s="73"/>
      <c r="I116" s="47">
        <f t="shared" si="18"/>
        <v>0</v>
      </c>
      <c r="J116" s="71">
        <v>2085</v>
      </c>
      <c r="K116" s="54" t="str">
        <f t="shared" si="15"/>
        <v/>
      </c>
    </row>
    <row r="117" spans="1:11" x14ac:dyDescent="0.25">
      <c r="A117" s="18"/>
      <c r="B117" s="58" t="s">
        <v>78</v>
      </c>
      <c r="C117" s="58" t="s">
        <v>77</v>
      </c>
      <c r="D117" s="52" t="s">
        <v>93</v>
      </c>
      <c r="E117" s="25">
        <v>240</v>
      </c>
      <c r="F117" s="25">
        <v>80</v>
      </c>
      <c r="G117" s="46">
        <f t="shared" si="17"/>
        <v>19200</v>
      </c>
      <c r="H117" s="73"/>
      <c r="I117" s="47">
        <f t="shared" si="18"/>
        <v>0</v>
      </c>
      <c r="J117" s="71">
        <v>2085</v>
      </c>
      <c r="K117" s="54" t="str">
        <f t="shared" si="15"/>
        <v/>
      </c>
    </row>
    <row r="118" spans="1:11" ht="45" x14ac:dyDescent="0.25">
      <c r="B118" s="74" t="s">
        <v>79</v>
      </c>
      <c r="C118" s="75" t="s">
        <v>142</v>
      </c>
      <c r="D118" s="52" t="s">
        <v>93</v>
      </c>
      <c r="E118" s="25">
        <v>720</v>
      </c>
      <c r="F118" s="25">
        <v>12</v>
      </c>
      <c r="G118" s="46">
        <f t="shared" si="17"/>
        <v>8640</v>
      </c>
      <c r="H118" s="73"/>
      <c r="I118" s="47">
        <f t="shared" si="18"/>
        <v>0</v>
      </c>
      <c r="J118" s="71">
        <v>2085</v>
      </c>
      <c r="K118" s="54" t="str">
        <f t="shared" si="15"/>
        <v/>
      </c>
    </row>
    <row r="119" spans="1:11" ht="30" x14ac:dyDescent="0.25">
      <c r="B119" s="60" t="s">
        <v>81</v>
      </c>
      <c r="C119" s="61" t="s">
        <v>80</v>
      </c>
      <c r="D119" s="52" t="s">
        <v>93</v>
      </c>
      <c r="E119" s="25">
        <v>2880</v>
      </c>
      <c r="F119" s="25">
        <v>2</v>
      </c>
      <c r="G119" s="46">
        <f t="shared" si="17"/>
        <v>5760</v>
      </c>
      <c r="H119" s="73"/>
      <c r="I119" s="47">
        <f t="shared" si="18"/>
        <v>0</v>
      </c>
      <c r="J119" s="71">
        <v>2085</v>
      </c>
      <c r="K119" s="54" t="str">
        <f t="shared" si="15"/>
        <v/>
      </c>
    </row>
    <row r="120" spans="1:11" x14ac:dyDescent="0.25">
      <c r="B120" s="60" t="s">
        <v>82</v>
      </c>
      <c r="C120" s="62" t="s">
        <v>113</v>
      </c>
      <c r="D120" s="52" t="s">
        <v>93</v>
      </c>
      <c r="E120" s="25">
        <v>2880</v>
      </c>
      <c r="F120" s="25">
        <v>2</v>
      </c>
      <c r="G120" s="46">
        <f t="shared" si="17"/>
        <v>5760</v>
      </c>
      <c r="H120" s="73"/>
      <c r="I120" s="47">
        <f t="shared" si="18"/>
        <v>0</v>
      </c>
      <c r="J120" s="71">
        <v>2085</v>
      </c>
      <c r="K120" s="54" t="str">
        <f t="shared" si="15"/>
        <v/>
      </c>
    </row>
    <row r="121" spans="1:11" ht="30" x14ac:dyDescent="0.25">
      <c r="B121" s="60" t="s">
        <v>83</v>
      </c>
      <c r="C121" s="61" t="s">
        <v>114</v>
      </c>
      <c r="D121" s="52" t="s">
        <v>93</v>
      </c>
      <c r="E121" s="25">
        <v>0</v>
      </c>
      <c r="F121" s="25">
        <v>0</v>
      </c>
      <c r="G121" s="46">
        <f t="shared" si="17"/>
        <v>0</v>
      </c>
      <c r="H121" s="45">
        <v>0</v>
      </c>
      <c r="I121" s="47">
        <f t="shared" si="18"/>
        <v>0</v>
      </c>
      <c r="J121" s="71">
        <v>2085</v>
      </c>
      <c r="K121" s="54" t="str">
        <f t="shared" si="15"/>
        <v/>
      </c>
    </row>
    <row r="122" spans="1:11" x14ac:dyDescent="0.25">
      <c r="B122" s="60" t="s">
        <v>84</v>
      </c>
      <c r="C122" s="62" t="s">
        <v>94</v>
      </c>
      <c r="D122" s="52" t="s">
        <v>93</v>
      </c>
      <c r="E122" s="25">
        <v>200</v>
      </c>
      <c r="F122" s="25">
        <v>35</v>
      </c>
      <c r="G122" s="46">
        <f t="shared" si="17"/>
        <v>7000</v>
      </c>
      <c r="H122" s="73"/>
      <c r="I122" s="47">
        <f t="shared" si="18"/>
        <v>0</v>
      </c>
      <c r="J122" s="71">
        <v>2085</v>
      </c>
      <c r="K122" s="54" t="str">
        <f t="shared" si="15"/>
        <v/>
      </c>
    </row>
    <row r="123" spans="1:11" x14ac:dyDescent="0.25">
      <c r="A123" s="18" t="s">
        <v>106</v>
      </c>
      <c r="B123" s="63"/>
      <c r="C123" s="64" t="s">
        <v>85</v>
      </c>
      <c r="D123" s="52"/>
      <c r="G123" s="46"/>
      <c r="H123" s="45"/>
      <c r="I123" s="47"/>
      <c r="J123" s="71">
        <v>2085</v>
      </c>
      <c r="K123" s="54" t="str">
        <f t="shared" si="15"/>
        <v/>
      </c>
    </row>
    <row r="124" spans="1:11" x14ac:dyDescent="0.25">
      <c r="B124" s="65" t="s">
        <v>87</v>
      </c>
      <c r="C124" s="65" t="s">
        <v>86</v>
      </c>
      <c r="D124" s="52" t="s">
        <v>93</v>
      </c>
      <c r="E124" s="25">
        <v>0</v>
      </c>
      <c r="F124" s="25">
        <v>0</v>
      </c>
      <c r="G124" s="46">
        <f t="shared" si="17"/>
        <v>0</v>
      </c>
      <c r="H124" s="45">
        <v>0</v>
      </c>
      <c r="I124" s="47">
        <f t="shared" si="18"/>
        <v>0</v>
      </c>
      <c r="J124" s="71">
        <v>2085</v>
      </c>
      <c r="K124" s="54" t="str">
        <f t="shared" si="15"/>
        <v/>
      </c>
    </row>
    <row r="125" spans="1:11" x14ac:dyDescent="0.25">
      <c r="B125" s="65" t="s">
        <v>89</v>
      </c>
      <c r="C125" s="65" t="s">
        <v>88</v>
      </c>
      <c r="D125" s="52" t="s">
        <v>93</v>
      </c>
      <c r="E125" s="25">
        <v>0</v>
      </c>
      <c r="F125" s="25">
        <v>0</v>
      </c>
      <c r="G125" s="46">
        <f t="shared" si="17"/>
        <v>0</v>
      </c>
      <c r="H125" s="45">
        <v>0</v>
      </c>
      <c r="I125" s="47">
        <f t="shared" si="18"/>
        <v>0</v>
      </c>
      <c r="J125" s="71">
        <v>2085</v>
      </c>
      <c r="K125" s="54" t="str">
        <f t="shared" si="15"/>
        <v/>
      </c>
    </row>
    <row r="126" spans="1:11" x14ac:dyDescent="0.25">
      <c r="B126" s="65" t="s">
        <v>91</v>
      </c>
      <c r="C126" s="65" t="s">
        <v>90</v>
      </c>
      <c r="D126" s="52" t="s">
        <v>93</v>
      </c>
      <c r="E126" s="25">
        <v>0</v>
      </c>
      <c r="F126" s="25">
        <v>0</v>
      </c>
      <c r="G126" s="46">
        <f t="shared" si="17"/>
        <v>0</v>
      </c>
      <c r="H126" s="45">
        <v>0</v>
      </c>
      <c r="I126" s="47">
        <f t="shared" si="18"/>
        <v>0</v>
      </c>
      <c r="J126" s="71">
        <v>2085</v>
      </c>
      <c r="K126" s="54" t="str">
        <f t="shared" si="15"/>
        <v/>
      </c>
    </row>
    <row r="127" spans="1:11" ht="30" x14ac:dyDescent="0.25">
      <c r="B127" s="65" t="s">
        <v>92</v>
      </c>
      <c r="C127" s="66" t="s">
        <v>115</v>
      </c>
      <c r="D127" s="52" t="s">
        <v>93</v>
      </c>
      <c r="E127" s="25">
        <v>0</v>
      </c>
      <c r="F127" s="25">
        <v>0</v>
      </c>
      <c r="G127" s="46">
        <f t="shared" si="17"/>
        <v>0</v>
      </c>
      <c r="H127" s="45">
        <v>0</v>
      </c>
      <c r="I127" s="47">
        <f t="shared" si="18"/>
        <v>0</v>
      </c>
      <c r="J127" s="71">
        <v>2085</v>
      </c>
      <c r="K127" s="54" t="str">
        <f t="shared" si="15"/>
        <v/>
      </c>
    </row>
    <row r="128" spans="1:11" x14ac:dyDescent="0.25">
      <c r="A128" s="18" t="s">
        <v>129</v>
      </c>
      <c r="B128" s="67"/>
      <c r="C128" s="68" t="s">
        <v>130</v>
      </c>
      <c r="D128" s="52"/>
      <c r="G128" s="46"/>
      <c r="H128" s="45"/>
      <c r="I128" s="47"/>
      <c r="J128" s="71">
        <v>2085</v>
      </c>
      <c r="K128" s="54" t="str">
        <f t="shared" si="15"/>
        <v/>
      </c>
    </row>
    <row r="129" spans="2:11" ht="27.6" customHeight="1" x14ac:dyDescent="0.25">
      <c r="B129" s="69">
        <v>2085</v>
      </c>
      <c r="C129" s="70" t="s">
        <v>131</v>
      </c>
      <c r="D129" s="52" t="s">
        <v>128</v>
      </c>
      <c r="E129" s="25">
        <v>3</v>
      </c>
      <c r="F129" s="25">
        <v>440</v>
      </c>
      <c r="G129" s="46">
        <f t="shared" si="17"/>
        <v>1320</v>
      </c>
      <c r="H129" s="73"/>
      <c r="I129" s="47">
        <f t="shared" ref="I129" si="19">ROUND(E129*H129,2)</f>
        <v>0</v>
      </c>
      <c r="J129" s="71">
        <v>2085</v>
      </c>
      <c r="K129" s="54" t="str">
        <f t="shared" si="15"/>
        <v/>
      </c>
    </row>
  </sheetData>
  <sheetProtection algorithmName="SHA-512" hashValue="7KzVTQXO6QAPXJb5hXLVxFmJVgLd6VZJ8jKuivhUDr7ixAUZZDJ0qF5L2XtWTmGStbqDAzf1mE5RlMDDdGotgg==" saltValue="J54IVin2IrVervr879YuBQ==" spinCount="100000" sheet="1" objects="1" scenarios="1"/>
  <autoFilter ref="A11:K129" xr:uid="{8E843515-2B54-4B4E-A8C2-5FF92E5D40AB}"/>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5 A20 A38:A39 A12" numberStoredAsText="1"/>
    <ignoredError sqref="I15 G19:G20 I19:I20 G37 I37 G39:G40 I39:I40"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4E4AF-D140-454B-B77D-8321C3C631CC}">
  <dimension ref="A1:B12"/>
  <sheetViews>
    <sheetView topLeftCell="A4" workbookViewId="0">
      <selection activeCell="A11" sqref="A11:A12"/>
    </sheetView>
  </sheetViews>
  <sheetFormatPr baseColWidth="10" defaultRowHeight="15" x14ac:dyDescent="0.25"/>
  <cols>
    <col min="1" max="1" width="86.140625" customWidth="1"/>
  </cols>
  <sheetData>
    <row r="1" spans="1:2" x14ac:dyDescent="0.25">
      <c r="A1" s="19" t="s">
        <v>133</v>
      </c>
    </row>
    <row r="2" spans="1:2" x14ac:dyDescent="0.25">
      <c r="A2" s="18" t="s">
        <v>134</v>
      </c>
    </row>
    <row r="3" spans="1:2" x14ac:dyDescent="0.25">
      <c r="A3" s="18" t="s">
        <v>107</v>
      </c>
    </row>
    <row r="4" spans="1:2" ht="75" x14ac:dyDescent="0.25">
      <c r="A4" s="20" t="s">
        <v>135</v>
      </c>
      <c r="B4" s="7"/>
    </row>
    <row r="5" spans="1:2" ht="30" x14ac:dyDescent="0.25">
      <c r="A5" s="21" t="s">
        <v>136</v>
      </c>
      <c r="B5" s="22"/>
    </row>
    <row r="6" spans="1:2" x14ac:dyDescent="0.25">
      <c r="A6" s="21" t="s">
        <v>137</v>
      </c>
      <c r="B6" s="22"/>
    </row>
    <row r="7" spans="1:2" ht="75" x14ac:dyDescent="0.25">
      <c r="A7" s="23" t="s">
        <v>138</v>
      </c>
    </row>
    <row r="9" spans="1:2" x14ac:dyDescent="0.25">
      <c r="A9" s="7" t="s">
        <v>139</v>
      </c>
    </row>
    <row r="10" spans="1:2" ht="51" x14ac:dyDescent="0.25">
      <c r="A10" s="22" t="s">
        <v>140</v>
      </c>
    </row>
    <row r="11" spans="1:2" ht="30" x14ac:dyDescent="0.25">
      <c r="A11" s="76" t="s">
        <v>143</v>
      </c>
    </row>
    <row r="12" spans="1:2" ht="45" x14ac:dyDescent="0.25">
      <c r="A12" s="76" t="s">
        <v>144</v>
      </c>
    </row>
  </sheetData>
  <sheetProtection algorithmName="SHA-512" hashValue="crUbfAEcwjRy0+h5dh7DoYPfla/wbHQQVGB1B34O3XA5F1x4gL0Ic2b8PnHjQ60agqu72OquoFiBg1jrEtLehg==" saltValue="+j14MMGPTxPauq14auQzYw=="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D1A95-2B17-4F5B-A94C-993694CCA153}">
  <dimension ref="A1:J16"/>
  <sheetViews>
    <sheetView zoomScale="85" zoomScaleNormal="85" workbookViewId="0">
      <selection activeCell="E19" sqref="E19"/>
    </sheetView>
  </sheetViews>
  <sheetFormatPr baseColWidth="10" defaultColWidth="11.5703125" defaultRowHeight="12.75" x14ac:dyDescent="0.2"/>
  <cols>
    <col min="1" max="1" width="12.140625" style="1" customWidth="1"/>
    <col min="2" max="5" width="16.7109375" style="2" customWidth="1"/>
    <col min="6" max="6" width="16.7109375" style="1" customWidth="1"/>
    <col min="7" max="7" width="14.28515625" style="1" customWidth="1"/>
    <col min="8" max="8" width="19.5703125" style="1" customWidth="1"/>
    <col min="9" max="9" width="17.85546875" style="1" bestFit="1" customWidth="1"/>
    <col min="10" max="10" width="18.85546875" style="1" customWidth="1"/>
    <col min="11" max="16384" width="11.5703125" style="1"/>
  </cols>
  <sheetData>
    <row r="1" spans="1:10" x14ac:dyDescent="0.2">
      <c r="B1" s="2">
        <v>2026</v>
      </c>
      <c r="C1" s="2">
        <f>+B1+1</f>
        <v>2027</v>
      </c>
      <c r="D1" s="2">
        <f t="shared" ref="D1:E1" si="0">+C1+1</f>
        <v>2028</v>
      </c>
      <c r="E1" s="2">
        <f t="shared" si="0"/>
        <v>2029</v>
      </c>
      <c r="F1" s="2">
        <v>2030</v>
      </c>
      <c r="G1" s="4"/>
    </row>
    <row r="2" spans="1:10" x14ac:dyDescent="0.2">
      <c r="B2" s="8" t="s">
        <v>118</v>
      </c>
      <c r="C2" s="2" t="s">
        <v>119</v>
      </c>
      <c r="D2" s="2" t="s">
        <v>119</v>
      </c>
      <c r="E2" s="2" t="s">
        <v>119</v>
      </c>
      <c r="F2" s="8" t="s">
        <v>120</v>
      </c>
    </row>
    <row r="3" spans="1:10" ht="44.45" customHeight="1" x14ac:dyDescent="0.2">
      <c r="B3" s="9" t="s">
        <v>121</v>
      </c>
      <c r="C3" s="9" t="s">
        <v>122</v>
      </c>
      <c r="D3" s="9" t="s">
        <v>123</v>
      </c>
      <c r="E3" s="9" t="s">
        <v>124</v>
      </c>
      <c r="F3" s="9" t="s">
        <v>125</v>
      </c>
      <c r="H3" s="3" t="s">
        <v>126</v>
      </c>
      <c r="I3" s="3" t="s">
        <v>32</v>
      </c>
      <c r="J3" s="3" t="s">
        <v>33</v>
      </c>
    </row>
    <row r="4" spans="1:10" ht="31.15" customHeight="1" x14ac:dyDescent="0.2">
      <c r="A4" s="4"/>
      <c r="B4" s="5">
        <f>+B11+B12+B13</f>
        <v>418256.77</v>
      </c>
      <c r="C4" s="5">
        <f>+C11+C12+C13</f>
        <v>494800.83</v>
      </c>
      <c r="D4" s="5">
        <f>+D11+D12+D13</f>
        <v>533242.75</v>
      </c>
      <c r="E4" s="5">
        <f>+E11+E12+E13</f>
        <v>533242.75</v>
      </c>
      <c r="F4" s="5">
        <f>+F11+F12+F13</f>
        <v>44436.899999999907</v>
      </c>
      <c r="H4" s="6">
        <f>+CERTO!H6</f>
        <v>2023980</v>
      </c>
      <c r="I4" s="6">
        <f>0.21*H4</f>
        <v>425035.8</v>
      </c>
      <c r="J4" s="6">
        <f>+I4+H4</f>
        <v>2449015.7999999998</v>
      </c>
    </row>
    <row r="6" spans="1:10" x14ac:dyDescent="0.2">
      <c r="B6" s="10"/>
      <c r="C6" s="10"/>
    </row>
    <row r="7" spans="1:10" ht="21.6" hidden="1" customHeight="1" thickBot="1" x14ac:dyDescent="0.25">
      <c r="B7" s="11">
        <v>2026</v>
      </c>
      <c r="C7" s="11">
        <v>2027</v>
      </c>
      <c r="D7" s="11">
        <v>2028</v>
      </c>
      <c r="E7" s="11">
        <v>2029</v>
      </c>
      <c r="F7" s="12">
        <v>2030</v>
      </c>
    </row>
    <row r="8" spans="1:10" ht="15.75" hidden="1" thickBot="1" x14ac:dyDescent="0.25">
      <c r="B8" s="13">
        <f>88.3870967741936%+6%</f>
        <v>0.94387096774193591</v>
      </c>
      <c r="C8" s="13">
        <v>0.98861480075901298</v>
      </c>
      <c r="D8" s="13">
        <v>1</v>
      </c>
      <c r="E8" s="13">
        <v>1</v>
      </c>
      <c r="F8" s="14">
        <v>1</v>
      </c>
      <c r="I8" s="15"/>
    </row>
    <row r="10" spans="1:10" ht="19.899999999999999" hidden="1" customHeight="1" x14ac:dyDescent="0.2">
      <c r="A10" s="16"/>
      <c r="B10" s="17">
        <v>0.20665064460383833</v>
      </c>
      <c r="C10" s="2">
        <v>0.24446922985553321</v>
      </c>
      <c r="D10" s="2">
        <v>0.26346246017370084</v>
      </c>
      <c r="E10" s="2">
        <v>0.26346246017370084</v>
      </c>
      <c r="F10" s="1">
        <v>2.1955205193226773E-2</v>
      </c>
    </row>
    <row r="11" spans="1:10" ht="19.899999999999999" customHeight="1" x14ac:dyDescent="0.2">
      <c r="A11" s="1">
        <v>2083</v>
      </c>
      <c r="B11" s="17">
        <f>+ROUND($H11*B$10,2)</f>
        <v>418256.77</v>
      </c>
      <c r="C11" s="17">
        <f t="shared" ref="C11:E11" si="1">+ROUND($H11*C$10,2)</f>
        <v>494800.83</v>
      </c>
      <c r="D11" s="17">
        <f t="shared" si="1"/>
        <v>533242.75</v>
      </c>
      <c r="E11" s="17">
        <f t="shared" si="1"/>
        <v>533242.75</v>
      </c>
      <c r="F11" s="17">
        <f>+H11-B11-C11-D11-E11</f>
        <v>44436.899999999907</v>
      </c>
      <c r="G11" s="15"/>
      <c r="H11" s="17">
        <f>+SUMIF(CERTO!$J$11:$J$130,A11,CERTO!$I$11:$I$130)</f>
        <v>2023980</v>
      </c>
    </row>
    <row r="12" spans="1:10" x14ac:dyDescent="0.2">
      <c r="A12" s="1">
        <v>2084</v>
      </c>
      <c r="B12" s="17">
        <f t="shared" ref="B12:E13" si="2">+ROUND($H12*B$10,2)</f>
        <v>0</v>
      </c>
      <c r="C12" s="17">
        <f t="shared" si="2"/>
        <v>0</v>
      </c>
      <c r="D12" s="17">
        <f t="shared" si="2"/>
        <v>0</v>
      </c>
      <c r="E12" s="17">
        <f t="shared" si="2"/>
        <v>0</v>
      </c>
      <c r="F12" s="17">
        <f t="shared" ref="F12:F13" si="3">+H12-B12-C12-D12-E12</f>
        <v>0</v>
      </c>
      <c r="G12" s="15"/>
      <c r="H12" s="17">
        <f>+SUMIF(CERTO!$J$11:$J$130,A12,CERTO!$I$11:$I$130)</f>
        <v>0</v>
      </c>
    </row>
    <row r="13" spans="1:10" x14ac:dyDescent="0.2">
      <c r="A13" s="1">
        <v>2085</v>
      </c>
      <c r="B13" s="17">
        <f t="shared" si="2"/>
        <v>0</v>
      </c>
      <c r="C13" s="17">
        <f t="shared" si="2"/>
        <v>0</v>
      </c>
      <c r="D13" s="17">
        <f t="shared" si="2"/>
        <v>0</v>
      </c>
      <c r="E13" s="17">
        <f t="shared" si="2"/>
        <v>0</v>
      </c>
      <c r="F13" s="17">
        <f t="shared" si="3"/>
        <v>0</v>
      </c>
      <c r="G13" s="15"/>
      <c r="H13" s="17">
        <f>+SUMIF(CERTO!$J$11:$J$130,A13,CERTO!$I$11:$I$130)</f>
        <v>0</v>
      </c>
    </row>
    <row r="16" spans="1:10" hidden="1" x14ac:dyDescent="0.2">
      <c r="H16" s="17">
        <f>+H4-H11-H12-H13</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CERTO</vt:lpstr>
      <vt:lpstr>Notas</vt:lpstr>
      <vt:lpstr>IMPORTE ADJUDICACIÓN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2024-10-10T09:50:01Z</dcterms:created>
  <dcterms:modified xsi:type="dcterms:W3CDTF">2025-07-28T06:10:11Z</dcterms:modified>
  <cp:category/>
  <cp:contentStatus/>
</cp:coreProperties>
</file>