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so\sso\AFOXA031\GRP\CONTRATA\CONTRATOS EN PREPARACIÓN\SUM\025274-25 ABSORBENTES 3L PR-E-P\2 NEXUS\"/>
    </mc:Choice>
  </mc:AlternateContent>
  <xr:revisionPtr revIDLastSave="0" documentId="13_ncr:1_{5A4DBAB0-6ED7-40A4-B6C7-836AB66B15E1}" xr6:coauthVersionLast="47" xr6:coauthVersionMax="47" xr10:uidLastSave="{00000000-0000-0000-0000-000000000000}"/>
  <workbookProtection workbookAlgorithmName="SHA-512" workbookHashValue="4HI8iel27Ti5cXu9QgtA22PC5McW5oyoH4p9ztRmmAjfXx64XidJC3P46hxX11mnZe9r5K34ZT6iRnLHKD+kyg==" workbookSaltValue="uoTguTaZTGDGJAwYEgnudQ==" workbookSpinCount="100000" lockStructure="1"/>
  <bookViews>
    <workbookView xWindow="-120" yWindow="-120" windowWidth="29040" windowHeight="15840" xr2:uid="{ED1A1F6F-FE1D-483C-947A-285ABA205310}"/>
  </bookViews>
  <sheets>
    <sheet name="Lote 3" sheetId="1" r:id="rId1"/>
  </sheets>
  <definedNames>
    <definedName name="aa" localSheetId="0">#REF!</definedName>
    <definedName name="aa">#REF!</definedName>
    <definedName name="_xlnm.Print_Area" localSheetId="0">'Lote 3'!$A$1:$N$10</definedName>
    <definedName name="bb" localSheetId="0">#REF!</definedName>
    <definedName name="bb">#REF!</definedName>
    <definedName name="bbbb" localSheetId="0">#REF!</definedName>
    <definedName name="bbbb">#REF!</definedName>
    <definedName name="DE" localSheetId="0">#REF!</definedName>
    <definedName name="DE">#REF!</definedName>
    <definedName name="m" localSheetId="0">#REF!</definedName>
    <definedName name="m">#REF!</definedName>
    <definedName name="MAX" localSheetId="0">#REF!</definedName>
    <definedName name="MAX">#REF!</definedName>
    <definedName name="MAXIM" localSheetId="0">#REF!</definedName>
    <definedName name="MAXIM">#REF!</definedName>
    <definedName name="MAXIMO" localSheetId="0">#REF!</definedName>
    <definedName name="MAXIMO">#REF!</definedName>
    <definedName name="MIN" localSheetId="0">#REF!</definedName>
    <definedName name="MIN">#REF!</definedName>
    <definedName name="MINIM" localSheetId="0">#REF!</definedName>
    <definedName name="MINIM">#REF!</definedName>
    <definedName name="MINIMO" localSheetId="0">#REF!</definedName>
    <definedName name="MINIMO">#REF!</definedName>
    <definedName name="PEDRO" localSheetId="0">#REF!</definedName>
    <definedName name="PEDRO">#REF!</definedName>
    <definedName name="RRRRR" localSheetId="0">#REF!</definedName>
    <definedName name="RRRRR">#REF!</definedName>
    <definedName name="_xlnm.Print_Titles" localSheetId="0">'Lote 3'!$1:$2</definedName>
    <definedName name="xxxxxxxxxxxxxxxxxxxxxxxxxxx" localSheetId="0">#REF!</definedName>
    <definedName name="xxxxxxxxxxxxxxxxxxxxxxxxxx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9" i="1" l="1"/>
  <c r="I9" i="1"/>
  <c r="F9" i="1"/>
  <c r="L8" i="1"/>
  <c r="J8" i="1"/>
  <c r="K8" i="1" s="1"/>
  <c r="I8" i="1"/>
  <c r="F8" i="1"/>
  <c r="L7" i="1"/>
  <c r="M7" i="1" s="1"/>
  <c r="N7" i="1" s="1"/>
  <c r="I7" i="1"/>
  <c r="J7" i="1" s="1"/>
  <c r="K7" i="1" s="1"/>
  <c r="F7" i="1"/>
  <c r="L6" i="1"/>
  <c r="M6" i="1" s="1"/>
  <c r="N6" i="1" s="1"/>
  <c r="J6" i="1"/>
  <c r="I6" i="1"/>
  <c r="K6" i="1" s="1"/>
  <c r="F6" i="1"/>
  <c r="L5" i="1"/>
  <c r="I5" i="1"/>
  <c r="F5" i="1"/>
  <c r="L4" i="1"/>
  <c r="J4" i="1"/>
  <c r="K4" i="1" s="1"/>
  <c r="I4" i="1"/>
  <c r="F4" i="1"/>
  <c r="L3" i="1"/>
  <c r="I3" i="1"/>
  <c r="J3" i="1" s="1"/>
  <c r="F3" i="1"/>
  <c r="M9" i="1" l="1"/>
  <c r="N9" i="1" s="1"/>
  <c r="L10" i="1"/>
  <c r="M5" i="1"/>
  <c r="N5" i="1" s="1"/>
  <c r="M3" i="1"/>
  <c r="N3" i="1" s="1"/>
  <c r="K3" i="1"/>
  <c r="K5" i="1"/>
  <c r="M4" i="1"/>
  <c r="N4" i="1" s="1"/>
  <c r="J5" i="1"/>
  <c r="J10" i="1" s="1"/>
  <c r="M8" i="1"/>
  <c r="N8" i="1" s="1"/>
  <c r="J9" i="1"/>
  <c r="K9" i="1" s="1"/>
  <c r="I10" i="1"/>
  <c r="N10" i="1" l="1"/>
  <c r="M10" i="1"/>
  <c r="K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ICM</author>
  </authors>
  <commentList>
    <comment ref="F2" authorId="0" shapeId="0" xr:uid="{477238C3-3822-4945-8593-A74D6D7F3A5A}">
      <text>
        <r>
          <rPr>
            <b/>
            <sz val="9"/>
            <color indexed="81"/>
            <rFont val="Tahoma"/>
            <family val="2"/>
          </rPr>
          <t>Rojo - Importe superior al importe de licitación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<sst xmlns="http://schemas.openxmlformats.org/spreadsheetml/2006/main" count="39" uniqueCount="33">
  <si>
    <t>BASE IMPONIBLE UNIDAD</t>
  </si>
  <si>
    <t>IMPORTE LICITACIÓN</t>
  </si>
  <si>
    <t>IMPORTE OFERTA</t>
  </si>
  <si>
    <t>Referencias Lote 3</t>
  </si>
  <si>
    <t xml:space="preserve">Descripción del producto </t>
  </si>
  <si>
    <t xml:space="preserve">Unidad </t>
  </si>
  <si>
    <t>Licitación</t>
  </si>
  <si>
    <t>Oferta</t>
  </si>
  <si>
    <t>Control</t>
  </si>
  <si>
    <t>Unidades 12
meses (en decenas)</t>
  </si>
  <si>
    <t>IVA aplicable</t>
  </si>
  <si>
    <t>Base Imponible licitacion</t>
  </si>
  <si>
    <t>IVA licitacion</t>
  </si>
  <si>
    <t>Importe (IVA incl.) licitacion</t>
  </si>
  <si>
    <t>Base imponible oferta</t>
  </si>
  <si>
    <t>IVA</t>
  </si>
  <si>
    <t>Total oferta
(IVA incluido)</t>
  </si>
  <si>
    <t>3.1</t>
  </si>
  <si>
    <t>Pañales desechables infantiles para niños de entre 1,1 kilogramos y 3 kilogramos.</t>
  </si>
  <si>
    <t>1 decena</t>
  </si>
  <si>
    <t>3.2</t>
  </si>
  <si>
    <t>Pañales desechables infantiles para niños de entre 3 kilogramos y 5 kilogramos.</t>
  </si>
  <si>
    <t>3.3</t>
  </si>
  <si>
    <t>Pañales desechables infantiles para niños de entre 4 kilogramos y 10 kilogramos.</t>
  </si>
  <si>
    <t>3.4</t>
  </si>
  <si>
    <t>Pañales desechables infantiles para niños de entre 9 kilogramos y 16 kilogramos.</t>
  </si>
  <si>
    <t>3.5</t>
  </si>
  <si>
    <t>Pañales desechables infantiles para niños de entre 15 kilogramos y 20 kilogramos.</t>
  </si>
  <si>
    <t>3.6</t>
  </si>
  <si>
    <t>Pañales desechables infantiles para niños de entre 17 kilogramos y 28 kilogramos.</t>
  </si>
  <si>
    <t>3.7</t>
  </si>
  <si>
    <t xml:space="preserve">Empapadores desechables de hasta 60 centímetros de ancho y hasta 90 centímetros de largo. </t>
  </si>
  <si>
    <t>LOTE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</si>
</sst>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,##0.00\ &quot;€&quot;"/>
    <numFmt numFmtId="165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color theme="0" tint="-0.34998626667073579"/>
      <name val="Arial"/>
      <family val="2"/>
    </font>
    <font>
      <sz val="10"/>
      <color rgb="FF00B050"/>
      <name val="Arial"/>
      <family val="2"/>
    </font>
    <font>
      <sz val="10"/>
      <color theme="0" tint="-0.499984740745262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6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1" applyFill="1" applyBorder="1" applyAlignment="1">
      <alignment horizontal="center" vertical="center" wrapText="1"/>
    </xf>
    <xf numFmtId="164" fontId="3" fillId="2" borderId="5" xfId="1" applyNumberFormat="1" applyFill="1" applyBorder="1" applyAlignment="1">
      <alignment horizontal="center" vertical="center" wrapText="1"/>
    </xf>
    <xf numFmtId="164" fontId="4" fillId="2" borderId="5" xfId="1" applyNumberFormat="1" applyFont="1" applyFill="1" applyBorder="1" applyAlignment="1">
      <alignment horizontal="center"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164" fontId="3" fillId="2" borderId="6" xfId="1" applyNumberForma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/>
    </xf>
    <xf numFmtId="8" fontId="6" fillId="0" borderId="8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 applyProtection="1">
      <alignment horizontal="center" vertical="center"/>
      <protection locked="0"/>
    </xf>
    <xf numFmtId="164" fontId="7" fillId="0" borderId="8" xfId="0" applyNumberFormat="1" applyFont="1" applyBorder="1" applyAlignment="1">
      <alignment horizontal="center" vertical="center"/>
    </xf>
    <xf numFmtId="165" fontId="8" fillId="0" borderId="8" xfId="0" applyNumberFormat="1" applyFont="1" applyBorder="1" applyAlignment="1">
      <alignment horizontal="center" vertical="center"/>
    </xf>
    <xf numFmtId="9" fontId="8" fillId="0" borderId="8" xfId="0" applyNumberFormat="1" applyFont="1" applyBorder="1" applyAlignment="1">
      <alignment horizontal="center" vertical="center"/>
    </xf>
    <xf numFmtId="164" fontId="6" fillId="0" borderId="8" xfId="0" applyNumberFormat="1" applyFont="1" applyBorder="1" applyAlignment="1">
      <alignment vertical="center"/>
    </xf>
    <xf numFmtId="164" fontId="3" fillId="0" borderId="8" xfId="0" applyNumberFormat="1" applyFont="1" applyBorder="1" applyAlignment="1">
      <alignment vertical="center"/>
    </xf>
    <xf numFmtId="164" fontId="3" fillId="0" borderId="9" xfId="0" applyNumberFormat="1" applyFont="1" applyBorder="1" applyAlignment="1">
      <alignment vertical="center"/>
    </xf>
    <xf numFmtId="0" fontId="1" fillId="0" borderId="0" xfId="0" applyFont="1"/>
    <xf numFmtId="8" fontId="1" fillId="0" borderId="0" xfId="0" applyNumberFormat="1" applyFont="1"/>
    <xf numFmtId="0" fontId="3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/>
    </xf>
    <xf numFmtId="8" fontId="6" fillId="0" borderId="11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 applyProtection="1">
      <alignment horizontal="center" vertical="center"/>
      <protection locked="0"/>
    </xf>
    <xf numFmtId="164" fontId="7" fillId="0" borderId="11" xfId="0" applyNumberFormat="1" applyFont="1" applyBorder="1" applyAlignment="1">
      <alignment horizontal="center" vertical="center"/>
    </xf>
    <xf numFmtId="165" fontId="8" fillId="0" borderId="11" xfId="0" applyNumberFormat="1" applyFont="1" applyBorder="1" applyAlignment="1">
      <alignment horizontal="center" vertical="center"/>
    </xf>
    <xf numFmtId="9" fontId="8" fillId="0" borderId="11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vertical="center"/>
    </xf>
    <xf numFmtId="164" fontId="3" fillId="0" borderId="11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center" vertical="center"/>
    </xf>
    <xf numFmtId="8" fontId="6" fillId="0" borderId="14" xfId="0" applyNumberFormat="1" applyFont="1" applyBorder="1" applyAlignment="1">
      <alignment horizontal="center" vertical="center"/>
    </xf>
    <xf numFmtId="164" fontId="4" fillId="0" borderId="14" xfId="0" applyNumberFormat="1" applyFont="1" applyBorder="1" applyAlignment="1" applyProtection="1">
      <alignment horizontal="center" vertical="center"/>
      <protection locked="0"/>
    </xf>
    <xf numFmtId="164" fontId="7" fillId="0" borderId="14" xfId="0" applyNumberFormat="1" applyFont="1" applyBorder="1" applyAlignment="1">
      <alignment horizontal="center" vertical="center"/>
    </xf>
    <xf numFmtId="165" fontId="8" fillId="0" borderId="14" xfId="0" applyNumberFormat="1" applyFont="1" applyBorder="1" applyAlignment="1">
      <alignment horizontal="center" vertical="center"/>
    </xf>
    <xf numFmtId="9" fontId="8" fillId="0" borderId="14" xfId="0" applyNumberFormat="1" applyFont="1" applyBorder="1" applyAlignment="1">
      <alignment horizontal="center" vertical="center"/>
    </xf>
    <xf numFmtId="164" fontId="6" fillId="0" borderId="14" xfId="0" applyNumberFormat="1" applyFont="1" applyBorder="1" applyAlignment="1">
      <alignment vertical="center"/>
    </xf>
    <xf numFmtId="164" fontId="3" fillId="0" borderId="14" xfId="0" applyNumberFormat="1" applyFont="1" applyBorder="1" applyAlignment="1">
      <alignment vertical="center"/>
    </xf>
    <xf numFmtId="164" fontId="3" fillId="0" borderId="15" xfId="0" applyNumberFormat="1" applyFont="1" applyBorder="1" applyAlignment="1">
      <alignment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164" fontId="3" fillId="2" borderId="17" xfId="0" applyNumberFormat="1" applyFont="1" applyFill="1" applyBorder="1" applyAlignment="1">
      <alignment horizontal="center" vertical="center"/>
    </xf>
    <xf numFmtId="164" fontId="4" fillId="2" borderId="17" xfId="0" applyNumberFormat="1" applyFont="1" applyFill="1" applyBorder="1" applyAlignment="1">
      <alignment horizontal="center" vertical="center"/>
    </xf>
    <xf numFmtId="164" fontId="4" fillId="2" borderId="18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/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64" fontId="10" fillId="0" borderId="0" xfId="0" applyNumberFormat="1" applyFont="1"/>
    <xf numFmtId="0" fontId="3" fillId="0" borderId="0" xfId="0" applyFont="1"/>
    <xf numFmtId="164" fontId="3" fillId="0" borderId="0" xfId="0" applyNumberFormat="1" applyFont="1"/>
    <xf numFmtId="0" fontId="2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A4F08AF1-18DC-42EE-A730-5009515E1DDE}"/>
  </cellStyles>
  <dxfs count="37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family val="2"/>
        <scheme val="none"/>
      </font>
      <border diagonalUp="0" diagonalDown="0">
        <left style="thin">
          <color indexed="64"/>
        </left>
        <right style="medium">
          <color indexed="64"/>
        </right>
        <top/>
        <bottom/>
        <vertical style="thin">
          <color indexed="64"/>
        </vertical>
        <horizontal/>
      </border>
      <protection locked="1" hidden="0"/>
    </dxf>
    <dxf>
      <font>
        <strike val="0"/>
        <outline val="0"/>
        <shadow val="0"/>
        <u val="none"/>
        <vertAlign val="baseline"/>
        <sz val="10"/>
        <color auto="1"/>
        <name val="Arial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font>
        <strike val="0"/>
        <outline val="0"/>
        <shadow val="0"/>
        <u val="none"/>
        <vertAlign val="baseline"/>
        <sz val="10"/>
        <color auto="1"/>
        <name val="Arial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font>
        <strike val="0"/>
        <outline val="0"/>
        <shadow val="0"/>
        <u val="none"/>
        <vertAlign val="baseline"/>
        <sz val="10"/>
        <color theme="0" tint="-0.34998626667073579"/>
        <name val="Arial"/>
        <family val="2"/>
        <scheme val="none"/>
      </font>
      <numFmt numFmtId="164" formatCode="#,##0.00\ &quot;€&quot;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font>
        <strike val="0"/>
        <outline val="0"/>
        <shadow val="0"/>
        <u val="none"/>
        <vertAlign val="baseline"/>
        <sz val="10"/>
        <color theme="0" tint="-0.34998626667073579"/>
        <name val="Arial"/>
        <family val="2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font>
        <strike val="0"/>
        <outline val="0"/>
        <shadow val="0"/>
        <u val="none"/>
        <vertAlign val="baseline"/>
        <sz val="10"/>
        <color theme="0" tint="-0.34998626667073579"/>
        <name val="Arial"/>
        <family val="2"/>
        <scheme val="none"/>
      </font>
      <numFmt numFmtId="164" formatCode="#,##0.00\ &quot;€&quot;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family val="2"/>
        <scheme val="none"/>
      </font>
      <numFmt numFmtId="13" formatCode="0%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family val="2"/>
        <scheme val="none"/>
      </font>
      <numFmt numFmtId="165" formatCode="#,##0.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B050"/>
        <name val="Arial"/>
        <family val="2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Arial"/>
        <family val="2"/>
        <scheme val="none"/>
      </font>
      <numFmt numFmtId="12" formatCode="#,##0.00\ &quot;€&quot;;[Red]\-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Arial"/>
        <family val="2"/>
        <scheme val="none"/>
      </font>
      <numFmt numFmtId="166" formatCode="_-* #,##0.00\ _€_-;\-* #,##0.00\ _€_-;_-* &quot;-&quot;??\ _€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border>
        <top style="medium">
          <color indexed="64"/>
        </top>
      </border>
    </dxf>
    <dxf>
      <font>
        <strike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7" formatCode="#.##000\ \€"/>
      <fill>
        <patternFill patternType="solid">
          <fgColor rgb="FF000000"/>
          <bgColor rgb="FFC6E0B4"/>
        </patternFill>
      </fill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0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numFmt numFmtId="167" formatCode="#.##000\ \€"/>
      <alignment vertical="center" textRotation="0" wrapText="0" indent="0" justifyLastLine="0" shrinkToFit="0" readingOrder="0"/>
      <protection locked="1" hidden="0"/>
    </dxf>
    <dxf>
      <border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</border>
      <protection locked="1" hidden="0"/>
    </dxf>
    <dxf>
      <font>
        <color rgb="FFFF000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theme="0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66DE90F-63A5-4051-B867-883B9C44782D}" name="Tabla_Datos1334" displayName="Tabla_Datos1334" ref="A2:N10" totalsRowCount="1" headerRowDxfId="32" dataDxfId="30" totalsRowDxfId="29" headerRowBorderDxfId="31" totalsRowBorderDxfId="28">
  <autoFilter ref="A2:N9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3" xr3:uid="{D2089C02-DC73-43D8-8413-3BA8F3164DDD}" name="Referencias Lote 3" dataDxfId="27" totalsRowDxfId="13"/>
    <tableColumn id="4" xr3:uid="{295B35B7-A5DE-4BBA-A6C2-19416D828C1C}" name="Descripción del producto " dataDxfId="26" totalsRowDxfId="12"/>
    <tableColumn id="5" xr3:uid="{D632549C-0B28-4E3D-BABA-4F282F5DFF9F}" name="Unidad " dataDxfId="25" totalsRowDxfId="11"/>
    <tableColumn id="6" xr3:uid="{467F0897-843C-47D7-9934-06FF1695FD60}" name="Licitación" totalsRowLabel="LOTE 3" dataDxfId="24" totalsRowDxfId="10"/>
    <tableColumn id="10" xr3:uid="{884F070F-8277-4BD6-BDA9-4747F5BEBA7C}" name="Oferta" dataDxfId="23" totalsRowDxfId="9"/>
    <tableColumn id="2" xr3:uid="{89BD1CEC-4E5F-43E8-B0D1-0ED7B363B1A3}" name="Control" dataDxfId="22" totalsRowDxfId="8">
      <calculatedColumnFormula>IF(Tabla_Datos1334[[#This Row],[Licitación]]&gt;=Tabla_Datos1334[[#This Row],[Oferta]],"ok","sup")</calculatedColumnFormula>
    </tableColumn>
    <tableColumn id="8" xr3:uid="{94F5C296-1DD8-4417-B102-29227F192FA2}" name="Unidades 12_x000a_meses (en decenas)" dataDxfId="21" totalsRowDxfId="7"/>
    <tableColumn id="9" xr3:uid="{4308DEEA-C92D-41AB-8E66-C24D735850D0}" name="IVA aplicable" dataDxfId="20" totalsRowDxfId="6"/>
    <tableColumn id="12" xr3:uid="{08ADD310-7480-4C09-AEC0-DF6DBBD20599}" name="Base Imponible licitacion" totalsRowFunction="sum" dataDxfId="19" totalsRowDxfId="5">
      <calculatedColumnFormula>ROUND(Tabla_Datos1334[[#This Row],[Licitación]]*Tabla_Datos1334[[#This Row],[Unidades 12
meses (en decenas)]],2)</calculatedColumnFormula>
    </tableColumn>
    <tableColumn id="13" xr3:uid="{499B7354-FEA9-4996-8996-1C35597C9E4C}" name="IVA licitacion" totalsRowFunction="sum" dataDxfId="18" totalsRowDxfId="4">
      <calculatedColumnFormula>ROUND(Tabla_Datos1334[[#This Row],[Base Imponible licitacion]]*Tabla_Datos1334[[#This Row],[IVA aplicable]],2)</calculatedColumnFormula>
    </tableColumn>
    <tableColumn id="14" xr3:uid="{4374E105-3937-4F82-A3BF-9092D31017DE}" name="Importe (IVA incl.) licitacion" totalsRowFunction="sum" dataDxfId="17" totalsRowDxfId="3">
      <calculatedColumnFormula>SUM(I3,J3)</calculatedColumnFormula>
    </tableColumn>
    <tableColumn id="11" xr3:uid="{93BBA6BE-5D1B-4D44-914A-98C05291DA36}" name="Base imponible oferta" totalsRowFunction="sum" dataDxfId="16" totalsRowDxfId="2">
      <calculatedColumnFormula>ROUND(Tabla_Datos1334[[#This Row],[Oferta]]*Tabla_Datos1334[[#This Row],[Unidades 12
meses (en decenas)]],2)</calculatedColumnFormula>
    </tableColumn>
    <tableColumn id="15" xr3:uid="{303F0F37-B8F0-4862-8DA8-BE50A079BC38}" name="IVA" totalsRowFunction="sum" dataDxfId="15" totalsRowDxfId="1">
      <calculatedColumnFormula>ROUND(Tabla_Datos1334[[#This Row],[Base imponible oferta]]*Tabla_Datos1334[[#This Row],[IVA aplicable]],2)</calculatedColumnFormula>
    </tableColumn>
    <tableColumn id="16" xr3:uid="{700C8C0D-8531-416E-8F94-FA2E1A8A262A}" name="Total oferta_x000a_(IVA incluido)" totalsRowFunction="sum" dataDxfId="14" totalsRowDxfId="0">
      <calculatedColumnFormula>SUM(Tabla_Datos1334[[#This Row],[Base imponible oferta]:[IVA]])</calculatedColumnFormula>
    </tableColumn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FB2C8-B246-480D-A95C-4901C13AF3DB}">
  <sheetPr>
    <pageSetUpPr fitToPage="1"/>
  </sheetPr>
  <dimension ref="A1:P16"/>
  <sheetViews>
    <sheetView tabSelected="1" zoomScaleNormal="100" zoomScaleSheetLayoutView="100" workbookViewId="0">
      <selection activeCell="R6" sqref="R6"/>
    </sheetView>
  </sheetViews>
  <sheetFormatPr baseColWidth="10" defaultColWidth="11.42578125" defaultRowHeight="14.25" x14ac:dyDescent="0.2"/>
  <cols>
    <col min="1" max="1" width="11.7109375" style="24" customWidth="1"/>
    <col min="2" max="2" width="45.7109375" style="12" customWidth="1"/>
    <col min="3" max="3" width="14.28515625" style="56" customWidth="1"/>
    <col min="4" max="4" width="14.28515625" style="57" customWidth="1"/>
    <col min="5" max="5" width="14.28515625" style="58" customWidth="1"/>
    <col min="6" max="6" width="10" style="59" customWidth="1"/>
    <col min="7" max="8" width="14.28515625" style="56" customWidth="1"/>
    <col min="9" max="9" width="14.28515625" style="56" hidden="1" customWidth="1"/>
    <col min="10" max="10" width="14.28515625" style="61" hidden="1" customWidth="1"/>
    <col min="11" max="11" width="14.28515625" style="56" hidden="1" customWidth="1"/>
    <col min="12" max="14" width="14.28515625" style="60" customWidth="1"/>
    <col min="15" max="15" width="5.28515625" style="24" customWidth="1"/>
    <col min="16" max="16" width="14.28515625" style="24" customWidth="1"/>
    <col min="17" max="16384" width="11.42578125" style="24"/>
  </cols>
  <sheetData>
    <row r="1" spans="1:16" s="5" customFormat="1" ht="19.5" customHeight="1" x14ac:dyDescent="0.25">
      <c r="A1" s="1"/>
      <c r="B1" s="2"/>
      <c r="C1" s="3"/>
      <c r="D1" s="63" t="s">
        <v>0</v>
      </c>
      <c r="E1" s="63"/>
      <c r="F1" s="63"/>
      <c r="G1" s="3"/>
      <c r="H1" s="3"/>
      <c r="I1" s="64" t="s">
        <v>1</v>
      </c>
      <c r="J1" s="64"/>
      <c r="K1" s="64"/>
      <c r="L1" s="63" t="s">
        <v>2</v>
      </c>
      <c r="M1" s="63"/>
      <c r="N1" s="65"/>
      <c r="O1" s="4"/>
    </row>
    <row r="2" spans="1:16" s="12" customFormat="1" ht="39" thickBot="1" x14ac:dyDescent="0.25">
      <c r="A2" s="6" t="s">
        <v>3</v>
      </c>
      <c r="B2" s="7" t="s">
        <v>4</v>
      </c>
      <c r="C2" s="8" t="s">
        <v>5</v>
      </c>
      <c r="D2" s="9" t="s">
        <v>6</v>
      </c>
      <c r="E2" s="9" t="s">
        <v>7</v>
      </c>
      <c r="F2" s="8" t="s">
        <v>8</v>
      </c>
      <c r="G2" s="8" t="s">
        <v>9</v>
      </c>
      <c r="H2" s="8" t="s">
        <v>10</v>
      </c>
      <c r="I2" s="10" t="s">
        <v>11</v>
      </c>
      <c r="J2" s="10" t="s">
        <v>12</v>
      </c>
      <c r="K2" s="10" t="s">
        <v>13</v>
      </c>
      <c r="L2" s="8" t="s">
        <v>14</v>
      </c>
      <c r="M2" s="8" t="s">
        <v>15</v>
      </c>
      <c r="N2" s="11" t="s">
        <v>16</v>
      </c>
    </row>
    <row r="3" spans="1:16" ht="40.15" customHeight="1" x14ac:dyDescent="0.2">
      <c r="A3" s="13" t="s">
        <v>17</v>
      </c>
      <c r="B3" s="14" t="s">
        <v>18</v>
      </c>
      <c r="C3" s="15" t="s">
        <v>19</v>
      </c>
      <c r="D3" s="16">
        <v>1.06</v>
      </c>
      <c r="E3" s="17"/>
      <c r="F3" s="18" t="str">
        <f>IF(Tabla_Datos1334[[#This Row],[Licitación]]&gt;=Tabla_Datos1334[[#This Row],[Oferta]],"ok","sup")</f>
        <v>ok</v>
      </c>
      <c r="G3" s="19">
        <v>980</v>
      </c>
      <c r="H3" s="20">
        <v>0.21</v>
      </c>
      <c r="I3" s="21">
        <f>ROUND(Tabla_Datos1334[[#This Row],[Licitación]]*Tabla_Datos1334[[#This Row],[Unidades 12
meses (en decenas)]],2)</f>
        <v>1038.8</v>
      </c>
      <c r="J3" s="21">
        <f>ROUND(Tabla_Datos1334[[#This Row],[Base Imponible licitacion]]*Tabla_Datos1334[[#This Row],[IVA aplicable]],2)</f>
        <v>218.15</v>
      </c>
      <c r="K3" s="21">
        <f t="shared" ref="K3:K9" si="0">SUM(I3,J3)</f>
        <v>1256.95</v>
      </c>
      <c r="L3" s="22">
        <f>ROUND(Tabla_Datos1334[[#This Row],[Oferta]]*Tabla_Datos1334[[#This Row],[Unidades 12
meses (en decenas)]],2)</f>
        <v>0</v>
      </c>
      <c r="M3" s="22">
        <f>ROUND(Tabla_Datos1334[[#This Row],[Base imponible oferta]]*Tabla_Datos1334[[#This Row],[IVA aplicable]],2)</f>
        <v>0</v>
      </c>
      <c r="N3" s="23">
        <f>SUM(Tabla_Datos1334[[#This Row],[Base imponible oferta]:[IVA]])</f>
        <v>0</v>
      </c>
      <c r="P3" s="25"/>
    </row>
    <row r="4" spans="1:16" ht="40.15" customHeight="1" x14ac:dyDescent="0.2">
      <c r="A4" s="26" t="s">
        <v>20</v>
      </c>
      <c r="B4" s="27" t="s">
        <v>21</v>
      </c>
      <c r="C4" s="28" t="s">
        <v>19</v>
      </c>
      <c r="D4" s="29">
        <v>1.1200000000000001</v>
      </c>
      <c r="E4" s="30"/>
      <c r="F4" s="31" t="str">
        <f>IF(Tabla_Datos1334[[#This Row],[Licitación]]&gt;=Tabla_Datos1334[[#This Row],[Oferta]],"ok","sup")</f>
        <v>ok</v>
      </c>
      <c r="G4" s="32">
        <v>980</v>
      </c>
      <c r="H4" s="33">
        <v>0.21</v>
      </c>
      <c r="I4" s="34">
        <f>ROUND(Tabla_Datos1334[[#This Row],[Licitación]]*Tabla_Datos1334[[#This Row],[Unidades 12
meses (en decenas)]],2)</f>
        <v>1097.5999999999999</v>
      </c>
      <c r="J4" s="34">
        <f>ROUND(Tabla_Datos1334[[#This Row],[Base Imponible licitacion]]*Tabla_Datos1334[[#This Row],[IVA aplicable]],2)</f>
        <v>230.5</v>
      </c>
      <c r="K4" s="34">
        <f t="shared" si="0"/>
        <v>1328.1</v>
      </c>
      <c r="L4" s="35">
        <f>ROUND(Tabla_Datos1334[[#This Row],[Oferta]]*Tabla_Datos1334[[#This Row],[Unidades 12
meses (en decenas)]],2)</f>
        <v>0</v>
      </c>
      <c r="M4" s="35">
        <f>ROUND(Tabla_Datos1334[[#This Row],[Base imponible oferta]]*Tabla_Datos1334[[#This Row],[IVA aplicable]],2)</f>
        <v>0</v>
      </c>
      <c r="N4" s="36">
        <f>SUM(Tabla_Datos1334[[#This Row],[Base imponible oferta]:[IVA]])</f>
        <v>0</v>
      </c>
      <c r="P4" s="25"/>
    </row>
    <row r="5" spans="1:16" ht="40.15" customHeight="1" x14ac:dyDescent="0.2">
      <c r="A5" s="26" t="s">
        <v>22</v>
      </c>
      <c r="B5" s="27" t="s">
        <v>23</v>
      </c>
      <c r="C5" s="28" t="s">
        <v>19</v>
      </c>
      <c r="D5" s="29">
        <v>1.24</v>
      </c>
      <c r="E5" s="30"/>
      <c r="F5" s="31" t="str">
        <f>IF(Tabla_Datos1334[[#This Row],[Licitación]]&gt;=Tabla_Datos1334[[#This Row],[Oferta]],"ok","sup")</f>
        <v>ok</v>
      </c>
      <c r="G5" s="32">
        <v>3140</v>
      </c>
      <c r="H5" s="33">
        <v>0.21</v>
      </c>
      <c r="I5" s="34">
        <f>ROUND(Tabla_Datos1334[[#This Row],[Licitación]]*Tabla_Datos1334[[#This Row],[Unidades 12
meses (en decenas)]],2)</f>
        <v>3893.6</v>
      </c>
      <c r="J5" s="34">
        <f>ROUND(Tabla_Datos1334[[#This Row],[Base Imponible licitacion]]*Tabla_Datos1334[[#This Row],[IVA aplicable]],2)</f>
        <v>817.66</v>
      </c>
      <c r="K5" s="34">
        <f t="shared" si="0"/>
        <v>4711.26</v>
      </c>
      <c r="L5" s="35">
        <f>ROUND(Tabla_Datos1334[[#This Row],[Oferta]]*Tabla_Datos1334[[#This Row],[Unidades 12
meses (en decenas)]],2)</f>
        <v>0</v>
      </c>
      <c r="M5" s="35">
        <f>ROUND(Tabla_Datos1334[[#This Row],[Base imponible oferta]]*Tabla_Datos1334[[#This Row],[IVA aplicable]],2)</f>
        <v>0</v>
      </c>
      <c r="N5" s="36">
        <f>SUM(Tabla_Datos1334[[#This Row],[Base imponible oferta]:[IVA]])</f>
        <v>0</v>
      </c>
      <c r="P5" s="25"/>
    </row>
    <row r="6" spans="1:16" ht="40.15" customHeight="1" x14ac:dyDescent="0.2">
      <c r="A6" s="26" t="s">
        <v>24</v>
      </c>
      <c r="B6" s="27" t="s">
        <v>25</v>
      </c>
      <c r="C6" s="28" t="s">
        <v>19</v>
      </c>
      <c r="D6" s="29">
        <v>1.37</v>
      </c>
      <c r="E6" s="30"/>
      <c r="F6" s="31" t="str">
        <f>IF(Tabla_Datos1334[[#This Row],[Licitación]]&gt;=Tabla_Datos1334[[#This Row],[Oferta]],"ok","sup")</f>
        <v>ok</v>
      </c>
      <c r="G6" s="32">
        <v>3140</v>
      </c>
      <c r="H6" s="33">
        <v>0.21</v>
      </c>
      <c r="I6" s="34">
        <f>ROUND(Tabla_Datos1334[[#This Row],[Licitación]]*Tabla_Datos1334[[#This Row],[Unidades 12
meses (en decenas)]],2)</f>
        <v>4301.8</v>
      </c>
      <c r="J6" s="34">
        <f>ROUND(Tabla_Datos1334[[#This Row],[Base Imponible licitacion]]*Tabla_Datos1334[[#This Row],[IVA aplicable]],2)</f>
        <v>903.38</v>
      </c>
      <c r="K6" s="34">
        <f t="shared" si="0"/>
        <v>5205.18</v>
      </c>
      <c r="L6" s="35">
        <f>ROUND(Tabla_Datos1334[[#This Row],[Oferta]]*Tabla_Datos1334[[#This Row],[Unidades 12
meses (en decenas)]],2)</f>
        <v>0</v>
      </c>
      <c r="M6" s="35">
        <f>ROUND(Tabla_Datos1334[[#This Row],[Base imponible oferta]]*Tabla_Datos1334[[#This Row],[IVA aplicable]],2)</f>
        <v>0</v>
      </c>
      <c r="N6" s="36">
        <f>SUM(Tabla_Datos1334[[#This Row],[Base imponible oferta]:[IVA]])</f>
        <v>0</v>
      </c>
      <c r="P6" s="25"/>
    </row>
    <row r="7" spans="1:16" ht="40.15" customHeight="1" x14ac:dyDescent="0.2">
      <c r="A7" s="26" t="s">
        <v>26</v>
      </c>
      <c r="B7" s="27" t="s">
        <v>27</v>
      </c>
      <c r="C7" s="28" t="s">
        <v>19</v>
      </c>
      <c r="D7" s="29">
        <v>1.58</v>
      </c>
      <c r="E7" s="30"/>
      <c r="F7" s="31" t="str">
        <f>IF(Tabla_Datos1334[[#This Row],[Licitación]]&gt;=Tabla_Datos1334[[#This Row],[Oferta]],"ok","sup")</f>
        <v>ok</v>
      </c>
      <c r="G7" s="32">
        <v>3140</v>
      </c>
      <c r="H7" s="33">
        <v>0.21</v>
      </c>
      <c r="I7" s="34">
        <f>ROUND(Tabla_Datos1334[[#This Row],[Licitación]]*Tabla_Datos1334[[#This Row],[Unidades 12
meses (en decenas)]],2)</f>
        <v>4961.2</v>
      </c>
      <c r="J7" s="34">
        <f>ROUND(Tabla_Datos1334[[#This Row],[Base Imponible licitacion]]*Tabla_Datos1334[[#This Row],[IVA aplicable]],2)</f>
        <v>1041.8499999999999</v>
      </c>
      <c r="K7" s="34">
        <f t="shared" si="0"/>
        <v>6003.0499999999993</v>
      </c>
      <c r="L7" s="35">
        <f>ROUND(Tabla_Datos1334[[#This Row],[Oferta]]*Tabla_Datos1334[[#This Row],[Unidades 12
meses (en decenas)]],2)</f>
        <v>0</v>
      </c>
      <c r="M7" s="35">
        <f>ROUND(Tabla_Datos1334[[#This Row],[Base imponible oferta]]*Tabla_Datos1334[[#This Row],[IVA aplicable]],2)</f>
        <v>0</v>
      </c>
      <c r="N7" s="36">
        <f>SUM(Tabla_Datos1334[[#This Row],[Base imponible oferta]:[IVA]])</f>
        <v>0</v>
      </c>
      <c r="P7" s="25"/>
    </row>
    <row r="8" spans="1:16" ht="40.15" customHeight="1" x14ac:dyDescent="0.2">
      <c r="A8" s="26" t="s">
        <v>28</v>
      </c>
      <c r="B8" s="27" t="s">
        <v>29</v>
      </c>
      <c r="C8" s="28" t="s">
        <v>19</v>
      </c>
      <c r="D8" s="29">
        <v>1.78</v>
      </c>
      <c r="E8" s="30"/>
      <c r="F8" s="31" t="str">
        <f>IF(Tabla_Datos1334[[#This Row],[Licitación]]&gt;=Tabla_Datos1334[[#This Row],[Oferta]],"ok","sup")</f>
        <v>ok</v>
      </c>
      <c r="G8" s="32">
        <v>3140</v>
      </c>
      <c r="H8" s="33">
        <v>0.21</v>
      </c>
      <c r="I8" s="34">
        <f>ROUND(Tabla_Datos1334[[#This Row],[Licitación]]*Tabla_Datos1334[[#This Row],[Unidades 12
meses (en decenas)]],2)</f>
        <v>5589.2</v>
      </c>
      <c r="J8" s="34">
        <f>ROUND(Tabla_Datos1334[[#This Row],[Base Imponible licitacion]]*Tabla_Datos1334[[#This Row],[IVA aplicable]],2)</f>
        <v>1173.73</v>
      </c>
      <c r="K8" s="34">
        <f t="shared" si="0"/>
        <v>6762.93</v>
      </c>
      <c r="L8" s="35">
        <f>ROUND(Tabla_Datos1334[[#This Row],[Oferta]]*Tabla_Datos1334[[#This Row],[Unidades 12
meses (en decenas)]],2)</f>
        <v>0</v>
      </c>
      <c r="M8" s="35">
        <f>ROUND(Tabla_Datos1334[[#This Row],[Base imponible oferta]]*Tabla_Datos1334[[#This Row],[IVA aplicable]],2)</f>
        <v>0</v>
      </c>
      <c r="N8" s="36">
        <f>SUM(Tabla_Datos1334[[#This Row],[Base imponible oferta]:[IVA]])</f>
        <v>0</v>
      </c>
      <c r="P8" s="25"/>
    </row>
    <row r="9" spans="1:16" ht="40.15" customHeight="1" thickBot="1" x14ac:dyDescent="0.25">
      <c r="A9" s="37" t="s">
        <v>30</v>
      </c>
      <c r="B9" s="38" t="s">
        <v>31</v>
      </c>
      <c r="C9" s="39" t="s">
        <v>19</v>
      </c>
      <c r="D9" s="40">
        <v>1.88</v>
      </c>
      <c r="E9" s="41"/>
      <c r="F9" s="42" t="str">
        <f>IF(Tabla_Datos1334[[#This Row],[Licitación]]&gt;=Tabla_Datos1334[[#This Row],[Oferta]],"ok","sup")</f>
        <v>ok</v>
      </c>
      <c r="G9" s="43">
        <v>46.3</v>
      </c>
      <c r="H9" s="44">
        <v>0.21</v>
      </c>
      <c r="I9" s="45">
        <f>ROUND(Tabla_Datos1334[[#This Row],[Licitación]]*Tabla_Datos1334[[#This Row],[Unidades 12
meses (en decenas)]],2)</f>
        <v>87.04</v>
      </c>
      <c r="J9" s="45">
        <f>ROUND(Tabla_Datos1334[[#This Row],[Base Imponible licitacion]]*Tabla_Datos1334[[#This Row],[IVA aplicable]],2)</f>
        <v>18.28</v>
      </c>
      <c r="K9" s="45">
        <f t="shared" si="0"/>
        <v>105.32000000000001</v>
      </c>
      <c r="L9" s="46">
        <f>ROUND(Tabla_Datos1334[[#This Row],[Oferta]]*Tabla_Datos1334[[#This Row],[Unidades 12
meses (en decenas)]],2)</f>
        <v>0</v>
      </c>
      <c r="M9" s="46">
        <f>ROUND(Tabla_Datos1334[[#This Row],[Base imponible oferta]]*Tabla_Datos1334[[#This Row],[IVA aplicable]],2)</f>
        <v>0</v>
      </c>
      <c r="N9" s="47">
        <f>SUM(Tabla_Datos1334[[#This Row],[Base imponible oferta]:[IVA]])</f>
        <v>0</v>
      </c>
      <c r="P9" s="25"/>
    </row>
    <row r="10" spans="1:16" s="55" customFormat="1" ht="24" customHeight="1" thickBot="1" x14ac:dyDescent="0.3">
      <c r="A10" s="48"/>
      <c r="B10" s="49"/>
      <c r="C10" s="50"/>
      <c r="D10" s="50" t="s">
        <v>32</v>
      </c>
      <c r="E10" s="51"/>
      <c r="F10" s="50"/>
      <c r="G10" s="50"/>
      <c r="H10" s="50"/>
      <c r="I10" s="52">
        <f>SUBTOTAL(109,Tabla_Datos1334[Base Imponible licitacion])</f>
        <v>20969.240000000002</v>
      </c>
      <c r="J10" s="52">
        <f>SUBTOTAL(109,Tabla_Datos1334[IVA licitacion])</f>
        <v>4403.55</v>
      </c>
      <c r="K10" s="52">
        <f>SUBTOTAL(109,Tabla_Datos1334[Importe (IVA incl.) licitacion])</f>
        <v>25372.79</v>
      </c>
      <c r="L10" s="53">
        <f>SUBTOTAL(109,Tabla_Datos1334[Base imponible oferta])</f>
        <v>0</v>
      </c>
      <c r="M10" s="53">
        <f>SUBTOTAL(109,Tabla_Datos1334[IVA])</f>
        <v>0</v>
      </c>
      <c r="N10" s="54">
        <f>SUBTOTAL(109,Tabla_Datos1334[Total oferta
(IVA incluido)])</f>
        <v>0</v>
      </c>
    </row>
    <row r="11" spans="1:16" x14ac:dyDescent="0.2">
      <c r="H11" s="60"/>
    </row>
    <row r="12" spans="1:16" s="60" customFormat="1" x14ac:dyDescent="0.2">
      <c r="A12" s="24"/>
      <c r="B12" s="12"/>
      <c r="C12" s="56"/>
      <c r="D12" s="57"/>
      <c r="E12" s="58"/>
      <c r="F12" s="59"/>
      <c r="G12" s="56"/>
      <c r="J12" s="62"/>
      <c r="O12" s="24"/>
    </row>
    <row r="14" spans="1:16" s="60" customFormat="1" x14ac:dyDescent="0.2">
      <c r="A14" s="24"/>
      <c r="B14" s="12"/>
      <c r="C14" s="56"/>
      <c r="D14" s="57"/>
      <c r="E14" s="58"/>
      <c r="F14" s="59"/>
      <c r="G14" s="56"/>
      <c r="H14" s="56"/>
      <c r="J14" s="62"/>
      <c r="O14" s="24"/>
    </row>
    <row r="16" spans="1:16" s="60" customFormat="1" x14ac:dyDescent="0.2">
      <c r="A16" s="24"/>
      <c r="B16" s="12"/>
      <c r="C16" s="56"/>
      <c r="D16" s="57"/>
      <c r="E16" s="58"/>
      <c r="F16" s="59"/>
      <c r="G16" s="56"/>
      <c r="H16" s="56"/>
      <c r="J16" s="62"/>
      <c r="O16" s="24"/>
    </row>
  </sheetData>
  <sheetProtection algorithmName="SHA-512" hashValue="/irnXhE00r0HfXdAFeLfxNITNo3TtDzLRdaR61iUydRT5Om6LVFrD7Fa8ToOek/KcK+DSQGqVm3/N0WCOpS38Q==" saltValue="1ToIMMKkMzyUQye79E2xlA==" spinCount="100000" sheet="1" objects="1" scenarios="1"/>
  <mergeCells count="3">
    <mergeCell ref="D1:F1"/>
    <mergeCell ref="I1:K1"/>
    <mergeCell ref="L1:N1"/>
  </mergeCells>
  <conditionalFormatting sqref="I3:I9 K3:K9 J2:J9">
    <cfRule type="cellIs" dxfId="36" priority="4" operator="equal">
      <formula>0</formula>
    </cfRule>
  </conditionalFormatting>
  <conditionalFormatting sqref="L2:N1048576">
    <cfRule type="cellIs" dxfId="35" priority="3" operator="equal">
      <formula>0</formula>
    </cfRule>
  </conditionalFormatting>
  <conditionalFormatting sqref="F3:F9">
    <cfRule type="cellIs" dxfId="34" priority="1" operator="equal">
      <formula>"ok"</formula>
    </cfRule>
    <cfRule type="cellIs" dxfId="33" priority="2" operator="equal">
      <formula>"sup"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6" fitToHeight="0" orientation="landscape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Lote 3</vt:lpstr>
      <vt:lpstr>'Lote 3'!Área_de_impresión</vt:lpstr>
      <vt:lpstr>'Lote 3'!Títulos_a_imprimir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ESTEBAN BERROCAL LOPEZ</dc:creator>
  <cp:lastModifiedBy>ESTEBAN BERROCAL LOPEZ</cp:lastModifiedBy>
  <dcterms:created xsi:type="dcterms:W3CDTF">2025-08-26T07:28:47Z</dcterms:created>
  <dcterms:modified xsi:type="dcterms:W3CDTF">2025-08-26T07:42:38Z</dcterms:modified>
</cp:coreProperties>
</file>