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so\sso\AFOXA031\GRP\CONTRATA\CONTRATOS EN PREPARACIÓN\SUM\025274-25 ABSORBENTES 3L PR-E-P\2 NEXUS\"/>
    </mc:Choice>
  </mc:AlternateContent>
  <xr:revisionPtr revIDLastSave="0" documentId="13_ncr:1_{22A3D816-F34F-4464-A5F1-915E2D4D0C58}" xr6:coauthVersionLast="47" xr6:coauthVersionMax="47" xr10:uidLastSave="{00000000-0000-0000-0000-000000000000}"/>
  <workbookProtection workbookAlgorithmName="SHA-512" workbookHashValue="0gKTMUM/c4h9vFnHDMBuH4hZfJ8/Ah+u0MrPUv0wQA5s84OyX424myBeOxI54RR5b/74qZVLvPLNZC1Vuk9ZKQ==" workbookSaltValue="eYB5440L2PBa1mJ8szm+Ow==" workbookSpinCount="100000" lockStructure="1"/>
  <bookViews>
    <workbookView xWindow="-120" yWindow="-120" windowWidth="29040" windowHeight="15840" xr2:uid="{1B106AB5-BBC4-4852-9D70-15BF38DAA853}"/>
  </bookViews>
  <sheets>
    <sheet name="Lote 1" sheetId="1" r:id="rId1"/>
  </sheets>
  <definedNames>
    <definedName name="aa" localSheetId="0">#REF!</definedName>
    <definedName name="aa">#REF!</definedName>
    <definedName name="_xlnm.Print_Area" localSheetId="0">'Lote 1'!$A$1:$N$13</definedName>
    <definedName name="bb" localSheetId="0">#REF!</definedName>
    <definedName name="bb">#REF!</definedName>
    <definedName name="bbbb" localSheetId="0">#REF!</definedName>
    <definedName name="bbbb">#REF!</definedName>
    <definedName name="DE" localSheetId="0">#REF!</definedName>
    <definedName name="DE">#REF!</definedName>
    <definedName name="m" localSheetId="0">#REF!</definedName>
    <definedName name="m">#REF!</definedName>
    <definedName name="MAX" localSheetId="0">#REF!</definedName>
    <definedName name="MAX">#REF!</definedName>
    <definedName name="MAXIM" localSheetId="0">#REF!</definedName>
    <definedName name="MAXIM">#REF!</definedName>
    <definedName name="MAXIMO" localSheetId="0">#REF!</definedName>
    <definedName name="MAXIMO">#REF!</definedName>
    <definedName name="MIN" localSheetId="0">#REF!</definedName>
    <definedName name="MIN">#REF!</definedName>
    <definedName name="MINIM" localSheetId="0">#REF!</definedName>
    <definedName name="MINIM">#REF!</definedName>
    <definedName name="MINIMO" localSheetId="0">#REF!</definedName>
    <definedName name="MINIMO">#REF!</definedName>
    <definedName name="PEDRO" localSheetId="0">#REF!</definedName>
    <definedName name="PEDRO">#REF!</definedName>
    <definedName name="RRRRR" localSheetId="0">#REF!</definedName>
    <definedName name="RRRRR">#REF!</definedName>
    <definedName name="_xlnm.Print_Titles" localSheetId="0">'Lote 1'!$1:$2</definedName>
    <definedName name="xxxxxxxxxxxxxxxxxxxxxxxxxxx" localSheetId="0">#REF!</definedName>
    <definedName name="xxxxxxxxxxxxxxxxxxxxxxxx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12" i="1" l="1"/>
  <c r="L12" i="1"/>
  <c r="N12" i="1" s="1"/>
  <c r="I12" i="1"/>
  <c r="F12" i="1"/>
  <c r="L11" i="1"/>
  <c r="K11" i="1"/>
  <c r="J11" i="1"/>
  <c r="I11" i="1"/>
  <c r="F11" i="1"/>
  <c r="L10" i="1"/>
  <c r="K10" i="1"/>
  <c r="J10" i="1"/>
  <c r="I10" i="1"/>
  <c r="F10" i="1"/>
  <c r="L9" i="1"/>
  <c r="M9" i="1" s="1"/>
  <c r="N9" i="1" s="1"/>
  <c r="J9" i="1"/>
  <c r="I9" i="1"/>
  <c r="K9" i="1" s="1"/>
  <c r="F9" i="1"/>
  <c r="M8" i="1"/>
  <c r="L8" i="1"/>
  <c r="N8" i="1" s="1"/>
  <c r="I8" i="1"/>
  <c r="F8" i="1"/>
  <c r="L7" i="1"/>
  <c r="K7" i="1"/>
  <c r="J7" i="1"/>
  <c r="I7" i="1"/>
  <c r="F7" i="1"/>
  <c r="L6" i="1"/>
  <c r="M6" i="1" s="1"/>
  <c r="I6" i="1"/>
  <c r="J6" i="1" s="1"/>
  <c r="K6" i="1" s="1"/>
  <c r="F6" i="1"/>
  <c r="L5" i="1"/>
  <c r="M5" i="1" s="1"/>
  <c r="N5" i="1" s="1"/>
  <c r="J5" i="1"/>
  <c r="I5" i="1"/>
  <c r="K5" i="1" s="1"/>
  <c r="F5" i="1"/>
  <c r="M4" i="1"/>
  <c r="L4" i="1"/>
  <c r="N4" i="1" s="1"/>
  <c r="I4" i="1"/>
  <c r="F4" i="1"/>
  <c r="L3" i="1"/>
  <c r="J3" i="1"/>
  <c r="I3" i="1"/>
  <c r="I13" i="1" s="1"/>
  <c r="F3" i="1"/>
  <c r="N6" i="1" l="1"/>
  <c r="M10" i="1"/>
  <c r="N10" i="1" s="1"/>
  <c r="N3" i="1"/>
  <c r="M3" i="1"/>
  <c r="J4" i="1"/>
  <c r="J13" i="1" s="1"/>
  <c r="M7" i="1"/>
  <c r="N7" i="1" s="1"/>
  <c r="J8" i="1"/>
  <c r="K8" i="1" s="1"/>
  <c r="M11" i="1"/>
  <c r="N11" i="1" s="1"/>
  <c r="J12" i="1"/>
  <c r="K12" i="1" s="1"/>
  <c r="L13" i="1"/>
  <c r="K3" i="1"/>
  <c r="N13" i="1" l="1"/>
  <c r="K4" i="1"/>
  <c r="K13" i="1" s="1"/>
  <c r="M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ICM</author>
  </authors>
  <commentList>
    <comment ref="F2" authorId="0" shapeId="0" xr:uid="{6E82F0B7-232F-4823-990B-6F36BB7A225D}">
      <text>
        <r>
          <rPr>
            <b/>
            <sz val="9"/>
            <color indexed="81"/>
            <rFont val="Tahoma"/>
            <family val="2"/>
          </rPr>
          <t>Rojo - Importe superior al importe de licitación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<sst xmlns="http://schemas.openxmlformats.org/spreadsheetml/2006/main" count="47" uniqueCount="38">
  <si>
    <t>BASE IMPONIBLE UNIDAD</t>
  </si>
  <si>
    <t>IMPORTE LICITACIÓN</t>
  </si>
  <si>
    <t>IMPORTE OFERTA</t>
  </si>
  <si>
    <t>Referencias Lote 1</t>
  </si>
  <si>
    <t xml:space="preserve">Descripción del producto </t>
  </si>
  <si>
    <t xml:space="preserve">Unidad </t>
  </si>
  <si>
    <t>Licitación</t>
  </si>
  <si>
    <t>Oferta</t>
  </si>
  <si>
    <t>Control</t>
  </si>
  <si>
    <t>Unidades 12
meses (en decenas)</t>
  </si>
  <si>
    <t>IVA aplicable</t>
  </si>
  <si>
    <t>Base Imponible licitacion</t>
  </si>
  <si>
    <t>IVA licitacion</t>
  </si>
  <si>
    <t>Importe (IVA incl.) licitacion</t>
  </si>
  <si>
    <t>Base imponible oferta</t>
  </si>
  <si>
    <t>IVA</t>
  </si>
  <si>
    <t>Total oferta
(IVA incluido)</t>
  </si>
  <si>
    <t xml:space="preserve">Empapadores desechables de hasta 60 centímetros de ancho y hasta 90 centímetros de largo. </t>
  </si>
  <si>
    <t>1 decena</t>
  </si>
  <si>
    <t>1.2</t>
  </si>
  <si>
    <t xml:space="preserve">Empapadores desechables de hasta 90 centímetros de ancho y hasta 180 centímetros de largo. </t>
  </si>
  <si>
    <t>1.3</t>
  </si>
  <si>
    <t>Pañales desechables de adulto de incontinencia de absorción de más de 900 mililitros y hasta 1200 mililitros de talla pequeña.</t>
  </si>
  <si>
    <t>1.4</t>
  </si>
  <si>
    <t>Pañales desechables de adulto de incontinencia de absorción de más de 900 mililitros y hasta 1200 mililitros de talla mediana.</t>
  </si>
  <si>
    <t>1.5</t>
  </si>
  <si>
    <t>Pañales desechables de adulto de incontinencia de absorción de más de 900 mililitros y hasta 1200 mililitros de talla grande</t>
  </si>
  <si>
    <t>1.6</t>
  </si>
  <si>
    <t>Pañales desechables de adulto de incontinencia de absorción de más de 900 mililitros y hasta 1200 mililitros de talla supergrande.</t>
  </si>
  <si>
    <t>1.7</t>
  </si>
  <si>
    <t>Pañales desechables de adulto de incontinencia de absorción de más de 1200 mililitros de talla pequeña.</t>
  </si>
  <si>
    <t>1.8</t>
  </si>
  <si>
    <t>Pañales desechables de adulto de incontinencia de absorción de más de 1200 mililitros de talla mediana.</t>
  </si>
  <si>
    <t>1.9</t>
  </si>
  <si>
    <t>Pañales desechables de adulto de incontinencia de absorción de más de 1200 mililitros de talla grande.</t>
  </si>
  <si>
    <t>1.10</t>
  </si>
  <si>
    <t>Pañales desechables de adulto de incontinencia de absorción de más de 1200 mililitros de talla supergrande.</t>
  </si>
  <si>
    <t>LOTE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</si>
</sst>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theme="0" tint="-0.34998626667073579"/>
      <name val="Arial"/>
      <family val="2"/>
    </font>
    <font>
      <sz val="10"/>
      <color rgb="FF00B05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0" tint="-0.499984740745262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1" applyFill="1" applyBorder="1" applyAlignment="1">
      <alignment horizontal="center" vertical="center" wrapText="1"/>
    </xf>
    <xf numFmtId="164" fontId="3" fillId="2" borderId="5" xfId="1" applyNumberFormat="1" applyFill="1" applyBorder="1" applyAlignment="1">
      <alignment horizontal="center" vertical="center" wrapText="1"/>
    </xf>
    <xf numFmtId="164" fontId="4" fillId="2" borderId="5" xfId="1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3" fillId="2" borderId="6" xfId="1" applyNumberForma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8" fontId="6" fillId="0" borderId="8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164" fontId="7" fillId="0" borderId="8" xfId="0" applyNumberFormat="1" applyFont="1" applyBorder="1" applyAlignment="1">
      <alignment horizontal="center" vertical="center"/>
    </xf>
    <xf numFmtId="9" fontId="6" fillId="0" borderId="8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0" fontId="1" fillId="0" borderId="0" xfId="0" applyFont="1"/>
    <xf numFmtId="0" fontId="3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8" fontId="6" fillId="0" borderId="11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 applyProtection="1">
      <alignment horizontal="center" vertical="center"/>
      <protection locked="0"/>
    </xf>
    <xf numFmtId="164" fontId="7" fillId="0" borderId="11" xfId="0" applyNumberFormat="1" applyFont="1" applyBorder="1" applyAlignment="1">
      <alignment horizontal="center" vertical="center"/>
    </xf>
    <xf numFmtId="9" fontId="6" fillId="0" borderId="11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8" fontId="6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 applyProtection="1">
      <alignment horizontal="center" vertical="center"/>
      <protection locked="0"/>
    </xf>
    <xf numFmtId="164" fontId="7" fillId="0" borderId="5" xfId="0" applyNumberFormat="1" applyFont="1" applyBorder="1" applyAlignment="1">
      <alignment horizontal="center" vertical="center"/>
    </xf>
    <xf numFmtId="9" fontId="6" fillId="0" borderId="5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164" fontId="3" fillId="0" borderId="6" xfId="0" applyNumberFormat="1" applyFont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164" fontId="4" fillId="2" borderId="14" xfId="0" applyNumberFormat="1" applyFont="1" applyFill="1" applyBorder="1" applyAlignment="1">
      <alignment horizontal="center" vertical="center"/>
    </xf>
    <xf numFmtId="164" fontId="4" fillId="2" borderId="1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5" fontId="6" fillId="0" borderId="8" xfId="0" applyNumberFormat="1" applyFont="1" applyBorder="1" applyAlignment="1">
      <alignment horizontal="right" vertical="center"/>
    </xf>
    <xf numFmtId="165" fontId="6" fillId="0" borderId="11" xfId="0" applyNumberFormat="1" applyFont="1" applyBorder="1" applyAlignment="1">
      <alignment horizontal="right" vertical="center"/>
    </xf>
    <xf numFmtId="165" fontId="6" fillId="0" borderId="5" xfId="0" applyNumberFormat="1" applyFont="1" applyBorder="1" applyAlignment="1">
      <alignment horizontal="right" vertical="center"/>
    </xf>
  </cellXfs>
  <cellStyles count="2">
    <cellStyle name="Normal" xfId="0" builtinId="0"/>
    <cellStyle name="Normal 2" xfId="1" xr:uid="{F0ACCAE0-DBB1-4F9B-BBDA-69C079B1E8F3}"/>
  </cellStyles>
  <dxfs count="37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0"/>
        <color theme="0" tint="-0.34998626667073579"/>
        <name val="Arial"/>
        <family val="2"/>
        <scheme val="none"/>
      </font>
      <numFmt numFmtId="165" formatCode="#,##0.0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family val="2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family val="2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none"/>
      </font>
      <border diagonalUp="0" diagonalDown="0">
        <left style="thin">
          <color indexed="64"/>
        </left>
        <right/>
        <top/>
        <bottom/>
        <vertical style="thin">
          <color indexed="64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family val="2"/>
        <scheme val="none"/>
      </font>
      <numFmt numFmtId="164" formatCode="#,##0.00\ &quot;€&quot;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family val="2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family val="2"/>
        <scheme val="none"/>
      </font>
      <numFmt numFmtId="164" formatCode="#,##0.00\ &quot;€&quot;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0" hidden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numFmt numFmtId="12" formatCode="#,##0.00\ &quot;€&quot;;[Red]\-#,##0.00\ &quot;€&quot;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family val="2"/>
        <scheme val="none"/>
      </font>
      <numFmt numFmtId="166" formatCode="_-* #,##0.00\ _€_-;\-* #,##0.00\ _€_-;_-* &quot;-&quot;??\ _€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border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#.##000\ \€"/>
      <fill>
        <patternFill patternType="solid">
          <fgColor indexed="64"/>
          <bgColor theme="9" tint="0.59999389629810485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167" formatCode="#.##000\ \€"/>
      <alignment vertical="center" textRotation="0" wrapText="0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color rgb="FFFF000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theme="0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6A759F-85F4-4AA6-B11A-67C3376BEB8D}" name="Tabla_Datos13" displayName="Tabla_Datos13" ref="A2:N13" totalsRowCount="1" headerRowDxfId="32" dataDxfId="30" totalsRowDxfId="29" headerRowBorderDxfId="31" totalsRowBorderDxfId="28">
  <autoFilter ref="A2:N12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3" xr3:uid="{432DC156-3F99-4EA7-87A0-6A12A96E685C}" name="Referencias Lote 1" dataDxfId="27" totalsRowDxfId="13"/>
    <tableColumn id="4" xr3:uid="{C04962B0-4207-4407-B872-ED212E38276C}" name="Descripción del producto " dataDxfId="26" totalsRowDxfId="12"/>
    <tableColumn id="5" xr3:uid="{8B5606D0-D1E5-45CD-A1D2-7854ACB95E92}" name="Unidad " dataDxfId="25" totalsRowDxfId="11"/>
    <tableColumn id="6" xr3:uid="{65512F1A-61B8-43F2-91B8-A07AE5FB3B69}" name="Licitación" totalsRowLabel="LOTE 1" dataDxfId="24" totalsRowDxfId="10"/>
    <tableColumn id="10" xr3:uid="{39E8FDC6-458D-4F21-A784-39FBACC0AB3F}" name="Oferta" dataDxfId="23" totalsRowDxfId="9"/>
    <tableColumn id="2" xr3:uid="{D29A4A63-7879-4508-8EBC-0045AB4B4372}" name="Control" dataDxfId="16" totalsRowDxfId="8">
      <calculatedColumnFormula>IF(Tabla_Datos13[[#This Row],[Licitación]]&gt;=Tabla_Datos13[[#This Row],[Oferta]],"ok","sup")</calculatedColumnFormula>
    </tableColumn>
    <tableColumn id="8" xr3:uid="{B74547BB-23FA-410A-97CD-5AC3AC3082A5}" name="Unidades 12_x000a_meses (en decenas)" dataDxfId="14" totalsRowDxfId="7"/>
    <tableColumn id="9" xr3:uid="{51A801DF-E2F5-4B70-A713-7891442FEF13}" name="IVA aplicable" dataDxfId="15" totalsRowDxfId="6"/>
    <tableColumn id="12" xr3:uid="{BF8BDA5A-6078-4EE9-BC22-7C5C7AA7A69E}" name="Base Imponible licitacion" totalsRowFunction="sum" dataDxfId="22" totalsRowDxfId="5">
      <calculatedColumnFormula>ROUND(Tabla_Datos13[[#This Row],[Licitación]]*Tabla_Datos13[[#This Row],[Unidades 12
meses (en decenas)]],2)</calculatedColumnFormula>
    </tableColumn>
    <tableColumn id="13" xr3:uid="{312D6215-AB00-4F06-8D9A-677B309F5060}" name="IVA licitacion" totalsRowFunction="sum" dataDxfId="21" totalsRowDxfId="4">
      <calculatedColumnFormula>ROUND(Tabla_Datos13[[#This Row],[Base Imponible licitacion]]*Tabla_Datos13[[#This Row],[IVA aplicable]],2)</calculatedColumnFormula>
    </tableColumn>
    <tableColumn id="14" xr3:uid="{9B4B8130-3916-4BD4-AD5B-81EF8E64E6A0}" name="Importe (IVA incl.) licitacion" totalsRowFunction="sum" dataDxfId="20" totalsRowDxfId="3">
      <calculatedColumnFormula>SUM(I3,J3)</calculatedColumnFormula>
    </tableColumn>
    <tableColumn id="11" xr3:uid="{6D1DD0E6-9949-4594-BD16-583982DFCE7D}" name="Base imponible oferta" totalsRowFunction="sum" dataDxfId="19" totalsRowDxfId="2">
      <calculatedColumnFormula>ROUND(Tabla_Datos13[[#This Row],[Oferta]]*Tabla_Datos13[[#This Row],[Unidades 12
meses (en decenas)]],2)</calculatedColumnFormula>
    </tableColumn>
    <tableColumn id="15" xr3:uid="{486A064C-F256-40D5-A81D-095AD6704D5D}" name="IVA" totalsRowFunction="sum" dataDxfId="18" totalsRowDxfId="1">
      <calculatedColumnFormula>ROUND(Tabla_Datos13[[#This Row],[Base imponible oferta]]*Tabla_Datos13[[#This Row],[IVA aplicable]],2)</calculatedColumnFormula>
    </tableColumn>
    <tableColumn id="16" xr3:uid="{57F567FF-26C5-4890-957F-8C16F74E968E}" name="Total oferta_x000a_(IVA incluido)" totalsRowFunction="sum" dataDxfId="17" totalsRowDxfId="0">
      <calculatedColumnFormula>SUM(Tabla_Datos13[[#This Row],[Base imponible oferta]:[IVA]])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92998-AC0B-473B-8D0D-5F77810655C2}">
  <sheetPr>
    <pageSetUpPr fitToPage="1"/>
  </sheetPr>
  <dimension ref="A1:O19"/>
  <sheetViews>
    <sheetView tabSelected="1" zoomScaleNormal="100" zoomScaleSheetLayoutView="70" workbookViewId="0">
      <selection activeCell="Q6" sqref="Q6"/>
    </sheetView>
  </sheetViews>
  <sheetFormatPr baseColWidth="10" defaultColWidth="11.42578125" defaultRowHeight="14.25" x14ac:dyDescent="0.2"/>
  <cols>
    <col min="1" max="1" width="11.85546875" style="23" customWidth="1"/>
    <col min="2" max="2" width="45.5703125" style="12" customWidth="1"/>
    <col min="3" max="3" width="14.28515625" style="52" customWidth="1"/>
    <col min="4" max="4" width="14.28515625" style="53" customWidth="1"/>
    <col min="5" max="5" width="14.28515625" style="54" customWidth="1"/>
    <col min="6" max="6" width="10" style="55" customWidth="1"/>
    <col min="7" max="8" width="14.28515625" style="52" customWidth="1"/>
    <col min="9" max="9" width="14.28515625" style="52" hidden="1" customWidth="1"/>
    <col min="10" max="10" width="14.28515625" style="57" hidden="1" customWidth="1"/>
    <col min="11" max="11" width="14.28515625" style="52" hidden="1" customWidth="1"/>
    <col min="12" max="14" width="14.28515625" style="56" customWidth="1"/>
    <col min="15" max="15" width="5.28515625" style="23" customWidth="1"/>
    <col min="16" max="16" width="14.28515625" style="23" customWidth="1"/>
    <col min="17" max="16384" width="11.42578125" style="23"/>
  </cols>
  <sheetData>
    <row r="1" spans="1:15" s="5" customFormat="1" ht="19.5" customHeight="1" x14ac:dyDescent="0.25">
      <c r="A1" s="1"/>
      <c r="B1" s="2"/>
      <c r="C1" s="3"/>
      <c r="D1" s="59" t="s">
        <v>0</v>
      </c>
      <c r="E1" s="59"/>
      <c r="F1" s="59"/>
      <c r="G1" s="3"/>
      <c r="H1" s="3"/>
      <c r="I1" s="60" t="s">
        <v>1</v>
      </c>
      <c r="J1" s="60"/>
      <c r="K1" s="60"/>
      <c r="L1" s="59" t="s">
        <v>2</v>
      </c>
      <c r="M1" s="59"/>
      <c r="N1" s="61"/>
      <c r="O1" s="4"/>
    </row>
    <row r="2" spans="1:15" s="12" customFormat="1" ht="39" thickBot="1" x14ac:dyDescent="0.25">
      <c r="A2" s="6" t="s">
        <v>3</v>
      </c>
      <c r="B2" s="7" t="s">
        <v>4</v>
      </c>
      <c r="C2" s="8" t="s">
        <v>5</v>
      </c>
      <c r="D2" s="9" t="s">
        <v>6</v>
      </c>
      <c r="E2" s="9" t="s">
        <v>7</v>
      </c>
      <c r="F2" s="8" t="s">
        <v>8</v>
      </c>
      <c r="G2" s="8" t="s">
        <v>9</v>
      </c>
      <c r="H2" s="8" t="s">
        <v>10</v>
      </c>
      <c r="I2" s="10" t="s">
        <v>11</v>
      </c>
      <c r="J2" s="10" t="s">
        <v>12</v>
      </c>
      <c r="K2" s="10" t="s">
        <v>13</v>
      </c>
      <c r="L2" s="8" t="s">
        <v>14</v>
      </c>
      <c r="M2" s="8" t="s">
        <v>15</v>
      </c>
      <c r="N2" s="11" t="s">
        <v>16</v>
      </c>
    </row>
    <row r="3" spans="1:15" ht="41.25" customHeight="1" x14ac:dyDescent="0.2">
      <c r="A3" s="13">
        <v>1.1000000000000001</v>
      </c>
      <c r="B3" s="14" t="s">
        <v>17</v>
      </c>
      <c r="C3" s="15" t="s">
        <v>18</v>
      </c>
      <c r="D3" s="16">
        <v>1.88</v>
      </c>
      <c r="E3" s="17"/>
      <c r="F3" s="18" t="str">
        <f>IF(Tabla_Datos13[[#This Row],[Licitación]]&gt;=Tabla_Datos13[[#This Row],[Oferta]],"ok","sup")</f>
        <v>ok</v>
      </c>
      <c r="G3" s="62">
        <v>32598.6</v>
      </c>
      <c r="H3" s="19">
        <v>0.21</v>
      </c>
      <c r="I3" s="20">
        <f>ROUND(Tabla_Datos13[[#This Row],[Licitación]]*Tabla_Datos13[[#This Row],[Unidades 12
meses (en decenas)]],2)</f>
        <v>61285.37</v>
      </c>
      <c r="J3" s="20">
        <f>ROUND(Tabla_Datos13[[#This Row],[Base Imponible licitacion]]*Tabla_Datos13[[#This Row],[IVA aplicable]],2)</f>
        <v>12869.93</v>
      </c>
      <c r="K3" s="20">
        <f t="shared" ref="K3:K12" si="0">SUM(I3,J3)</f>
        <v>74155.3</v>
      </c>
      <c r="L3" s="21">
        <f>ROUND(Tabla_Datos13[[#This Row],[Oferta]]*Tabla_Datos13[[#This Row],[Unidades 12
meses (en decenas)]],2)</f>
        <v>0</v>
      </c>
      <c r="M3" s="21">
        <f>ROUND(Tabla_Datos13[[#This Row],[Base imponible oferta]]*Tabla_Datos13[[#This Row],[IVA aplicable]],2)</f>
        <v>0</v>
      </c>
      <c r="N3" s="22">
        <f>SUM(Tabla_Datos13[[#This Row],[Base imponible oferta]:[IVA]])</f>
        <v>0</v>
      </c>
    </row>
    <row r="4" spans="1:15" ht="41.25" customHeight="1" x14ac:dyDescent="0.2">
      <c r="A4" s="24" t="s">
        <v>19</v>
      </c>
      <c r="B4" s="25" t="s">
        <v>20</v>
      </c>
      <c r="C4" s="26" t="s">
        <v>18</v>
      </c>
      <c r="D4" s="27">
        <v>3.05</v>
      </c>
      <c r="E4" s="28"/>
      <c r="F4" s="29" t="str">
        <f>IF(Tabla_Datos13[[#This Row],[Licitación]]&gt;=Tabla_Datos13[[#This Row],[Oferta]],"ok","sup")</f>
        <v>ok</v>
      </c>
      <c r="G4" s="63">
        <v>2969.9</v>
      </c>
      <c r="H4" s="30">
        <v>0.21</v>
      </c>
      <c r="I4" s="31">
        <f>ROUND(Tabla_Datos13[[#This Row],[Licitación]]*Tabla_Datos13[[#This Row],[Unidades 12
meses (en decenas)]],2)</f>
        <v>9058.2000000000007</v>
      </c>
      <c r="J4" s="31">
        <f>ROUND(Tabla_Datos13[[#This Row],[Base Imponible licitacion]]*Tabla_Datos13[[#This Row],[IVA aplicable]],2)</f>
        <v>1902.22</v>
      </c>
      <c r="K4" s="31">
        <f t="shared" si="0"/>
        <v>10960.42</v>
      </c>
      <c r="L4" s="32">
        <f>ROUND(Tabla_Datos13[[#This Row],[Oferta]]*Tabla_Datos13[[#This Row],[Unidades 12
meses (en decenas)]],2)</f>
        <v>0</v>
      </c>
      <c r="M4" s="32">
        <f>ROUND(Tabla_Datos13[[#This Row],[Base imponible oferta]]*Tabla_Datos13[[#This Row],[IVA aplicable]],2)</f>
        <v>0</v>
      </c>
      <c r="N4" s="33">
        <f>SUM(Tabla_Datos13[[#This Row],[Base imponible oferta]:[IVA]])</f>
        <v>0</v>
      </c>
    </row>
    <row r="5" spans="1:15" ht="41.25" customHeight="1" x14ac:dyDescent="0.2">
      <c r="A5" s="24" t="s">
        <v>21</v>
      </c>
      <c r="B5" s="25" t="s">
        <v>22</v>
      </c>
      <c r="C5" s="26" t="s">
        <v>18</v>
      </c>
      <c r="D5" s="27">
        <v>3.27</v>
      </c>
      <c r="E5" s="28"/>
      <c r="F5" s="29" t="str">
        <f>IF(Tabla_Datos13[[#This Row],[Licitación]]&gt;=Tabla_Datos13[[#This Row],[Oferta]],"ok","sup")</f>
        <v>ok</v>
      </c>
      <c r="G5" s="63">
        <v>6040.3</v>
      </c>
      <c r="H5" s="30">
        <v>0.1</v>
      </c>
      <c r="I5" s="31">
        <f>ROUND(Tabla_Datos13[[#This Row],[Licitación]]*Tabla_Datos13[[#This Row],[Unidades 12
meses (en decenas)]],2)</f>
        <v>19751.78</v>
      </c>
      <c r="J5" s="31">
        <f>ROUND(Tabla_Datos13[[#This Row],[Base Imponible licitacion]]*Tabla_Datos13[[#This Row],[IVA aplicable]],2)</f>
        <v>1975.18</v>
      </c>
      <c r="K5" s="31">
        <f t="shared" si="0"/>
        <v>21726.959999999999</v>
      </c>
      <c r="L5" s="32">
        <f>ROUND(Tabla_Datos13[[#This Row],[Oferta]]*Tabla_Datos13[[#This Row],[Unidades 12
meses (en decenas)]],2)</f>
        <v>0</v>
      </c>
      <c r="M5" s="32">
        <f>ROUND(Tabla_Datos13[[#This Row],[Base imponible oferta]]*Tabla_Datos13[[#This Row],[IVA aplicable]],2)</f>
        <v>0</v>
      </c>
      <c r="N5" s="33">
        <f>SUM(Tabla_Datos13[[#This Row],[Base imponible oferta]:[IVA]])</f>
        <v>0</v>
      </c>
    </row>
    <row r="6" spans="1:15" ht="41.25" customHeight="1" x14ac:dyDescent="0.2">
      <c r="A6" s="24" t="s">
        <v>23</v>
      </c>
      <c r="B6" s="25" t="s">
        <v>24</v>
      </c>
      <c r="C6" s="26" t="s">
        <v>18</v>
      </c>
      <c r="D6" s="27">
        <v>2.91</v>
      </c>
      <c r="E6" s="28"/>
      <c r="F6" s="29" t="str">
        <f>IF(Tabla_Datos13[[#This Row],[Licitación]]&gt;=Tabla_Datos13[[#This Row],[Oferta]],"ok","sup")</f>
        <v>ok</v>
      </c>
      <c r="G6" s="63">
        <v>6040.3</v>
      </c>
      <c r="H6" s="30">
        <v>0.1</v>
      </c>
      <c r="I6" s="31">
        <f>ROUND(Tabla_Datos13[[#This Row],[Licitación]]*Tabla_Datos13[[#This Row],[Unidades 12
meses (en decenas)]],2)</f>
        <v>17577.27</v>
      </c>
      <c r="J6" s="31">
        <f>ROUND(Tabla_Datos13[[#This Row],[Base Imponible licitacion]]*Tabla_Datos13[[#This Row],[IVA aplicable]],2)</f>
        <v>1757.73</v>
      </c>
      <c r="K6" s="31">
        <f t="shared" si="0"/>
        <v>19335</v>
      </c>
      <c r="L6" s="32">
        <f>ROUND(Tabla_Datos13[[#This Row],[Oferta]]*Tabla_Datos13[[#This Row],[Unidades 12
meses (en decenas)]],2)</f>
        <v>0</v>
      </c>
      <c r="M6" s="32">
        <f>ROUND(Tabla_Datos13[[#This Row],[Base imponible oferta]]*Tabla_Datos13[[#This Row],[IVA aplicable]],2)</f>
        <v>0</v>
      </c>
      <c r="N6" s="33">
        <f>SUM(Tabla_Datos13[[#This Row],[Base imponible oferta]:[IVA]])</f>
        <v>0</v>
      </c>
    </row>
    <row r="7" spans="1:15" ht="41.25" customHeight="1" x14ac:dyDescent="0.2">
      <c r="A7" s="24" t="s">
        <v>25</v>
      </c>
      <c r="B7" s="25" t="s">
        <v>26</v>
      </c>
      <c r="C7" s="26" t="s">
        <v>18</v>
      </c>
      <c r="D7" s="27">
        <v>3.3</v>
      </c>
      <c r="E7" s="28"/>
      <c r="F7" s="29" t="str">
        <f>IF(Tabla_Datos13[[#This Row],[Licitación]]&gt;=Tabla_Datos13[[#This Row],[Oferta]],"ok","sup")</f>
        <v>ok</v>
      </c>
      <c r="G7" s="63">
        <v>6040.3</v>
      </c>
      <c r="H7" s="30">
        <v>0.1</v>
      </c>
      <c r="I7" s="31">
        <f>ROUND(Tabla_Datos13[[#This Row],[Licitación]]*Tabla_Datos13[[#This Row],[Unidades 12
meses (en decenas)]],2)</f>
        <v>19932.990000000002</v>
      </c>
      <c r="J7" s="31">
        <f>ROUND(Tabla_Datos13[[#This Row],[Base Imponible licitacion]]*Tabla_Datos13[[#This Row],[IVA aplicable]],2)</f>
        <v>1993.3</v>
      </c>
      <c r="K7" s="31">
        <f t="shared" si="0"/>
        <v>21926.29</v>
      </c>
      <c r="L7" s="32">
        <f>ROUND(Tabla_Datos13[[#This Row],[Oferta]]*Tabla_Datos13[[#This Row],[Unidades 12
meses (en decenas)]],2)</f>
        <v>0</v>
      </c>
      <c r="M7" s="32">
        <f>ROUND(Tabla_Datos13[[#This Row],[Base imponible oferta]]*Tabla_Datos13[[#This Row],[IVA aplicable]],2)</f>
        <v>0</v>
      </c>
      <c r="N7" s="33">
        <f>SUM(Tabla_Datos13[[#This Row],[Base imponible oferta]:[IVA]])</f>
        <v>0</v>
      </c>
    </row>
    <row r="8" spans="1:15" ht="41.25" customHeight="1" x14ac:dyDescent="0.2">
      <c r="A8" s="24" t="s">
        <v>27</v>
      </c>
      <c r="B8" s="25" t="s">
        <v>28</v>
      </c>
      <c r="C8" s="26" t="s">
        <v>18</v>
      </c>
      <c r="D8" s="27">
        <v>3.91</v>
      </c>
      <c r="E8" s="28"/>
      <c r="F8" s="29" t="str">
        <f>IF(Tabla_Datos13[[#This Row],[Licitación]]&gt;=Tabla_Datos13[[#This Row],[Oferta]],"ok","sup")</f>
        <v>ok</v>
      </c>
      <c r="G8" s="63">
        <v>6040.3</v>
      </c>
      <c r="H8" s="30">
        <v>0.1</v>
      </c>
      <c r="I8" s="31">
        <f>ROUND(Tabla_Datos13[[#This Row],[Licitación]]*Tabla_Datos13[[#This Row],[Unidades 12
meses (en decenas)]],2)</f>
        <v>23617.57</v>
      </c>
      <c r="J8" s="31">
        <f>ROUND(Tabla_Datos13[[#This Row],[Base Imponible licitacion]]*Tabla_Datos13[[#This Row],[IVA aplicable]],2)</f>
        <v>2361.7600000000002</v>
      </c>
      <c r="K8" s="31">
        <f t="shared" si="0"/>
        <v>25979.33</v>
      </c>
      <c r="L8" s="32">
        <f>ROUND(Tabla_Datos13[[#This Row],[Oferta]]*Tabla_Datos13[[#This Row],[Unidades 12
meses (en decenas)]],2)</f>
        <v>0</v>
      </c>
      <c r="M8" s="32">
        <f>ROUND(Tabla_Datos13[[#This Row],[Base imponible oferta]]*Tabla_Datos13[[#This Row],[IVA aplicable]],2)</f>
        <v>0</v>
      </c>
      <c r="N8" s="33">
        <f>SUM(Tabla_Datos13[[#This Row],[Base imponible oferta]:[IVA]])</f>
        <v>0</v>
      </c>
    </row>
    <row r="9" spans="1:15" ht="41.25" customHeight="1" x14ac:dyDescent="0.2">
      <c r="A9" s="24" t="s">
        <v>29</v>
      </c>
      <c r="B9" s="25" t="s">
        <v>30</v>
      </c>
      <c r="C9" s="26" t="s">
        <v>18</v>
      </c>
      <c r="D9" s="27">
        <v>4.08</v>
      </c>
      <c r="E9" s="28"/>
      <c r="F9" s="29" t="str">
        <f>IF(Tabla_Datos13[[#This Row],[Licitación]]&gt;=Tabla_Datos13[[#This Row],[Oferta]],"ok","sup")</f>
        <v>ok</v>
      </c>
      <c r="G9" s="63">
        <v>4441.3999999999996</v>
      </c>
      <c r="H9" s="30">
        <v>0.1</v>
      </c>
      <c r="I9" s="31">
        <f>ROUND(Tabla_Datos13[[#This Row],[Licitación]]*Tabla_Datos13[[#This Row],[Unidades 12
meses (en decenas)]],2)</f>
        <v>18120.91</v>
      </c>
      <c r="J9" s="31">
        <f>ROUND(Tabla_Datos13[[#This Row],[Base Imponible licitacion]]*Tabla_Datos13[[#This Row],[IVA aplicable]],2)</f>
        <v>1812.09</v>
      </c>
      <c r="K9" s="31">
        <f t="shared" si="0"/>
        <v>19933</v>
      </c>
      <c r="L9" s="32">
        <f>ROUND(Tabla_Datos13[[#This Row],[Oferta]]*Tabla_Datos13[[#This Row],[Unidades 12
meses (en decenas)]],2)</f>
        <v>0</v>
      </c>
      <c r="M9" s="32">
        <f>ROUND(Tabla_Datos13[[#This Row],[Base imponible oferta]]*Tabla_Datos13[[#This Row],[IVA aplicable]],2)</f>
        <v>0</v>
      </c>
      <c r="N9" s="33">
        <f>SUM(Tabla_Datos13[[#This Row],[Base imponible oferta]:[IVA]])</f>
        <v>0</v>
      </c>
    </row>
    <row r="10" spans="1:15" ht="41.25" customHeight="1" x14ac:dyDescent="0.2">
      <c r="A10" s="24" t="s">
        <v>31</v>
      </c>
      <c r="B10" s="25" t="s">
        <v>32</v>
      </c>
      <c r="C10" s="26" t="s">
        <v>18</v>
      </c>
      <c r="D10" s="27">
        <v>3.27</v>
      </c>
      <c r="E10" s="28"/>
      <c r="F10" s="29" t="str">
        <f>IF(Tabla_Datos13[[#This Row],[Licitación]]&gt;=Tabla_Datos13[[#This Row],[Oferta]],"ok","sup")</f>
        <v>ok</v>
      </c>
      <c r="G10" s="63">
        <v>4441.3999999999996</v>
      </c>
      <c r="H10" s="30">
        <v>0.1</v>
      </c>
      <c r="I10" s="31">
        <f>ROUND(Tabla_Datos13[[#This Row],[Licitación]]*Tabla_Datos13[[#This Row],[Unidades 12
meses (en decenas)]],2)</f>
        <v>14523.38</v>
      </c>
      <c r="J10" s="31">
        <f>ROUND(Tabla_Datos13[[#This Row],[Base Imponible licitacion]]*Tabla_Datos13[[#This Row],[IVA aplicable]],2)</f>
        <v>1452.34</v>
      </c>
      <c r="K10" s="31">
        <f t="shared" si="0"/>
        <v>15975.72</v>
      </c>
      <c r="L10" s="32">
        <f>ROUND(Tabla_Datos13[[#This Row],[Oferta]]*Tabla_Datos13[[#This Row],[Unidades 12
meses (en decenas)]],2)</f>
        <v>0</v>
      </c>
      <c r="M10" s="32">
        <f>ROUND(Tabla_Datos13[[#This Row],[Base imponible oferta]]*Tabla_Datos13[[#This Row],[IVA aplicable]],2)</f>
        <v>0</v>
      </c>
      <c r="N10" s="33">
        <f>SUM(Tabla_Datos13[[#This Row],[Base imponible oferta]:[IVA]])</f>
        <v>0</v>
      </c>
    </row>
    <row r="11" spans="1:15" ht="41.25" customHeight="1" x14ac:dyDescent="0.2">
      <c r="A11" s="24" t="s">
        <v>33</v>
      </c>
      <c r="B11" s="25" t="s">
        <v>34</v>
      </c>
      <c r="C11" s="26" t="s">
        <v>18</v>
      </c>
      <c r="D11" s="27">
        <v>3.44</v>
      </c>
      <c r="E11" s="28"/>
      <c r="F11" s="29" t="str">
        <f>IF(Tabla_Datos13[[#This Row],[Licitación]]&gt;=Tabla_Datos13[[#This Row],[Oferta]],"ok","sup")</f>
        <v>ok</v>
      </c>
      <c r="G11" s="63">
        <v>4441.3999999999996</v>
      </c>
      <c r="H11" s="30">
        <v>0.1</v>
      </c>
      <c r="I11" s="31">
        <f>ROUND(Tabla_Datos13[[#This Row],[Licitación]]*Tabla_Datos13[[#This Row],[Unidades 12
meses (en decenas)]],2)</f>
        <v>15278.42</v>
      </c>
      <c r="J11" s="31">
        <f>ROUND(Tabla_Datos13[[#This Row],[Base Imponible licitacion]]*Tabla_Datos13[[#This Row],[IVA aplicable]],2)</f>
        <v>1527.84</v>
      </c>
      <c r="K11" s="31">
        <f t="shared" si="0"/>
        <v>16806.259999999998</v>
      </c>
      <c r="L11" s="32">
        <f>ROUND(Tabla_Datos13[[#This Row],[Oferta]]*Tabla_Datos13[[#This Row],[Unidades 12
meses (en decenas)]],2)</f>
        <v>0</v>
      </c>
      <c r="M11" s="32">
        <f>ROUND(Tabla_Datos13[[#This Row],[Base imponible oferta]]*Tabla_Datos13[[#This Row],[IVA aplicable]],2)</f>
        <v>0</v>
      </c>
      <c r="N11" s="33">
        <f>SUM(Tabla_Datos13[[#This Row],[Base imponible oferta]:[IVA]])</f>
        <v>0</v>
      </c>
    </row>
    <row r="12" spans="1:15" ht="41.25" customHeight="1" thickBot="1" x14ac:dyDescent="0.25">
      <c r="A12" s="34" t="s">
        <v>35</v>
      </c>
      <c r="B12" s="35" t="s">
        <v>36</v>
      </c>
      <c r="C12" s="36" t="s">
        <v>18</v>
      </c>
      <c r="D12" s="37">
        <v>3.94</v>
      </c>
      <c r="E12" s="38"/>
      <c r="F12" s="39" t="str">
        <f>IF(Tabla_Datos13[[#This Row],[Licitación]]&gt;=Tabla_Datos13[[#This Row],[Oferta]],"ok","sup")</f>
        <v>ok</v>
      </c>
      <c r="G12" s="64">
        <v>4441.3999999999996</v>
      </c>
      <c r="H12" s="40">
        <v>0.1</v>
      </c>
      <c r="I12" s="41">
        <f>ROUND(Tabla_Datos13[[#This Row],[Licitación]]*Tabla_Datos13[[#This Row],[Unidades 12
meses (en decenas)]],2)</f>
        <v>17499.12</v>
      </c>
      <c r="J12" s="41">
        <f>ROUND(Tabla_Datos13[[#This Row],[Base Imponible licitacion]]*Tabla_Datos13[[#This Row],[IVA aplicable]],2)</f>
        <v>1749.91</v>
      </c>
      <c r="K12" s="41">
        <f t="shared" si="0"/>
        <v>19249.03</v>
      </c>
      <c r="L12" s="42">
        <f>ROUND(Tabla_Datos13[[#This Row],[Oferta]]*Tabla_Datos13[[#This Row],[Unidades 12
meses (en decenas)]],2)</f>
        <v>0</v>
      </c>
      <c r="M12" s="42">
        <f>ROUND(Tabla_Datos13[[#This Row],[Base imponible oferta]]*Tabla_Datos13[[#This Row],[IVA aplicable]],2)</f>
        <v>0</v>
      </c>
      <c r="N12" s="43">
        <f>SUM(Tabla_Datos13[[#This Row],[Base imponible oferta]:[IVA]])</f>
        <v>0</v>
      </c>
    </row>
    <row r="13" spans="1:15" s="51" customFormat="1" ht="24" customHeight="1" thickBot="1" x14ac:dyDescent="0.3">
      <c r="A13" s="44"/>
      <c r="B13" s="45"/>
      <c r="C13" s="46"/>
      <c r="D13" s="46" t="s">
        <v>37</v>
      </c>
      <c r="E13" s="47"/>
      <c r="F13" s="46"/>
      <c r="G13" s="46"/>
      <c r="H13" s="46"/>
      <c r="I13" s="48">
        <f>SUBTOTAL(109,Tabla_Datos13[Base Imponible licitacion])</f>
        <v>216645.01000000004</v>
      </c>
      <c r="J13" s="48">
        <f>SUBTOTAL(109,Tabla_Datos13[IVA licitacion])</f>
        <v>29402.299999999996</v>
      </c>
      <c r="K13" s="48">
        <f>SUBTOTAL(109,Tabla_Datos13[Importe (IVA incl.) licitacion])</f>
        <v>246047.31</v>
      </c>
      <c r="L13" s="49">
        <f>SUBTOTAL(109,Tabla_Datos13[Base imponible oferta])</f>
        <v>0</v>
      </c>
      <c r="M13" s="49">
        <f>SUBTOTAL(109,Tabla_Datos13[IVA])</f>
        <v>0</v>
      </c>
      <c r="N13" s="50">
        <f>SUBTOTAL(109,Tabla_Datos13[Total oferta
(IVA incluido)])</f>
        <v>0</v>
      </c>
    </row>
    <row r="14" spans="1:15" x14ac:dyDescent="0.2">
      <c r="H14" s="56"/>
    </row>
    <row r="15" spans="1:15" s="56" customFormat="1" x14ac:dyDescent="0.2">
      <c r="A15" s="23"/>
      <c r="B15" s="12"/>
      <c r="C15" s="52"/>
      <c r="D15" s="53"/>
      <c r="E15" s="54"/>
      <c r="F15" s="55"/>
      <c r="G15" s="52"/>
      <c r="J15" s="58"/>
      <c r="O15" s="23"/>
    </row>
    <row r="17" spans="1:15" s="56" customFormat="1" x14ac:dyDescent="0.2">
      <c r="A17" s="23"/>
      <c r="B17" s="12"/>
      <c r="C17" s="52"/>
      <c r="D17" s="53"/>
      <c r="E17" s="54"/>
      <c r="F17" s="55"/>
      <c r="G17" s="52"/>
      <c r="H17" s="52"/>
      <c r="J17" s="58"/>
      <c r="O17" s="23"/>
    </row>
    <row r="19" spans="1:15" s="56" customFormat="1" x14ac:dyDescent="0.2">
      <c r="A19" s="23"/>
      <c r="B19" s="12"/>
      <c r="C19" s="52"/>
      <c r="D19" s="53"/>
      <c r="E19" s="54"/>
      <c r="F19" s="55"/>
      <c r="G19" s="52"/>
      <c r="H19" s="52"/>
      <c r="J19" s="58"/>
      <c r="O19" s="23"/>
    </row>
  </sheetData>
  <sheetProtection algorithmName="SHA-512" hashValue="2hDJcxUzGIPGFM/iw13cbhC+VapuFzl3q+A9RzE+WD8u5ukyIL0AujKrvO4Hn7b3UzWjpFC3khetmYnAwFLAHw==" saltValue="aaK+u9DQrgCcYppIB3EzvQ==" spinCount="100000" sheet="1" objects="1" scenarios="1"/>
  <mergeCells count="3">
    <mergeCell ref="D1:F1"/>
    <mergeCell ref="I1:K1"/>
    <mergeCell ref="L1:N1"/>
  </mergeCells>
  <conditionalFormatting sqref="I3:I12 K3:K12 J2:J12">
    <cfRule type="cellIs" dxfId="36" priority="4" operator="equal">
      <formula>0</formula>
    </cfRule>
  </conditionalFormatting>
  <conditionalFormatting sqref="L2:N1048576">
    <cfRule type="cellIs" dxfId="35" priority="3" operator="equal">
      <formula>0</formula>
    </cfRule>
  </conditionalFormatting>
  <conditionalFormatting sqref="F3:F12">
    <cfRule type="cellIs" dxfId="34" priority="1" operator="equal">
      <formula>"ok"</formula>
    </cfRule>
    <cfRule type="cellIs" dxfId="33" priority="2" operator="equal">
      <formula>"sup"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6" fitToHeight="0" orientation="landscape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Lote 1</vt:lpstr>
      <vt:lpstr>'Lote 1'!Área_de_impresión</vt:lpstr>
      <vt:lpstr>'Lote 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ESTEBAN BERROCAL LOPEZ</dc:creator>
  <cp:lastModifiedBy>ESTEBAN BERROCAL LOPEZ</cp:lastModifiedBy>
  <dcterms:created xsi:type="dcterms:W3CDTF">2025-08-26T07:26:45Z</dcterms:created>
  <dcterms:modified xsi:type="dcterms:W3CDTF">2025-08-26T07:39:27Z</dcterms:modified>
</cp:coreProperties>
</file>