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so\sso\AFOXA031\GRP\CONTRATA\CONTRATOS EN PREPARACIÓN\SUM\025274-25 ABSORBENTES 3L PR-E-P\2 NEXUS\"/>
    </mc:Choice>
  </mc:AlternateContent>
  <xr:revisionPtr revIDLastSave="0" documentId="13_ncr:1_{D07068AD-8781-46F7-B4C6-4E373A15BB4F}" xr6:coauthVersionLast="47" xr6:coauthVersionMax="47" xr10:uidLastSave="{00000000-0000-0000-0000-000000000000}"/>
  <workbookProtection workbookAlgorithmName="SHA-512" workbookHashValue="cxrx7UR2Co0GBjAby56CxnsWtDf6lvhSdqSctNzcmDS4Qe2R8or8uvQYWx5LBzSQ/d16ff+zfOSkmLOU5sXi/w==" workbookSaltValue="62gJi4J1/5O+wjR4oKdlKw==" workbookSpinCount="100000" lockStructure="1"/>
  <bookViews>
    <workbookView xWindow="-120" yWindow="-120" windowWidth="29040" windowHeight="15840" xr2:uid="{E074272E-B025-4BBC-9034-9BB457772438}"/>
  </bookViews>
  <sheets>
    <sheet name="Lote 2" sheetId="1" r:id="rId1"/>
  </sheets>
  <definedNames>
    <definedName name="aa" localSheetId="0">#REF!</definedName>
    <definedName name="aa">#REF!</definedName>
    <definedName name="_xlnm.Print_Area" localSheetId="0">'Lote 2'!$A$1:$N$13</definedName>
    <definedName name="bb" localSheetId="0">#REF!</definedName>
    <definedName name="bb">#REF!</definedName>
    <definedName name="bbbb" localSheetId="0">#REF!</definedName>
    <definedName name="bbbb">#REF!</definedName>
    <definedName name="DE" localSheetId="0">#REF!</definedName>
    <definedName name="DE">#REF!</definedName>
    <definedName name="m" localSheetId="0">#REF!</definedName>
    <definedName name="m">#REF!</definedName>
    <definedName name="MAX" localSheetId="0">#REF!</definedName>
    <definedName name="MAX">#REF!</definedName>
    <definedName name="MAXIM" localSheetId="0">#REF!</definedName>
    <definedName name="MAXIM">#REF!</definedName>
    <definedName name="MAXIMO" localSheetId="0">#REF!</definedName>
    <definedName name="MAXIMO">#REF!</definedName>
    <definedName name="MIN" localSheetId="0">#REF!</definedName>
    <definedName name="MIN">#REF!</definedName>
    <definedName name="MINIM" localSheetId="0">#REF!</definedName>
    <definedName name="MINIM">#REF!</definedName>
    <definedName name="MINIMO" localSheetId="0">#REF!</definedName>
    <definedName name="MINIMO">#REF!</definedName>
    <definedName name="PEDRO" localSheetId="0">#REF!</definedName>
    <definedName name="PEDRO">#REF!</definedName>
    <definedName name="RRRRR" localSheetId="0">#REF!</definedName>
    <definedName name="RRRRR">#REF!</definedName>
    <definedName name="_xlnm.Print_Titles" localSheetId="0">'Lote 2'!$1:$2</definedName>
    <definedName name="xxxxxxxxxxxxxxxxxxxxxxxxxxx" localSheetId="0">#REF!</definedName>
    <definedName name="xxxxxxxxxxxxxxxxxxxxxxxx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9" i="1" l="1"/>
  <c r="M9" i="1" s="1"/>
  <c r="N9" i="1" s="1"/>
  <c r="L10" i="1"/>
  <c r="M10" i="1" s="1"/>
  <c r="N10" i="1" s="1"/>
  <c r="L12" i="1"/>
  <c r="I12" i="1"/>
  <c r="F12" i="1"/>
  <c r="L11" i="1"/>
  <c r="I11" i="1"/>
  <c r="J11" i="1" s="1"/>
  <c r="K11" i="1" s="1"/>
  <c r="F11" i="1"/>
  <c r="I10" i="1"/>
  <c r="J10" i="1" s="1"/>
  <c r="K10" i="1" s="1"/>
  <c r="F10" i="1"/>
  <c r="J9" i="1"/>
  <c r="I9" i="1"/>
  <c r="F9" i="1"/>
  <c r="L8" i="1"/>
  <c r="I8" i="1"/>
  <c r="F8" i="1"/>
  <c r="L7" i="1"/>
  <c r="I7" i="1"/>
  <c r="J7" i="1" s="1"/>
  <c r="K7" i="1" s="1"/>
  <c r="F7" i="1"/>
  <c r="L6" i="1"/>
  <c r="M6" i="1" s="1"/>
  <c r="N6" i="1" s="1"/>
  <c r="I6" i="1"/>
  <c r="J6" i="1" s="1"/>
  <c r="K6" i="1" s="1"/>
  <c r="F6" i="1"/>
  <c r="L5" i="1"/>
  <c r="M5" i="1" s="1"/>
  <c r="N5" i="1" s="1"/>
  <c r="J5" i="1"/>
  <c r="I5" i="1"/>
  <c r="F5" i="1"/>
  <c r="L4" i="1"/>
  <c r="I4" i="1"/>
  <c r="F4" i="1"/>
  <c r="L3" i="1"/>
  <c r="I3" i="1"/>
  <c r="I13" i="1" s="1"/>
  <c r="F3" i="1"/>
  <c r="J3" i="1" l="1"/>
  <c r="K5" i="1"/>
  <c r="K9" i="1"/>
  <c r="N4" i="1"/>
  <c r="N8" i="1"/>
  <c r="N12" i="1"/>
  <c r="M4" i="1"/>
  <c r="M8" i="1"/>
  <c r="M12" i="1"/>
  <c r="M3" i="1"/>
  <c r="N3" i="1" s="1"/>
  <c r="J4" i="1"/>
  <c r="M7" i="1"/>
  <c r="N7" i="1" s="1"/>
  <c r="J8" i="1"/>
  <c r="K8" i="1" s="1"/>
  <c r="M11" i="1"/>
  <c r="N11" i="1" s="1"/>
  <c r="J12" i="1"/>
  <c r="K12" i="1" s="1"/>
  <c r="L13" i="1"/>
  <c r="K3" i="1"/>
  <c r="J13" i="1" l="1"/>
  <c r="N13" i="1"/>
  <c r="K4" i="1"/>
  <c r="K13" i="1" s="1"/>
  <c r="M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ICM</author>
  </authors>
  <commentList>
    <comment ref="F2" authorId="0" shapeId="0" xr:uid="{6192A3FC-8FAA-4ACC-B8CC-B03B9A001E27}">
      <text>
        <r>
          <rPr>
            <b/>
            <sz val="9"/>
            <color indexed="81"/>
            <rFont val="Tahoma"/>
            <family val="2"/>
          </rPr>
          <t>Rojo - Importe superior al importe de licitación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<sst xmlns="http://schemas.openxmlformats.org/spreadsheetml/2006/main" count="48" uniqueCount="39">
  <si>
    <t>BASE IMPONIBLE UNIDAD</t>
  </si>
  <si>
    <t>IMPORTE LICITACIÓN</t>
  </si>
  <si>
    <t>IMPORTE OFERTA</t>
  </si>
  <si>
    <t>Referencias Lote 2</t>
  </si>
  <si>
    <t xml:space="preserve">Descripción del producto </t>
  </si>
  <si>
    <t xml:space="preserve">Unidad </t>
  </si>
  <si>
    <t>Licitación</t>
  </si>
  <si>
    <t>Oferta</t>
  </si>
  <si>
    <t>Control</t>
  </si>
  <si>
    <t>Unidades 12
meses (en decenas)</t>
  </si>
  <si>
    <t>IVA aplicable</t>
  </si>
  <si>
    <t>Base Imponible licitacion</t>
  </si>
  <si>
    <t>IVA licitacion</t>
  </si>
  <si>
    <t>Importe (IVA incl.) licitacion</t>
  </si>
  <si>
    <t>Base imponible oferta</t>
  </si>
  <si>
    <t>IVA</t>
  </si>
  <si>
    <t>Total oferta
(IVA incluido)</t>
  </si>
  <si>
    <t>2.1</t>
  </si>
  <si>
    <t xml:space="preserve">Empapadores desechables de hasta 60 centímetros de ancho y hasta 90 centímetros de largo. </t>
  </si>
  <si>
    <t>1 decena</t>
  </si>
  <si>
    <t>2.2</t>
  </si>
  <si>
    <t xml:space="preserve">Empapadores desechables de hasta 90 centímetros de ancho y hasta 180 centímetros de largo. </t>
  </si>
  <si>
    <t>2.3</t>
  </si>
  <si>
    <t>Pañales desechables de adulto de incontinencia de absorción de más de 900 mililitros y hasta 1200 mililitros de talla pequeña.</t>
  </si>
  <si>
    <t>2.4</t>
  </si>
  <si>
    <t>Pañales desechables de adulto de incontinencia de absorción de más de 900 mililitros y hasta 1200 mililitros de talla mediana.</t>
  </si>
  <si>
    <t>2.5</t>
  </si>
  <si>
    <t>Pañales desechables de adulto de incontinencia de absorción de más de 900 mililitros y hasta 1200 mililitros de talla grande</t>
  </si>
  <si>
    <t>2.6</t>
  </si>
  <si>
    <t>Pañales desechables de adulto de incontinencia de absorción de más de 900 mililitros y hasta 1200 mililitros de talla supergrande.</t>
  </si>
  <si>
    <t>2.7</t>
  </si>
  <si>
    <t>Pañales desechables de adulto de incontinencia de absorción de más de 1200 mililitros de talla pequeña.</t>
  </si>
  <si>
    <t>2.8</t>
  </si>
  <si>
    <t>Pañales desechables de adulto de incontinencia de absorción de más de 1200 mililitros de talla mediana.</t>
  </si>
  <si>
    <t>2.9</t>
  </si>
  <si>
    <t>Pañales desechables de adulto de incontinencia de absorción de más de 1200 mililitros de talla grande.</t>
  </si>
  <si>
    <t>2.10</t>
  </si>
  <si>
    <t>Pañales desechables de adulto de incontinencia de absorción de más de 1200 mililitros de talla supergrande.</t>
  </si>
  <si>
    <t>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</si>
</sst>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theme="0" tint="-0.34998626667073579"/>
      <name val="Arial"/>
      <family val="2"/>
    </font>
    <font>
      <sz val="10"/>
      <color rgb="FF00B050"/>
      <name val="Arial"/>
      <family val="2"/>
    </font>
    <font>
      <sz val="10"/>
      <color theme="0" tint="-0.499984740745262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1" applyFill="1" applyBorder="1" applyAlignment="1">
      <alignment horizontal="center" vertical="center" wrapText="1"/>
    </xf>
    <xf numFmtId="164" fontId="3" fillId="2" borderId="5" xfId="1" applyNumberFormat="1" applyFill="1" applyBorder="1" applyAlignment="1">
      <alignment horizontal="center" vertical="center" wrapText="1"/>
    </xf>
    <xf numFmtId="164" fontId="4" fillId="2" borderId="5" xfId="1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3" fillId="2" borderId="6" xfId="1" applyNumberForma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8" fontId="6" fillId="0" borderId="8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164" fontId="7" fillId="0" borderId="8" xfId="0" applyNumberFormat="1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9" fontId="8" fillId="0" borderId="8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0" fontId="1" fillId="0" borderId="0" xfId="0" applyFont="1"/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164" fontId="3" fillId="2" borderId="11" xfId="0" applyNumberFormat="1" applyFont="1" applyFill="1" applyBorder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 vertical="center"/>
    </xf>
    <xf numFmtId="164" fontId="4" fillId="2" borderId="1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10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FAAA2E9D-51F1-48CE-A9C0-E457CD8A0C86}"/>
  </cellStyles>
  <dxfs count="37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color rgb="FFFF000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theme="0"/>
      </font>
    </dxf>
    <dxf>
      <font>
        <color theme="0" tint="-0.34998626667073579"/>
      </font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none"/>
      </font>
      <border diagonalUp="0" diagonalDown="0">
        <left style="thin">
          <color indexed="64"/>
        </left>
        <right/>
        <top/>
        <bottom/>
        <vertical style="thin">
          <color indexed="64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outline val="0"/>
        <shadow val="0"/>
        <u val="none"/>
        <vertAlign val="baseline"/>
        <sz val="10"/>
        <color theme="0" tint="-0.34998626667073579"/>
        <name val="Arial"/>
        <family val="2"/>
        <scheme val="none"/>
      </font>
      <numFmt numFmtId="165" formatCode="#,##0.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0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family val="2"/>
        <scheme val="none"/>
      </font>
      <numFmt numFmtId="12" formatCode="#,##0.00\ &quot;€&quot;;[Red]\-#,##0.00\ &quot;€&quot;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family val="2"/>
        <scheme val="none"/>
      </font>
      <numFmt numFmtId="166" formatCode="_-* #,##0.00\ _€_-;\-* #,##0.00\ _€_-;_-* &quot;-&quot;??\ _€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 style="thin">
          <color indexed="64"/>
        </vertical>
      </border>
      <protection locked="1" hidden="0"/>
    </dxf>
    <dxf>
      <border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7" formatCode="#.##000\ \€"/>
      <fill>
        <patternFill patternType="solid">
          <fgColor rgb="FF000000"/>
          <bgColor rgb="FFC6E0B4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numFmt numFmtId="167" formatCode="#.##000\ \€"/>
      <alignment vertical="center" textRotation="0" wrapText="0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C2AF91B-BDD4-46BB-BDCB-918F00638034}" name="Tabla_Datos133" displayName="Tabla_Datos133" ref="A2:N13" totalsRowCount="1" headerRowDxfId="36" dataDxfId="34" totalsRowDxfId="33" headerRowBorderDxfId="35" totalsRowBorderDxfId="32">
  <autoFilter ref="A2:N12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3" xr3:uid="{7C64B6F9-D0BC-4A7D-B633-753766B80BCF}" name="Referencias Lote 2" dataDxfId="31" totalsRowDxfId="13"/>
    <tableColumn id="4" xr3:uid="{8A562D7C-7D34-4FFD-90AF-CF4576071392}" name="Descripción del producto " dataDxfId="30" totalsRowDxfId="12"/>
    <tableColumn id="5" xr3:uid="{6AC35E80-C2BE-4AB4-8FC5-99487C88806C}" name="Unidad " dataDxfId="29" totalsRowDxfId="11"/>
    <tableColumn id="6" xr3:uid="{1219F386-B21F-4ECA-8C68-E7A99C316AFC}" name="Licitación" totalsRowLabel="LOTE 2" dataDxfId="28" totalsRowDxfId="10"/>
    <tableColumn id="10" xr3:uid="{18FE1A82-4BA3-4239-B060-9FA5B472570F}" name="Oferta" dataDxfId="27" totalsRowDxfId="9"/>
    <tableColumn id="2" xr3:uid="{8FCA0C3B-3CF8-498A-B91A-986ECD14BF02}" name="Control" dataDxfId="26" totalsRowDxfId="8">
      <calculatedColumnFormula>IF(Tabla_Datos133[[#This Row],[Licitación]]&gt;=Tabla_Datos133[[#This Row],[Oferta]],"ok","sup")</calculatedColumnFormula>
    </tableColumn>
    <tableColumn id="8" xr3:uid="{EBBDB351-83C7-4EB9-AFA5-ABECD5A1CE52}" name="Unidades 12_x000a_meses (en decenas)" dataDxfId="25" totalsRowDxfId="7"/>
    <tableColumn id="9" xr3:uid="{EFCF4DFC-5C17-46DB-816B-93C20E14F702}" name="IVA aplicable" dataDxfId="24" totalsRowDxfId="6"/>
    <tableColumn id="12" xr3:uid="{EF94B8D9-EB9C-4E24-85E2-C22B47E0DBFC}" name="Base Imponible licitacion" totalsRowFunction="sum" dataDxfId="23" totalsRowDxfId="5">
      <calculatedColumnFormula>ROUND(Tabla_Datos133[[#This Row],[Licitación]]*Tabla_Datos133[[#This Row],[Unidades 12
meses (en decenas)]],2)</calculatedColumnFormula>
    </tableColumn>
    <tableColumn id="13" xr3:uid="{C4849B80-87B9-4E75-83CA-503EC4AC0554}" name="IVA licitacion" totalsRowFunction="sum" dataDxfId="22" totalsRowDxfId="4">
      <calculatedColumnFormula>ROUND(Tabla_Datos133[[#This Row],[Base Imponible licitacion]]*Tabla_Datos133[[#This Row],[IVA aplicable]],2)</calculatedColumnFormula>
    </tableColumn>
    <tableColumn id="14" xr3:uid="{D45A4F93-D9AC-4990-8A2A-A12FFA6B429A}" name="Importe (IVA incl.) licitacion" totalsRowFunction="sum" dataDxfId="21" totalsRowDxfId="3">
      <calculatedColumnFormula>SUM(I3,J3)</calculatedColumnFormula>
    </tableColumn>
    <tableColumn id="11" xr3:uid="{0B0C5013-30DF-4494-BFA5-FD640D0693C8}" name="Base imponible oferta" totalsRowFunction="sum" dataDxfId="20" totalsRowDxfId="2">
      <calculatedColumnFormula>ROUND(Tabla_Datos133[[#This Row],[Oferta]]*Tabla_Datos133[[#This Row],[Unidades 12
meses (en decenas)]],2)</calculatedColumnFormula>
    </tableColumn>
    <tableColumn id="15" xr3:uid="{8F85ABB5-3272-45E7-9C95-C03E2B771B6E}" name="IVA" totalsRowFunction="sum" dataDxfId="19" totalsRowDxfId="1">
      <calculatedColumnFormula>ROUND(Tabla_Datos133[[#This Row],[Base imponible oferta]]*Tabla_Datos133[[#This Row],[IVA aplicable]],2)</calculatedColumnFormula>
    </tableColumn>
    <tableColumn id="16" xr3:uid="{A8EFCE51-A056-4709-9934-E320E7194EB3}" name="Total oferta_x000a_(IVA incluido)" totalsRowFunction="sum" dataDxfId="18" totalsRowDxfId="0">
      <calculatedColumnFormula>SUM(Tabla_Datos133[[#This Row],[Base imponible oferta]:[IVA]])</calculatedColumnFormula>
    </tableColumn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8F259-E021-4D3A-A13E-76715C627EF9}">
  <sheetPr>
    <pageSetUpPr fitToPage="1"/>
  </sheetPr>
  <dimension ref="A1:O19"/>
  <sheetViews>
    <sheetView tabSelected="1" zoomScaleNormal="100" zoomScaleSheetLayoutView="70" workbookViewId="0">
      <selection activeCell="R7" sqref="R7"/>
    </sheetView>
  </sheetViews>
  <sheetFormatPr baseColWidth="10" defaultColWidth="11.42578125" defaultRowHeight="14.25" x14ac:dyDescent="0.2"/>
  <cols>
    <col min="1" max="1" width="11.85546875" style="24" customWidth="1"/>
    <col min="2" max="2" width="45.7109375" style="12" customWidth="1"/>
    <col min="3" max="3" width="14.28515625" style="33" customWidth="1"/>
    <col min="4" max="4" width="14.28515625" style="34" customWidth="1"/>
    <col min="5" max="5" width="14.28515625" style="35" customWidth="1"/>
    <col min="6" max="6" width="10" style="36" customWidth="1"/>
    <col min="7" max="8" width="14.28515625" style="33" customWidth="1"/>
    <col min="9" max="9" width="14.28515625" style="33" hidden="1" customWidth="1"/>
    <col min="10" max="10" width="14.28515625" style="38" hidden="1" customWidth="1"/>
    <col min="11" max="11" width="14.28515625" style="33" hidden="1" customWidth="1"/>
    <col min="12" max="14" width="14.28515625" style="37" customWidth="1"/>
    <col min="15" max="15" width="5.28515625" style="24" customWidth="1"/>
    <col min="16" max="16384" width="11.42578125" style="24"/>
  </cols>
  <sheetData>
    <row r="1" spans="1:15" s="5" customFormat="1" ht="19.5" customHeight="1" x14ac:dyDescent="0.25">
      <c r="A1" s="1"/>
      <c r="B1" s="2"/>
      <c r="C1" s="3"/>
      <c r="D1" s="40" t="s">
        <v>0</v>
      </c>
      <c r="E1" s="40"/>
      <c r="F1" s="40"/>
      <c r="G1" s="3"/>
      <c r="H1" s="3"/>
      <c r="I1" s="41" t="s">
        <v>1</v>
      </c>
      <c r="J1" s="41"/>
      <c r="K1" s="41"/>
      <c r="L1" s="40" t="s">
        <v>2</v>
      </c>
      <c r="M1" s="40"/>
      <c r="N1" s="42"/>
      <c r="O1" s="4"/>
    </row>
    <row r="2" spans="1:15" s="12" customFormat="1" ht="39" thickBot="1" x14ac:dyDescent="0.25">
      <c r="A2" s="6" t="s">
        <v>3</v>
      </c>
      <c r="B2" s="7" t="s">
        <v>4</v>
      </c>
      <c r="C2" s="8" t="s">
        <v>5</v>
      </c>
      <c r="D2" s="9" t="s">
        <v>6</v>
      </c>
      <c r="E2" s="9" t="s">
        <v>7</v>
      </c>
      <c r="F2" s="8" t="s">
        <v>8</v>
      </c>
      <c r="G2" s="8" t="s">
        <v>9</v>
      </c>
      <c r="H2" s="8" t="s">
        <v>10</v>
      </c>
      <c r="I2" s="10" t="s">
        <v>11</v>
      </c>
      <c r="J2" s="10" t="s">
        <v>12</v>
      </c>
      <c r="K2" s="10" t="s">
        <v>13</v>
      </c>
      <c r="L2" s="8" t="s">
        <v>14</v>
      </c>
      <c r="M2" s="8" t="s">
        <v>15</v>
      </c>
      <c r="N2" s="11" t="s">
        <v>16</v>
      </c>
    </row>
    <row r="3" spans="1:15" ht="41.25" customHeight="1" x14ac:dyDescent="0.2">
      <c r="A3" s="13" t="s">
        <v>17</v>
      </c>
      <c r="B3" s="14" t="s">
        <v>18</v>
      </c>
      <c r="C3" s="15" t="s">
        <v>19</v>
      </c>
      <c r="D3" s="16">
        <v>1.88</v>
      </c>
      <c r="E3" s="17"/>
      <c r="F3" s="18" t="str">
        <f>IF(Tabla_Datos133[[#This Row],[Licitación]]&gt;=Tabla_Datos133[[#This Row],[Oferta]],"ok","sup")</f>
        <v>ok</v>
      </c>
      <c r="G3" s="19">
        <v>3355.1</v>
      </c>
      <c r="H3" s="20">
        <v>0.21</v>
      </c>
      <c r="I3" s="21">
        <f>ROUND(Tabla_Datos133[[#This Row],[Licitación]]*Tabla_Datos133[[#This Row],[Unidades 12
meses (en decenas)]],2)</f>
        <v>6307.59</v>
      </c>
      <c r="J3" s="21">
        <f>ROUND(Tabla_Datos133[[#This Row],[Base Imponible licitacion]]*Tabla_Datos133[[#This Row],[IVA aplicable]],2)</f>
        <v>1324.59</v>
      </c>
      <c r="K3" s="21">
        <f t="shared" ref="K3:K12" si="0">SUM(I3,J3)</f>
        <v>7632.18</v>
      </c>
      <c r="L3" s="22">
        <f>ROUND(Tabla_Datos133[[#This Row],[Oferta]]*Tabla_Datos133[[#This Row],[Unidades 12
meses (en decenas)]],2)</f>
        <v>0</v>
      </c>
      <c r="M3" s="22">
        <f>ROUND(Tabla_Datos133[[#This Row],[Base imponible oferta]]*Tabla_Datos133[[#This Row],[IVA aplicable]],2)</f>
        <v>0</v>
      </c>
      <c r="N3" s="23">
        <f>SUM(Tabla_Datos133[[#This Row],[Base imponible oferta]:[IVA]])</f>
        <v>0</v>
      </c>
    </row>
    <row r="4" spans="1:15" ht="41.25" customHeight="1" x14ac:dyDescent="0.2">
      <c r="A4" s="13" t="s">
        <v>20</v>
      </c>
      <c r="B4" s="14" t="s">
        <v>21</v>
      </c>
      <c r="C4" s="15" t="s">
        <v>19</v>
      </c>
      <c r="D4" s="16">
        <v>3.05</v>
      </c>
      <c r="E4" s="17"/>
      <c r="F4" s="18" t="str">
        <f>IF(Tabla_Datos133[[#This Row],[Licitación]]&gt;=Tabla_Datos133[[#This Row],[Oferta]],"ok","sup")</f>
        <v>ok</v>
      </c>
      <c r="G4" s="19">
        <v>630.1</v>
      </c>
      <c r="H4" s="20">
        <v>0.21</v>
      </c>
      <c r="I4" s="21">
        <f>ROUND(Tabla_Datos133[[#This Row],[Licitación]]*Tabla_Datos133[[#This Row],[Unidades 12
meses (en decenas)]],2)</f>
        <v>1921.81</v>
      </c>
      <c r="J4" s="21">
        <f>ROUND(Tabla_Datos133[[#This Row],[Base Imponible licitacion]]*Tabla_Datos133[[#This Row],[IVA aplicable]],2)</f>
        <v>403.58</v>
      </c>
      <c r="K4" s="21">
        <f t="shared" si="0"/>
        <v>2325.39</v>
      </c>
      <c r="L4" s="22">
        <f>ROUND(Tabla_Datos133[[#This Row],[Oferta]]*Tabla_Datos133[[#This Row],[Unidades 12
meses (en decenas)]],2)</f>
        <v>0</v>
      </c>
      <c r="M4" s="22">
        <f>ROUND(Tabla_Datos133[[#This Row],[Base imponible oferta]]*Tabla_Datos133[[#This Row],[IVA aplicable]],2)</f>
        <v>0</v>
      </c>
      <c r="N4" s="23">
        <f>SUM(Tabla_Datos133[[#This Row],[Base imponible oferta]:[IVA]])</f>
        <v>0</v>
      </c>
    </row>
    <row r="5" spans="1:15" ht="41.25" customHeight="1" x14ac:dyDescent="0.2">
      <c r="A5" s="13" t="s">
        <v>22</v>
      </c>
      <c r="B5" s="14" t="s">
        <v>23</v>
      </c>
      <c r="C5" s="15" t="s">
        <v>19</v>
      </c>
      <c r="D5" s="16">
        <v>3.27</v>
      </c>
      <c r="E5" s="17"/>
      <c r="F5" s="18" t="str">
        <f>IF(Tabla_Datos133[[#This Row],[Licitación]]&gt;=Tabla_Datos133[[#This Row],[Oferta]],"ok","sup")</f>
        <v>ok</v>
      </c>
      <c r="G5" s="19">
        <v>1159.7</v>
      </c>
      <c r="H5" s="20">
        <v>0.1</v>
      </c>
      <c r="I5" s="21">
        <f>ROUND(Tabla_Datos133[[#This Row],[Licitación]]*Tabla_Datos133[[#This Row],[Unidades 12
meses (en decenas)]],2)</f>
        <v>3792.22</v>
      </c>
      <c r="J5" s="21">
        <f>ROUND(Tabla_Datos133[[#This Row],[Base Imponible licitacion]]*Tabla_Datos133[[#This Row],[IVA aplicable]],2)</f>
        <v>379.22</v>
      </c>
      <c r="K5" s="21">
        <f t="shared" si="0"/>
        <v>4171.4399999999996</v>
      </c>
      <c r="L5" s="22">
        <f>ROUND(Tabla_Datos133[[#This Row],[Oferta]]*Tabla_Datos133[[#This Row],[Unidades 12
meses (en decenas)]],2)</f>
        <v>0</v>
      </c>
      <c r="M5" s="22">
        <f>ROUND(Tabla_Datos133[[#This Row],[Base imponible oferta]]*Tabla_Datos133[[#This Row],[IVA aplicable]],2)</f>
        <v>0</v>
      </c>
      <c r="N5" s="23">
        <f>SUM(Tabla_Datos133[[#This Row],[Base imponible oferta]:[IVA]])</f>
        <v>0</v>
      </c>
    </row>
    <row r="6" spans="1:15" ht="41.25" customHeight="1" x14ac:dyDescent="0.2">
      <c r="A6" s="13" t="s">
        <v>24</v>
      </c>
      <c r="B6" s="14" t="s">
        <v>25</v>
      </c>
      <c r="C6" s="15" t="s">
        <v>19</v>
      </c>
      <c r="D6" s="16">
        <v>2.91</v>
      </c>
      <c r="E6" s="17"/>
      <c r="F6" s="18" t="str">
        <f>IF(Tabla_Datos133[[#This Row],[Licitación]]&gt;=Tabla_Datos133[[#This Row],[Oferta]],"ok","sup")</f>
        <v>ok</v>
      </c>
      <c r="G6" s="19">
        <v>1159.7</v>
      </c>
      <c r="H6" s="20">
        <v>0.1</v>
      </c>
      <c r="I6" s="21">
        <f>ROUND(Tabla_Datos133[[#This Row],[Licitación]]*Tabla_Datos133[[#This Row],[Unidades 12
meses (en decenas)]],2)</f>
        <v>3374.73</v>
      </c>
      <c r="J6" s="21">
        <f>ROUND(Tabla_Datos133[[#This Row],[Base Imponible licitacion]]*Tabla_Datos133[[#This Row],[IVA aplicable]],2)</f>
        <v>337.47</v>
      </c>
      <c r="K6" s="21">
        <f t="shared" si="0"/>
        <v>3712.2</v>
      </c>
      <c r="L6" s="22">
        <f>ROUND(Tabla_Datos133[[#This Row],[Oferta]]*Tabla_Datos133[[#This Row],[Unidades 12
meses (en decenas)]],2)</f>
        <v>0</v>
      </c>
      <c r="M6" s="22">
        <f>ROUND(Tabla_Datos133[[#This Row],[Base imponible oferta]]*Tabla_Datos133[[#This Row],[IVA aplicable]],2)</f>
        <v>0</v>
      </c>
      <c r="N6" s="23">
        <f>SUM(Tabla_Datos133[[#This Row],[Base imponible oferta]:[IVA]])</f>
        <v>0</v>
      </c>
    </row>
    <row r="7" spans="1:15" ht="41.25" customHeight="1" x14ac:dyDescent="0.2">
      <c r="A7" s="13" t="s">
        <v>26</v>
      </c>
      <c r="B7" s="14" t="s">
        <v>27</v>
      </c>
      <c r="C7" s="15" t="s">
        <v>19</v>
      </c>
      <c r="D7" s="16">
        <v>3.3</v>
      </c>
      <c r="E7" s="17"/>
      <c r="F7" s="18" t="str">
        <f>IF(Tabla_Datos133[[#This Row],[Licitación]]&gt;=Tabla_Datos133[[#This Row],[Oferta]],"ok","sup")</f>
        <v>ok</v>
      </c>
      <c r="G7" s="19">
        <v>1159.7</v>
      </c>
      <c r="H7" s="20">
        <v>0.1</v>
      </c>
      <c r="I7" s="21">
        <f>ROUND(Tabla_Datos133[[#This Row],[Licitación]]*Tabla_Datos133[[#This Row],[Unidades 12
meses (en decenas)]],2)</f>
        <v>3827.01</v>
      </c>
      <c r="J7" s="21">
        <f>ROUND(Tabla_Datos133[[#This Row],[Base Imponible licitacion]]*Tabla_Datos133[[#This Row],[IVA aplicable]],2)</f>
        <v>382.7</v>
      </c>
      <c r="K7" s="21">
        <f t="shared" si="0"/>
        <v>4209.71</v>
      </c>
      <c r="L7" s="22">
        <f>ROUND(Tabla_Datos133[[#This Row],[Oferta]]*Tabla_Datos133[[#This Row],[Unidades 12
meses (en decenas)]],2)</f>
        <v>0</v>
      </c>
      <c r="M7" s="22">
        <f>ROUND(Tabla_Datos133[[#This Row],[Base imponible oferta]]*Tabla_Datos133[[#This Row],[IVA aplicable]],2)</f>
        <v>0</v>
      </c>
      <c r="N7" s="23">
        <f>SUM(Tabla_Datos133[[#This Row],[Base imponible oferta]:[IVA]])</f>
        <v>0</v>
      </c>
    </row>
    <row r="8" spans="1:15" ht="41.25" customHeight="1" x14ac:dyDescent="0.2">
      <c r="A8" s="13" t="s">
        <v>28</v>
      </c>
      <c r="B8" s="14" t="s">
        <v>29</v>
      </c>
      <c r="C8" s="15" t="s">
        <v>19</v>
      </c>
      <c r="D8" s="16">
        <v>3.91</v>
      </c>
      <c r="E8" s="17"/>
      <c r="F8" s="18" t="str">
        <f>IF(Tabla_Datos133[[#This Row],[Licitación]]&gt;=Tabla_Datos133[[#This Row],[Oferta]],"ok","sup")</f>
        <v>ok</v>
      </c>
      <c r="G8" s="19">
        <v>1159.7</v>
      </c>
      <c r="H8" s="20">
        <v>0.1</v>
      </c>
      <c r="I8" s="21">
        <f>ROUND(Tabla_Datos133[[#This Row],[Licitación]]*Tabla_Datos133[[#This Row],[Unidades 12
meses (en decenas)]],2)</f>
        <v>4534.43</v>
      </c>
      <c r="J8" s="21">
        <f>ROUND(Tabla_Datos133[[#This Row],[Base Imponible licitacion]]*Tabla_Datos133[[#This Row],[IVA aplicable]],2)</f>
        <v>453.44</v>
      </c>
      <c r="K8" s="21">
        <f t="shared" si="0"/>
        <v>4987.87</v>
      </c>
      <c r="L8" s="22">
        <f>ROUND(Tabla_Datos133[[#This Row],[Oferta]]*Tabla_Datos133[[#This Row],[Unidades 12
meses (en decenas)]],2)</f>
        <v>0</v>
      </c>
      <c r="M8" s="22">
        <f>ROUND(Tabla_Datos133[[#This Row],[Base imponible oferta]]*Tabla_Datos133[[#This Row],[IVA aplicable]],2)</f>
        <v>0</v>
      </c>
      <c r="N8" s="23">
        <f>SUM(Tabla_Datos133[[#This Row],[Base imponible oferta]:[IVA]])</f>
        <v>0</v>
      </c>
    </row>
    <row r="9" spans="1:15" ht="41.25" customHeight="1" x14ac:dyDescent="0.2">
      <c r="A9" s="13" t="s">
        <v>30</v>
      </c>
      <c r="B9" s="14" t="s">
        <v>31</v>
      </c>
      <c r="C9" s="15" t="s">
        <v>19</v>
      </c>
      <c r="D9" s="16">
        <v>4.08</v>
      </c>
      <c r="E9" s="17"/>
      <c r="F9" s="18" t="str">
        <f>IF(Tabla_Datos133[[#This Row],[Licitación]]&gt;=Tabla_Datos133[[#This Row],[Oferta]],"ok","sup")</f>
        <v>ok</v>
      </c>
      <c r="G9" s="19">
        <v>598.6</v>
      </c>
      <c r="H9" s="20">
        <v>0.1</v>
      </c>
      <c r="I9" s="21">
        <f>ROUND(Tabla_Datos133[[#This Row],[Licitación]]*Tabla_Datos133[[#This Row],[Unidades 12
meses (en decenas)]],2)</f>
        <v>2442.29</v>
      </c>
      <c r="J9" s="21">
        <f>ROUND(Tabla_Datos133[[#This Row],[Base Imponible licitacion]]*Tabla_Datos133[[#This Row],[IVA aplicable]],2)</f>
        <v>244.23</v>
      </c>
      <c r="K9" s="21">
        <f t="shared" si="0"/>
        <v>2686.52</v>
      </c>
      <c r="L9" s="22">
        <f>ROUND(Tabla_Datos133[[#This Row],[Oferta]]*Tabla_Datos133[[#This Row],[Unidades 12
meses (en decenas)]],2)</f>
        <v>0</v>
      </c>
      <c r="M9" s="22">
        <f>ROUND(Tabla_Datos133[[#This Row],[Base imponible oferta]]*Tabla_Datos133[[#This Row],[IVA aplicable]],2)</f>
        <v>0</v>
      </c>
      <c r="N9" s="23">
        <f>SUM(Tabla_Datos133[[#This Row],[Base imponible oferta]:[IVA]])</f>
        <v>0</v>
      </c>
    </row>
    <row r="10" spans="1:15" ht="41.25" customHeight="1" x14ac:dyDescent="0.2">
      <c r="A10" s="13" t="s">
        <v>32</v>
      </c>
      <c r="B10" s="14" t="s">
        <v>33</v>
      </c>
      <c r="C10" s="15" t="s">
        <v>19</v>
      </c>
      <c r="D10" s="16">
        <v>3.27</v>
      </c>
      <c r="E10" s="17"/>
      <c r="F10" s="18" t="str">
        <f>IF(Tabla_Datos133[[#This Row],[Licitación]]&gt;=Tabla_Datos133[[#This Row],[Oferta]],"ok","sup")</f>
        <v>ok</v>
      </c>
      <c r="G10" s="19">
        <v>598.6</v>
      </c>
      <c r="H10" s="20">
        <v>0.1</v>
      </c>
      <c r="I10" s="21">
        <f>ROUND(Tabla_Datos133[[#This Row],[Licitación]]*Tabla_Datos133[[#This Row],[Unidades 12
meses (en decenas)]],2)</f>
        <v>1957.42</v>
      </c>
      <c r="J10" s="21">
        <f>ROUND(Tabla_Datos133[[#This Row],[Base Imponible licitacion]]*Tabla_Datos133[[#This Row],[IVA aplicable]],2)</f>
        <v>195.74</v>
      </c>
      <c r="K10" s="21">
        <f t="shared" si="0"/>
        <v>2153.16</v>
      </c>
      <c r="L10" s="22">
        <f>ROUND(Tabla_Datos133[[#This Row],[Oferta]]*Tabla_Datos133[[#This Row],[Unidades 12
meses (en decenas)]],2)</f>
        <v>0</v>
      </c>
      <c r="M10" s="22">
        <f>ROUND(Tabla_Datos133[[#This Row],[Base imponible oferta]]*Tabla_Datos133[[#This Row],[IVA aplicable]],2)</f>
        <v>0</v>
      </c>
      <c r="N10" s="23">
        <f>SUM(Tabla_Datos133[[#This Row],[Base imponible oferta]:[IVA]])</f>
        <v>0</v>
      </c>
    </row>
    <row r="11" spans="1:15" ht="41.25" customHeight="1" x14ac:dyDescent="0.2">
      <c r="A11" s="13" t="s">
        <v>34</v>
      </c>
      <c r="B11" s="14" t="s">
        <v>35</v>
      </c>
      <c r="C11" s="15" t="s">
        <v>19</v>
      </c>
      <c r="D11" s="16">
        <v>3.44</v>
      </c>
      <c r="E11" s="17"/>
      <c r="F11" s="18" t="str">
        <f>IF(Tabla_Datos133[[#This Row],[Licitación]]&gt;=Tabla_Datos133[[#This Row],[Oferta]],"ok","sup")</f>
        <v>ok</v>
      </c>
      <c r="G11" s="19">
        <v>598.6</v>
      </c>
      <c r="H11" s="20">
        <v>0.1</v>
      </c>
      <c r="I11" s="21">
        <f>ROUND(Tabla_Datos133[[#This Row],[Licitación]]*Tabla_Datos133[[#This Row],[Unidades 12
meses (en decenas)]],2)</f>
        <v>2059.1799999999998</v>
      </c>
      <c r="J11" s="21">
        <f>ROUND(Tabla_Datos133[[#This Row],[Base Imponible licitacion]]*Tabla_Datos133[[#This Row],[IVA aplicable]],2)</f>
        <v>205.92</v>
      </c>
      <c r="K11" s="21">
        <f t="shared" si="0"/>
        <v>2265.1</v>
      </c>
      <c r="L11" s="22">
        <f>ROUND(Tabla_Datos133[[#This Row],[Oferta]]*Tabla_Datos133[[#This Row],[Unidades 12
meses (en decenas)]],2)</f>
        <v>0</v>
      </c>
      <c r="M11" s="22">
        <f>ROUND(Tabla_Datos133[[#This Row],[Base imponible oferta]]*Tabla_Datos133[[#This Row],[IVA aplicable]],2)</f>
        <v>0</v>
      </c>
      <c r="N11" s="23">
        <f>SUM(Tabla_Datos133[[#This Row],[Base imponible oferta]:[IVA]])</f>
        <v>0</v>
      </c>
    </row>
    <row r="12" spans="1:15" ht="41.25" customHeight="1" thickBot="1" x14ac:dyDescent="0.25">
      <c r="A12" s="13" t="s">
        <v>36</v>
      </c>
      <c r="B12" s="14" t="s">
        <v>37</v>
      </c>
      <c r="C12" s="15" t="s">
        <v>19</v>
      </c>
      <c r="D12" s="16">
        <v>3.94</v>
      </c>
      <c r="E12" s="17"/>
      <c r="F12" s="18" t="str">
        <f>IF(Tabla_Datos133[[#This Row],[Licitación]]&gt;=Tabla_Datos133[[#This Row],[Oferta]],"ok","sup")</f>
        <v>ok</v>
      </c>
      <c r="G12" s="19">
        <v>598.6</v>
      </c>
      <c r="H12" s="20">
        <v>0.1</v>
      </c>
      <c r="I12" s="21">
        <f>ROUND(Tabla_Datos133[[#This Row],[Licitación]]*Tabla_Datos133[[#This Row],[Unidades 12
meses (en decenas)]],2)</f>
        <v>2358.48</v>
      </c>
      <c r="J12" s="21">
        <f>ROUND(Tabla_Datos133[[#This Row],[Base Imponible licitacion]]*Tabla_Datos133[[#This Row],[IVA aplicable]],2)</f>
        <v>235.85</v>
      </c>
      <c r="K12" s="21">
        <f t="shared" si="0"/>
        <v>2594.33</v>
      </c>
      <c r="L12" s="22">
        <f>ROUND(Tabla_Datos133[[#This Row],[Oferta]]*Tabla_Datos133[[#This Row],[Unidades 12
meses (en decenas)]],2)</f>
        <v>0</v>
      </c>
      <c r="M12" s="22">
        <f>ROUND(Tabla_Datos133[[#This Row],[Base imponible oferta]]*Tabla_Datos133[[#This Row],[IVA aplicable]],2)</f>
        <v>0</v>
      </c>
      <c r="N12" s="23">
        <f>SUM(Tabla_Datos133[[#This Row],[Base imponible oferta]:[IVA]])</f>
        <v>0</v>
      </c>
    </row>
    <row r="13" spans="1:15" s="32" customFormat="1" ht="24" customHeight="1" thickBot="1" x14ac:dyDescent="0.3">
      <c r="A13" s="25"/>
      <c r="B13" s="26"/>
      <c r="C13" s="27"/>
      <c r="D13" s="27" t="s">
        <v>38</v>
      </c>
      <c r="E13" s="28"/>
      <c r="F13" s="27"/>
      <c r="G13" s="27"/>
      <c r="H13" s="27"/>
      <c r="I13" s="29">
        <f>SUBTOTAL(109,Tabla_Datos133[Base Imponible licitacion])</f>
        <v>32575.16</v>
      </c>
      <c r="J13" s="29">
        <f>SUBTOTAL(109,Tabla_Datos133[IVA licitacion])</f>
        <v>4162.74</v>
      </c>
      <c r="K13" s="29">
        <f>SUBTOTAL(109,Tabla_Datos133[Importe (IVA incl.) licitacion])</f>
        <v>36737.9</v>
      </c>
      <c r="L13" s="30">
        <f>SUBTOTAL(109,Tabla_Datos133[Base imponible oferta])</f>
        <v>0</v>
      </c>
      <c r="M13" s="30">
        <f>SUBTOTAL(109,Tabla_Datos133[IVA])</f>
        <v>0</v>
      </c>
      <c r="N13" s="31">
        <f>SUBTOTAL(109,Tabla_Datos133[Total oferta
(IVA incluido)])</f>
        <v>0</v>
      </c>
    </row>
    <row r="14" spans="1:15" x14ac:dyDescent="0.2">
      <c r="H14" s="37"/>
    </row>
    <row r="15" spans="1:15" s="37" customFormat="1" x14ac:dyDescent="0.2">
      <c r="A15" s="24"/>
      <c r="B15" s="12"/>
      <c r="C15" s="33"/>
      <c r="D15" s="34"/>
      <c r="E15" s="35"/>
      <c r="F15" s="36"/>
      <c r="G15" s="33"/>
      <c r="J15" s="39"/>
      <c r="O15" s="24"/>
    </row>
    <row r="17" spans="1:15" s="37" customFormat="1" x14ac:dyDescent="0.2">
      <c r="A17" s="24"/>
      <c r="B17" s="12"/>
      <c r="C17" s="33"/>
      <c r="D17" s="34"/>
      <c r="E17" s="35"/>
      <c r="F17" s="36"/>
      <c r="G17" s="33"/>
      <c r="H17" s="33"/>
      <c r="J17" s="39"/>
      <c r="O17" s="24"/>
    </row>
    <row r="19" spans="1:15" s="37" customFormat="1" x14ac:dyDescent="0.2">
      <c r="A19" s="24"/>
      <c r="B19" s="12"/>
      <c r="C19" s="33"/>
      <c r="D19" s="34"/>
      <c r="E19" s="35"/>
      <c r="F19" s="36"/>
      <c r="G19" s="33"/>
      <c r="H19" s="33"/>
      <c r="J19" s="39"/>
      <c r="O19" s="24"/>
    </row>
  </sheetData>
  <sheetProtection algorithmName="SHA-512" hashValue="WHZbaENWzFp7gsefn10otVlDwlu3F2d38leY4Mki6762PLsfA0uQ6xQwBvYGmzikGiMRCZT4zH6INNU60F4xcQ==" saltValue="H3ZNFqxX6dIgk0nPrYymDQ==" spinCount="100000" sheet="1" objects="1" scenarios="1"/>
  <mergeCells count="3">
    <mergeCell ref="D1:F1"/>
    <mergeCell ref="I1:K1"/>
    <mergeCell ref="L1:N1"/>
  </mergeCells>
  <conditionalFormatting sqref="I3:I12 K3:K12 J2:J12">
    <cfRule type="cellIs" dxfId="17" priority="4" operator="equal">
      <formula>0</formula>
    </cfRule>
  </conditionalFormatting>
  <conditionalFormatting sqref="L2:N1048576">
    <cfRule type="cellIs" dxfId="16" priority="3" operator="equal">
      <formula>0</formula>
    </cfRule>
  </conditionalFormatting>
  <conditionalFormatting sqref="F3:F12">
    <cfRule type="cellIs" dxfId="15" priority="1" operator="equal">
      <formula>"ok"</formula>
    </cfRule>
    <cfRule type="cellIs" dxfId="14" priority="2" operator="equal">
      <formula>"sup"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6" fitToHeight="0" orientation="landscape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Lote 2</vt:lpstr>
      <vt:lpstr>'Lote 2'!Área_de_impresión</vt:lpstr>
      <vt:lpstr>'Lote 2'!Títulos_a_imprimir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ESTEBAN BERROCAL LOPEZ</dc:creator>
  <cp:lastModifiedBy>ESTEBAN BERROCAL LOPEZ</cp:lastModifiedBy>
  <dcterms:created xsi:type="dcterms:W3CDTF">2025-08-26T07:28:13Z</dcterms:created>
  <dcterms:modified xsi:type="dcterms:W3CDTF">2025-08-26T07:42:53Z</dcterms:modified>
</cp:coreProperties>
</file>