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24226"/>
  <xr:revisionPtr revIDLastSave="0" documentId="13_ncr:1_{3CDC1A34-FB48-43DF-BF5A-5F6B02082819}" xr6:coauthVersionLast="47" xr6:coauthVersionMax="47" xr10:uidLastSave="{00000000-0000-0000-0000-000000000000}"/>
  <bookViews>
    <workbookView xWindow="-120" yWindow="-120" windowWidth="29040" windowHeight="15720" firstSheet="1" activeTab="1" xr2:uid="{9E57347A-60F2-4D01-8CC7-C9BF8DA41629}"/>
  </bookViews>
  <sheets>
    <sheet name="CERTO" sheetId="6" state="hidden" r:id="rId1"/>
    <sheet name="RFQ" sheetId="1" r:id="rId2"/>
  </sheets>
  <definedNames>
    <definedName name="_xlnm.Print_Area" localSheetId="1">RFQ!$A$2:$G$15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6" l="1"/>
  <c r="I54" i="6" s="1"/>
  <c r="H68" i="6"/>
  <c r="I68" i="6" s="1"/>
  <c r="H69" i="6"/>
  <c r="I69" i="6" s="1"/>
  <c r="H70" i="6"/>
  <c r="I70" i="6" s="1"/>
  <c r="H71" i="6"/>
  <c r="I71" i="6" s="1"/>
  <c r="H72" i="6"/>
  <c r="I72" i="6" s="1"/>
  <c r="H73" i="6"/>
  <c r="I73" i="6" s="1"/>
  <c r="H74" i="6"/>
  <c r="I74" i="6" s="1"/>
  <c r="H75" i="6"/>
  <c r="I75" i="6" s="1"/>
  <c r="H76" i="6"/>
  <c r="I76" i="6" s="1"/>
  <c r="H77" i="6"/>
  <c r="I77" i="6" s="1"/>
  <c r="H67" i="6"/>
  <c r="I67" i="6" s="1"/>
  <c r="H58" i="6"/>
  <c r="I58" i="6" s="1"/>
  <c r="H59" i="6"/>
  <c r="I59" i="6" s="1"/>
  <c r="H60" i="6"/>
  <c r="I60" i="6" s="1"/>
  <c r="H61" i="6"/>
  <c r="I61" i="6" s="1"/>
  <c r="H62" i="6"/>
  <c r="I62" i="6" s="1"/>
  <c r="H63" i="6"/>
  <c r="I63" i="6" s="1"/>
  <c r="H64" i="6"/>
  <c r="I64" i="6" s="1"/>
  <c r="H65" i="6"/>
  <c r="I65" i="6" s="1"/>
  <c r="H57" i="6"/>
  <c r="I57" i="6" s="1"/>
  <c r="H52" i="6"/>
  <c r="I52" i="6" s="1"/>
  <c r="H53" i="6"/>
  <c r="I53" i="6" s="1"/>
  <c r="H51" i="6"/>
  <c r="I51" i="6" s="1"/>
  <c r="H47" i="6"/>
  <c r="I47" i="6" s="1"/>
  <c r="H48" i="6"/>
  <c r="I48" i="6" s="1"/>
  <c r="H49" i="6"/>
  <c r="I49" i="6" s="1"/>
  <c r="H46" i="6"/>
  <c r="I46" i="6" s="1"/>
  <c r="H43" i="6"/>
  <c r="I43" i="6" s="1"/>
  <c r="H44" i="6"/>
  <c r="I44" i="6" s="1"/>
  <c r="H42" i="6"/>
  <c r="I42" i="6" s="1"/>
  <c r="H41" i="6"/>
  <c r="I41" i="6" s="1"/>
  <c r="H40" i="6"/>
  <c r="I40" i="6" s="1"/>
  <c r="H39" i="6"/>
  <c r="I39" i="6" s="1"/>
  <c r="H38" i="6"/>
  <c r="I38" i="6" s="1"/>
  <c r="H35" i="6"/>
  <c r="I35" i="6" s="1"/>
  <c r="H36" i="6"/>
  <c r="I36" i="6" s="1"/>
  <c r="H28" i="6"/>
  <c r="I28" i="6" s="1"/>
  <c r="H29" i="6"/>
  <c r="I29" i="6" s="1"/>
  <c r="H30" i="6"/>
  <c r="I30" i="6" s="1"/>
  <c r="H31" i="6"/>
  <c r="I31" i="6" s="1"/>
  <c r="H32" i="6"/>
  <c r="I32" i="6" s="1"/>
  <c r="H33" i="6"/>
  <c r="I33" i="6" s="1"/>
  <c r="H25" i="6"/>
  <c r="I25" i="6" s="1"/>
  <c r="H26" i="6"/>
  <c r="I26" i="6" s="1"/>
  <c r="H15" i="6"/>
  <c r="I15" i="6" s="1"/>
  <c r="H16" i="6"/>
  <c r="I16" i="6" s="1"/>
  <c r="H17" i="6"/>
  <c r="I17" i="6" s="1"/>
  <c r="H18" i="6"/>
  <c r="I18" i="6" s="1"/>
  <c r="H19" i="6"/>
  <c r="I19" i="6" s="1"/>
  <c r="H20" i="6"/>
  <c r="I20" i="6" s="1"/>
  <c r="H21" i="6"/>
  <c r="I21" i="6" s="1"/>
  <c r="H22" i="6"/>
  <c r="I22" i="6" s="1"/>
  <c r="H23" i="6"/>
  <c r="I23" i="6" s="1"/>
  <c r="G77" i="6"/>
  <c r="G76" i="6"/>
  <c r="G75" i="6"/>
  <c r="G74" i="6"/>
  <c r="G73" i="6"/>
  <c r="G72" i="6"/>
  <c r="G71" i="6"/>
  <c r="G70" i="6"/>
  <c r="G69" i="6"/>
  <c r="G68" i="6"/>
  <c r="G67" i="6"/>
  <c r="G65" i="6"/>
  <c r="G64" i="6"/>
  <c r="G63" i="6"/>
  <c r="G62" i="6"/>
  <c r="G61" i="6"/>
  <c r="G60" i="6"/>
  <c r="G59" i="6"/>
  <c r="G58" i="6"/>
  <c r="G57" i="6"/>
  <c r="G54" i="6"/>
  <c r="G53" i="6"/>
  <c r="G52" i="6"/>
  <c r="G51" i="6"/>
  <c r="G49" i="6"/>
  <c r="G48" i="6"/>
  <c r="G47" i="6"/>
  <c r="G46" i="6"/>
  <c r="G44" i="6"/>
  <c r="G43" i="6"/>
  <c r="G42" i="6"/>
  <c r="G41" i="6"/>
  <c r="G40" i="6"/>
  <c r="G39" i="6"/>
  <c r="G38" i="6"/>
  <c r="G36" i="6"/>
  <c r="G35" i="6"/>
  <c r="G33" i="6"/>
  <c r="G32" i="6"/>
  <c r="G31" i="6"/>
  <c r="G30" i="6"/>
  <c r="G29" i="6"/>
  <c r="G28" i="6"/>
  <c r="G26" i="6"/>
  <c r="G25" i="6"/>
  <c r="G23" i="6"/>
  <c r="G22" i="6"/>
  <c r="G21" i="6"/>
  <c r="G20" i="6"/>
  <c r="G19" i="6"/>
  <c r="G18" i="6"/>
  <c r="G17" i="6"/>
  <c r="G16" i="6"/>
  <c r="G15" i="6"/>
  <c r="F7" i="6"/>
  <c r="D6" i="6" l="1"/>
  <c r="D5" i="6" s="1"/>
  <c r="H6" i="6"/>
  <c r="H7" i="6" s="1"/>
  <c r="D4" i="6" l="1"/>
  <c r="D3" i="6" s="1"/>
  <c r="D7" i="6"/>
  <c r="D8" i="6" s="1"/>
  <c r="H5" i="6"/>
  <c r="H4" i="6"/>
  <c r="H8" i="6"/>
  <c r="H3" i="6" l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1" i="1"/>
  <c r="F81" i="1"/>
  <c r="G79" i="1"/>
  <c r="F79" i="1"/>
  <c r="G78" i="1"/>
  <c r="F78" i="1"/>
  <c r="G77" i="1"/>
  <c r="F77" i="1"/>
  <c r="G71" i="1"/>
  <c r="F71" i="1"/>
  <c r="G70" i="1"/>
  <c r="F70" i="1"/>
  <c r="G69" i="1"/>
  <c r="F69" i="1"/>
  <c r="G68" i="1"/>
  <c r="F68" i="1"/>
  <c r="G62" i="1"/>
  <c r="F62" i="1"/>
  <c r="G61" i="1"/>
  <c r="F61" i="1"/>
  <c r="G60" i="1"/>
  <c r="F60" i="1"/>
  <c r="G58" i="1"/>
  <c r="F58" i="1"/>
  <c r="G57" i="1"/>
  <c r="F57" i="1"/>
  <c r="G56" i="1"/>
  <c r="F56" i="1"/>
  <c r="G54" i="1"/>
  <c r="F54" i="1"/>
  <c r="G48" i="1"/>
  <c r="F48" i="1"/>
  <c r="G47" i="1"/>
  <c r="F47" i="1"/>
  <c r="G42" i="1"/>
  <c r="F42" i="1"/>
  <c r="G41" i="1"/>
  <c r="F41" i="1"/>
  <c r="G40" i="1"/>
  <c r="F40" i="1"/>
  <c r="G39" i="1"/>
  <c r="F39" i="1"/>
  <c r="G38" i="1"/>
  <c r="F38" i="1"/>
  <c r="G37" i="1"/>
  <c r="F37" i="1"/>
  <c r="G32" i="1"/>
  <c r="F32" i="1"/>
  <c r="G31" i="1"/>
  <c r="F31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63" i="1" l="1"/>
  <c r="F63" i="1"/>
  <c r="G82" i="1"/>
  <c r="F82" i="1" l="1"/>
  <c r="F113" i="1" l="1"/>
  <c r="G113" i="1" l="1"/>
  <c r="G98" i="1"/>
  <c r="G115" i="1" l="1"/>
  <c r="F98" i="1"/>
  <c r="F115" i="1" l="1"/>
  <c r="F72" i="1"/>
  <c r="G72" i="1"/>
  <c r="G49" i="1" l="1"/>
  <c r="F49" i="1"/>
  <c r="F27" i="1" l="1"/>
  <c r="F43" i="1"/>
  <c r="G43" i="1"/>
  <c r="F33" i="1"/>
  <c r="G33" i="1"/>
  <c r="G27" i="1"/>
  <c r="F84" i="1" l="1"/>
  <c r="D6" i="1" s="1"/>
  <c r="D7" i="1" s="1"/>
  <c r="G84" i="1"/>
  <c r="D8" i="1" l="1"/>
</calcChain>
</file>

<file path=xl/sharedStrings.xml><?xml version="1.0" encoding="utf-8"?>
<sst xmlns="http://schemas.openxmlformats.org/spreadsheetml/2006/main" count="388" uniqueCount="227">
  <si>
    <t xml:space="preserve">VOZ </t>
  </si>
  <si>
    <t>TIPO DE LLAMADA</t>
  </si>
  <si>
    <t>Llamada internacional</t>
  </si>
  <si>
    <t>Subtotal</t>
  </si>
  <si>
    <t>CUOTAS</t>
  </si>
  <si>
    <t>CONCEPTO</t>
  </si>
  <si>
    <t>RTB</t>
  </si>
  <si>
    <t>RDSI Básico</t>
  </si>
  <si>
    <t>RDSI Primario</t>
  </si>
  <si>
    <t>ADSL</t>
  </si>
  <si>
    <t>Red Inteligente</t>
  </si>
  <si>
    <t>Punto a Punto</t>
  </si>
  <si>
    <t>Llamada a móvil misma operadora</t>
  </si>
  <si>
    <t>Llamada a móvil otra operadora</t>
  </si>
  <si>
    <t>Llamada nacional a fijo</t>
  </si>
  <si>
    <t>Llamada originada en el extranjero</t>
  </si>
  <si>
    <t>Llamada recibida en el extranjero</t>
  </si>
  <si>
    <t>Llamada especial a núm. 901/902</t>
  </si>
  <si>
    <t>TARIFAS PLANAS ASOCIADAS A LÍNEAS DE VOZ</t>
  </si>
  <si>
    <t>SMS nacionales otra operadora</t>
  </si>
  <si>
    <t>SMS especiales/ Dicta SMS</t>
  </si>
  <si>
    <t>SMS internacional</t>
  </si>
  <si>
    <t>SMS originado en el extranjero</t>
  </si>
  <si>
    <t>MMS a misma operadora</t>
  </si>
  <si>
    <t>MMS a otra operadora</t>
  </si>
  <si>
    <t>Internacionales</t>
  </si>
  <si>
    <t>A móviles</t>
  </si>
  <si>
    <t>Recibidas por líneas de red inteligente</t>
  </si>
  <si>
    <t>A servicios de Información y Emergencia</t>
  </si>
  <si>
    <t>TIPO DE USO</t>
  </si>
  <si>
    <t>DATOS - SMS</t>
  </si>
  <si>
    <t>DATOS - NACIONAL E INTERNACIONAL</t>
  </si>
  <si>
    <t>Internacional Zona 2</t>
  </si>
  <si>
    <t>Internacional Zona 3</t>
  </si>
  <si>
    <t>A números 901</t>
  </si>
  <si>
    <t>A números 902</t>
  </si>
  <si>
    <t>FTTH</t>
  </si>
  <si>
    <t>Resto de tráfico nacional</t>
  </si>
  <si>
    <t>Llamadas al servicio Contestador/ información otros operadores</t>
  </si>
  <si>
    <t>Nacionales / Interprovinciales</t>
  </si>
  <si>
    <t>Metropolitanas / Provinciales</t>
  </si>
  <si>
    <t xml:space="preserve">DIBA FTTO 100/100 </t>
  </si>
  <si>
    <t>SERVICIO CENTRALITA MÓVIL VIRTUAL</t>
  </si>
  <si>
    <t>Grupo de Salto Avanzado</t>
  </si>
  <si>
    <t>Tarifa M2M ≥ 20 GB</t>
  </si>
  <si>
    <t>Tarifa M2M ≥ 40 GB</t>
  </si>
  <si>
    <t>BONOS</t>
  </si>
  <si>
    <t>BONOS ROAMING V+D</t>
  </si>
  <si>
    <t>Bono Internacional Roaming Zona 2:   ≥ 5 GB, ≥ 200 minutos</t>
  </si>
  <si>
    <t>Bono Internacional Roaming Zona 2:   ≥ 10 GB, ≥ 200 minutos</t>
  </si>
  <si>
    <t>Bono Internacional Roaming Zona 3:   ≥ 5 GB, ≥ 200 minutos</t>
  </si>
  <si>
    <t>Bono Internacional Roaming Zona 3:   ≥ 10 GB, ≥ 200 minutos</t>
  </si>
  <si>
    <t>Tarifa Plana Datos Ilimitados (≥ 400 GB)</t>
  </si>
  <si>
    <t>Llamadas a teléfono satelital</t>
  </si>
  <si>
    <t>FTTH Subestaciones Eléctricas (nuevas altas)</t>
  </si>
  <si>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</si>
  <si>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</si>
  <si>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</si>
  <si>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</si>
  <si>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</si>
  <si>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</si>
  <si>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</si>
  <si>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</si>
  <si>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</si>
  <si>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</si>
  <si>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</si>
  <si>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</si>
  <si>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</si>
  <si>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</si>
  <si>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</si>
  <si>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</si>
  <si>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</si>
  <si>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</si>
  <si>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</si>
  <si>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</si>
  <si>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</si>
  <si>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</si>
  <si>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</si>
  <si>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</si>
  <si>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</si>
  <si>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</si>
  <si>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</si>
  <si>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1.1.1</t>
  </si>
  <si>
    <t>1.2</t>
  </si>
  <si>
    <t>1.1.2</t>
  </si>
  <si>
    <t>1.1.3</t>
  </si>
  <si>
    <t>1.1.4</t>
  </si>
  <si>
    <t>1.3</t>
  </si>
  <si>
    <t>2.1</t>
  </si>
  <si>
    <t>2.2</t>
  </si>
  <si>
    <t>TEL.MÓVIL</t>
  </si>
  <si>
    <t>TRAF</t>
  </si>
  <si>
    <t>VOZ</t>
  </si>
  <si>
    <t>LMMO</t>
  </si>
  <si>
    <t>LMOO</t>
  </si>
  <si>
    <t>LINT</t>
  </si>
  <si>
    <t>LNAC</t>
  </si>
  <si>
    <t>LOEX</t>
  </si>
  <si>
    <t>LREX</t>
  </si>
  <si>
    <t>LESP</t>
  </si>
  <si>
    <t>RTN</t>
  </si>
  <si>
    <t>VOFC</t>
  </si>
  <si>
    <t>SMS</t>
  </si>
  <si>
    <t>SMS-OO</t>
  </si>
  <si>
    <t>SMS-ESP</t>
  </si>
  <si>
    <t>SMS-INTERNAC</t>
  </si>
  <si>
    <t>SMS-OEXT</t>
  </si>
  <si>
    <t>MMS-MO</t>
  </si>
  <si>
    <t>MMS-OO</t>
  </si>
  <si>
    <t>DAT</t>
  </si>
  <si>
    <t>DIZ2</t>
  </si>
  <si>
    <t>DIZ3</t>
  </si>
  <si>
    <t>CUO</t>
  </si>
  <si>
    <t>GSA</t>
  </si>
  <si>
    <t>TM2M&gt;20</t>
  </si>
  <si>
    <t>TM2M&gt;40</t>
  </si>
  <si>
    <t>BON</t>
  </si>
  <si>
    <t>TEL.FIJA</t>
  </si>
  <si>
    <t>LMET-PROV</t>
  </si>
  <si>
    <t>LNAC-INTPROV</t>
  </si>
  <si>
    <t>LINTERN</t>
  </si>
  <si>
    <t>LMOV</t>
  </si>
  <si>
    <t>LRPLRI</t>
  </si>
  <si>
    <t>L901</t>
  </si>
  <si>
    <t>L902</t>
  </si>
  <si>
    <t>LSIE</t>
  </si>
  <si>
    <t>LSC</t>
  </si>
  <si>
    <t>RDSI-B</t>
  </si>
  <si>
    <t>RDSI-P</t>
  </si>
  <si>
    <t>FTTH-SE</t>
  </si>
  <si>
    <t>RI</t>
  </si>
  <si>
    <t>PAP</t>
  </si>
  <si>
    <t>DIBA</t>
  </si>
  <si>
    <t>Datos internacional zona 2</t>
  </si>
  <si>
    <t>Datos internacional zona 3</t>
  </si>
  <si>
    <t>TRÁFICO</t>
  </si>
  <si>
    <t>Lllamadas Metropolitanas / Provinciales</t>
  </si>
  <si>
    <t>Lllamadas Nacionales / Interprovinciales</t>
  </si>
  <si>
    <t>Llamadas Internacionales</t>
  </si>
  <si>
    <t>Llamadas a móviles</t>
  </si>
  <si>
    <t>Llamadas Recibidas por líneas de red inteligente</t>
  </si>
  <si>
    <t>Llamadas a números 901</t>
  </si>
  <si>
    <t>Llamadas a números 902</t>
  </si>
  <si>
    <t>Llamadas a servicios de Información y Emergencia</t>
  </si>
  <si>
    <t>Líneas RTB</t>
  </si>
  <si>
    <t>Líneas RDSI Básico</t>
  </si>
  <si>
    <t>Líneas RDSI Primario</t>
  </si>
  <si>
    <t>Líneas ADSL</t>
  </si>
  <si>
    <t>Líneas FTTH</t>
  </si>
  <si>
    <t>DIBA FTTO 100/100</t>
  </si>
  <si>
    <t>Min</t>
  </si>
  <si>
    <t>uds</t>
  </si>
  <si>
    <t>MB</t>
  </si>
  <si>
    <t>TELEFONÍA MÓVIL</t>
  </si>
  <si>
    <t>VOZ - ORGIEN FIJO CORPORATIVO</t>
  </si>
  <si>
    <t>LTS</t>
  </si>
  <si>
    <t>Tarifa Plana Datos Ilimitados ( ≥ 400 GB)</t>
  </si>
  <si>
    <t>Tarifa M2M  ≥ 40 GB</t>
  </si>
  <si>
    <t>Bolsa Datos Compartidos 8.000 GB</t>
  </si>
  <si>
    <t>Bolsa Datos Compartidos 10.000 GB</t>
  </si>
  <si>
    <t>BIZ2-5GB</t>
  </si>
  <si>
    <t>BIZ2-10GB</t>
  </si>
  <si>
    <t>BIZ3-5GB</t>
  </si>
  <si>
    <t>BIZ3-10GB</t>
  </si>
  <si>
    <t>TELEFONÍA FIJA</t>
  </si>
  <si>
    <t>TELEFONÍA UNIFICADA METRO DE MADRID 2026-2028</t>
  </si>
  <si>
    <t xml:space="preserve">TELEFONIA FIJA </t>
  </si>
  <si>
    <t>TELEFONIA MÓVIL</t>
  </si>
  <si>
    <t>VOZ  - ORIGEN FIJO CORPORATIVO</t>
  </si>
  <si>
    <t>ESTIMACIÓN CONSUMO MENSUAL (MINUTOS)</t>
  </si>
  <si>
    <t>IMPORTE TOTAL LICITACIÓN</t>
  </si>
  <si>
    <t>DURACIÓN (meses)</t>
  </si>
  <si>
    <t>ESTIMACIÓN CONSUMO MENSUAL (UNIDADES)</t>
  </si>
  <si>
    <t>ESTIMACIÓN CONSUMO MENSUAL (MB)</t>
  </si>
  <si>
    <t>ESTIMACIÓN CONSUMO MENUAL (UNIDADES)</t>
  </si>
  <si>
    <t>ESTIMACIÓN CONSUMO MENSUAL (minutos)</t>
  </si>
  <si>
    <t>ESTIMACIÓN CONSUMO MENSUAL (Nº DE LINEAS )</t>
  </si>
  <si>
    <t>ESTIMACION CONSUMO MENSUAL (GB)</t>
  </si>
  <si>
    <t>DATOS COMPARTIDOS (NACIONAL + ROAMING ZONA 1)</t>
  </si>
  <si>
    <t>Bolsa A - 6.000 GB</t>
  </si>
  <si>
    <t>Bolsa C - 10.000 GB</t>
  </si>
  <si>
    <t>Bolsa B - 8.000 GB</t>
  </si>
  <si>
    <t>Coste ofertado (€/min)</t>
  </si>
  <si>
    <t>IMPORTE TOTAL OFERTADO</t>
  </si>
  <si>
    <t>Coste ofertado
(€/unid)</t>
  </si>
  <si>
    <t>Coste ofertado
(€/MB)</t>
  </si>
  <si>
    <t>Coste unitario ofertado
(€/mes)</t>
  </si>
  <si>
    <t xml:space="preserve">TOTAL OFERTA TELEFONIA FIJA </t>
  </si>
  <si>
    <t>IP Trunk SIP (NGN)</t>
  </si>
  <si>
    <t>IP Trunk SIP (AUIP)</t>
  </si>
  <si>
    <t>EMPRESA</t>
  </si>
  <si>
    <t>TOTAL OFERTA ECONÓMICA (SIN IVA)</t>
  </si>
  <si>
    <t>TOTAL OFERTA ECONÓMICA (CON IVA)</t>
  </si>
  <si>
    <t>IVA (21%)</t>
  </si>
  <si>
    <t>Para la cumplimentación de este documento se tendrán en cuenta las Notas del apartado 27 del Cuadro resumen del Pliego de Condiciones Particulares</t>
  </si>
  <si>
    <t xml:space="preserve">TOTAL OFERTA TELEFONIA MÓVIL </t>
  </si>
  <si>
    <t>CONEXIÓN RED MÓVIL MEDIANTE APN</t>
  </si>
  <si>
    <t>SERVICIO APN</t>
  </si>
  <si>
    <t>Cuota mensual</t>
  </si>
  <si>
    <t>Autenticación mensual por terminal</t>
  </si>
  <si>
    <t>Tarifa Plana Datos Ilimitados para APN (≥ 400 GB)</t>
  </si>
  <si>
    <t>SERVICIO VPNIP</t>
  </si>
  <si>
    <t>Bolsa Datos Compartidos 6.000 GB</t>
  </si>
  <si>
    <t>BDC-A-6.000</t>
  </si>
  <si>
    <t>BDC-B-8.000</t>
  </si>
  <si>
    <t>BDC-C-10.000</t>
  </si>
  <si>
    <t>1.4</t>
  </si>
  <si>
    <t>APN</t>
  </si>
  <si>
    <t>CMAPN</t>
  </si>
  <si>
    <t>AMPT</t>
  </si>
  <si>
    <t>TPDIAPN</t>
  </si>
  <si>
    <t>TPDI</t>
  </si>
  <si>
    <t>Cuota mensual APN</t>
  </si>
  <si>
    <t>Cuota mensual VPNIP</t>
  </si>
  <si>
    <t>CMVPNIP</t>
  </si>
  <si>
    <t>IPTSIPNGN</t>
  </si>
  <si>
    <t>IPTSIPAUIP</t>
  </si>
  <si>
    <t>Total Presupuesto:</t>
  </si>
  <si>
    <t>Total Presupuesto ofertado:</t>
  </si>
  <si>
    <t>Los importes de los precios de unidades de certificación incluyen BI y GG, por lo que los totales de estos conceptos están calculados a modo informativo.</t>
  </si>
  <si>
    <t xml:space="preserve">Los precios ofertados deben llevar incluido el % de Beneficio Industrial y el % de Gastos Generales </t>
  </si>
  <si>
    <t>Los precios ofertados no pueden tener más de 4 decimales, ni superar el coste máximo indicado en la tabla</t>
  </si>
  <si>
    <t>Coste máximo
(€/min)</t>
  </si>
  <si>
    <t>Coste máximo
(€/unid)</t>
  </si>
  <si>
    <t>Coste máximo
(€/MB)</t>
  </si>
  <si>
    <t>Coste unitario máximo
(€/mes)</t>
  </si>
  <si>
    <t>Coste máximo (€/min)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</si>
</sst>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\ &quot;€&quot;"/>
    <numFmt numFmtId="166" formatCode="#,##0.0000"/>
    <numFmt numFmtId="167" formatCode="#,##0.00&quot; &quot;[$€-C0A];[Red]&quot;-&quot;#,##0.00&quot; &quot;[$€-C0A]"/>
    <numFmt numFmtId="168" formatCode="_-* #,##0.00\ [$€-1]_-;\-* #,##0.00\ [$€-1]_-;_-* &quot;-&quot;??\ [$€-1]_-"/>
    <numFmt numFmtId="169" formatCode="[$-C0A]General"/>
    <numFmt numFmtId="170" formatCode="0.00000%"/>
    <numFmt numFmtId="171" formatCode="#,##0.000"/>
    <numFmt numFmtId="172" formatCode="#,##0.0000\ &quot;€&quot;;\-#,##0.0000\ &quot;€&quot;"/>
  </numFmts>
  <fonts count="6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sz val="10"/>
      <name val="MS Sans Serif"/>
      <family val="2"/>
    </font>
    <font>
      <sz val="10"/>
      <color indexed="8"/>
      <name val="Bankinter"/>
      <family val="2"/>
    </font>
    <font>
      <sz val="10"/>
      <color indexed="9"/>
      <name val="Bankinter"/>
      <family val="2"/>
    </font>
    <font>
      <sz val="10"/>
      <color indexed="17"/>
      <name val="Bankinter"/>
      <family val="2"/>
    </font>
    <font>
      <b/>
      <sz val="10"/>
      <color indexed="52"/>
      <name val="Bankinter"/>
      <family val="2"/>
    </font>
    <font>
      <b/>
      <sz val="10"/>
      <color indexed="9"/>
      <name val="Bankinter"/>
      <family val="2"/>
    </font>
    <font>
      <sz val="10"/>
      <color indexed="52"/>
      <name val="Bankinter"/>
      <family val="2"/>
    </font>
    <font>
      <b/>
      <sz val="11"/>
      <color indexed="56"/>
      <name val="Bankinter"/>
      <family val="2"/>
    </font>
    <font>
      <sz val="10"/>
      <color indexed="62"/>
      <name val="Bankinter"/>
      <family val="2"/>
    </font>
    <font>
      <sz val="10"/>
      <color indexed="20"/>
      <name val="Bankinter"/>
      <family val="2"/>
    </font>
    <font>
      <sz val="10"/>
      <color indexed="60"/>
      <name val="Bankinter"/>
      <family val="2"/>
    </font>
    <font>
      <b/>
      <sz val="10"/>
      <color indexed="63"/>
      <name val="Bankinter"/>
      <family val="2"/>
    </font>
    <font>
      <sz val="10"/>
      <color indexed="10"/>
      <name val="Bankinter"/>
      <family val="2"/>
    </font>
    <font>
      <i/>
      <sz val="10"/>
      <color indexed="23"/>
      <name val="Bankinter"/>
      <family val="2"/>
    </font>
    <font>
      <b/>
      <sz val="15"/>
      <color indexed="56"/>
      <name val="Bankinter"/>
      <family val="2"/>
    </font>
    <font>
      <b/>
      <sz val="13"/>
      <color indexed="56"/>
      <name val="Bankinter"/>
      <family val="2"/>
    </font>
    <font>
      <b/>
      <sz val="10"/>
      <color indexed="8"/>
      <name val="Bankinter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rgb="FF0000FF"/>
      <name val="Calibri"/>
      <family val="2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Bankinter"/>
      <family val="2"/>
    </font>
    <font>
      <sz val="11"/>
      <color rgb="FF9C6500"/>
      <name val="Calibri"/>
      <family val="2"/>
      <scheme val="minor"/>
    </font>
    <font>
      <b/>
      <i/>
      <u/>
      <sz val="11"/>
      <color rgb="FF000000"/>
      <name val="Arial1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2"/>
      <color rgb="FFFF0000"/>
      <name val="Arial"/>
      <family val="2"/>
    </font>
    <font>
      <b/>
      <sz val="14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89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8" fillId="0" borderId="0"/>
    <xf numFmtId="167" fontId="8" fillId="0" borderId="0"/>
    <xf numFmtId="0" fontId="8" fillId="0" borderId="0"/>
    <xf numFmtId="167" fontId="8" fillId="0" borderId="0"/>
    <xf numFmtId="167" fontId="8" fillId="0" borderId="0"/>
    <xf numFmtId="167" fontId="8" fillId="0" borderId="0"/>
    <xf numFmtId="0" fontId="8" fillId="0" borderId="0"/>
    <xf numFmtId="0" fontId="8" fillId="0" borderId="0"/>
    <xf numFmtId="167" fontId="8" fillId="0" borderId="0"/>
    <xf numFmtId="167" fontId="8" fillId="0" borderId="0"/>
    <xf numFmtId="168" fontId="8" fillId="0" borderId="0"/>
    <xf numFmtId="167" fontId="8" fillId="0" borderId="0"/>
    <xf numFmtId="0" fontId="8" fillId="0" borderId="0"/>
    <xf numFmtId="0" fontId="31" fillId="26" borderId="0" applyNumberFormat="0" applyBorder="0" applyAlignment="0" applyProtection="0"/>
    <xf numFmtId="0" fontId="14" fillId="2" borderId="0" applyNumberFormat="0" applyBorder="0" applyAlignment="0" applyProtection="0"/>
    <xf numFmtId="0" fontId="31" fillId="27" borderId="0" applyNumberFormat="0" applyBorder="0" applyAlignment="0" applyProtection="0"/>
    <xf numFmtId="0" fontId="14" fillId="3" borderId="0" applyNumberFormat="0" applyBorder="0" applyAlignment="0" applyProtection="0"/>
    <xf numFmtId="0" fontId="31" fillId="28" borderId="0" applyNumberFormat="0" applyBorder="0" applyAlignment="0" applyProtection="0"/>
    <xf numFmtId="0" fontId="14" fillId="4" borderId="0" applyNumberFormat="0" applyBorder="0" applyAlignment="0" applyProtection="0"/>
    <xf numFmtId="0" fontId="31" fillId="29" borderId="0" applyNumberFormat="0" applyBorder="0" applyAlignment="0" applyProtection="0"/>
    <xf numFmtId="0" fontId="14" fillId="5" borderId="0" applyNumberFormat="0" applyBorder="0" applyAlignment="0" applyProtection="0"/>
    <xf numFmtId="0" fontId="31" fillId="30" borderId="0" applyNumberFormat="0" applyBorder="0" applyAlignment="0" applyProtection="0"/>
    <xf numFmtId="0" fontId="14" fillId="6" borderId="0" applyNumberFormat="0" applyBorder="0" applyAlignment="0" applyProtection="0"/>
    <xf numFmtId="0" fontId="31" fillId="31" borderId="0" applyNumberFormat="0" applyBorder="0" applyAlignment="0" applyProtection="0"/>
    <xf numFmtId="0" fontId="14" fillId="7" borderId="0" applyNumberFormat="0" applyBorder="0" applyAlignment="0" applyProtection="0"/>
    <xf numFmtId="0" fontId="31" fillId="32" borderId="0" applyNumberFormat="0" applyBorder="0" applyAlignment="0" applyProtection="0"/>
    <xf numFmtId="0" fontId="14" fillId="8" borderId="0" applyNumberFormat="0" applyBorder="0" applyAlignment="0" applyProtection="0"/>
    <xf numFmtId="0" fontId="31" fillId="33" borderId="0" applyNumberFormat="0" applyBorder="0" applyAlignment="0" applyProtection="0"/>
    <xf numFmtId="0" fontId="14" fillId="9" borderId="0" applyNumberFormat="0" applyBorder="0" applyAlignment="0" applyProtection="0"/>
    <xf numFmtId="0" fontId="31" fillId="34" borderId="0" applyNumberFormat="0" applyBorder="0" applyAlignment="0" applyProtection="0"/>
    <xf numFmtId="0" fontId="14" fillId="10" borderId="0" applyNumberFormat="0" applyBorder="0" applyAlignment="0" applyProtection="0"/>
    <xf numFmtId="0" fontId="31" fillId="35" borderId="0" applyNumberFormat="0" applyBorder="0" applyAlignment="0" applyProtection="0"/>
    <xf numFmtId="0" fontId="14" fillId="5" borderId="0" applyNumberFormat="0" applyBorder="0" applyAlignment="0" applyProtection="0"/>
    <xf numFmtId="0" fontId="31" fillId="36" borderId="0" applyNumberFormat="0" applyBorder="0" applyAlignment="0" applyProtection="0"/>
    <xf numFmtId="0" fontId="14" fillId="8" borderId="0" applyNumberFormat="0" applyBorder="0" applyAlignment="0" applyProtection="0"/>
    <xf numFmtId="0" fontId="31" fillId="37" borderId="0" applyNumberFormat="0" applyBorder="0" applyAlignment="0" applyProtection="0"/>
    <xf numFmtId="0" fontId="14" fillId="11" borderId="0" applyNumberFormat="0" applyBorder="0" applyAlignment="0" applyProtection="0"/>
    <xf numFmtId="0" fontId="32" fillId="38" borderId="0" applyNumberFormat="0" applyBorder="0" applyAlignment="0" applyProtection="0"/>
    <xf numFmtId="0" fontId="15" fillId="12" borderId="0" applyNumberFormat="0" applyBorder="0" applyAlignment="0" applyProtection="0"/>
    <xf numFmtId="0" fontId="32" fillId="39" borderId="0" applyNumberFormat="0" applyBorder="0" applyAlignment="0" applyProtection="0"/>
    <xf numFmtId="0" fontId="15" fillId="9" borderId="0" applyNumberFormat="0" applyBorder="0" applyAlignment="0" applyProtection="0"/>
    <xf numFmtId="0" fontId="32" fillId="40" borderId="0" applyNumberFormat="0" applyBorder="0" applyAlignment="0" applyProtection="0"/>
    <xf numFmtId="0" fontId="15" fillId="10" borderId="0" applyNumberFormat="0" applyBorder="0" applyAlignment="0" applyProtection="0"/>
    <xf numFmtId="0" fontId="32" fillId="41" borderId="0" applyNumberFormat="0" applyBorder="0" applyAlignment="0" applyProtection="0"/>
    <xf numFmtId="0" fontId="15" fillId="13" borderId="0" applyNumberFormat="0" applyBorder="0" applyAlignment="0" applyProtection="0"/>
    <xf numFmtId="0" fontId="32" fillId="42" borderId="0" applyNumberFormat="0" applyBorder="0" applyAlignment="0" applyProtection="0"/>
    <xf numFmtId="0" fontId="15" fillId="14" borderId="0" applyNumberFormat="0" applyBorder="0" applyAlignment="0" applyProtection="0"/>
    <xf numFmtId="0" fontId="32" fillId="43" borderId="0" applyNumberFormat="0" applyBorder="0" applyAlignment="0" applyProtection="0"/>
    <xf numFmtId="0" fontId="15" fillId="15" borderId="0" applyNumberFormat="0" applyBorder="0" applyAlignment="0" applyProtection="0"/>
    <xf numFmtId="0" fontId="16" fillId="4" borderId="0" applyNumberFormat="0" applyBorder="0" applyAlignment="0" applyProtection="0"/>
    <xf numFmtId="0" fontId="33" fillId="44" borderId="14" applyNumberFormat="0" applyAlignment="0" applyProtection="0"/>
    <xf numFmtId="0" fontId="17" fillId="16" borderId="1" applyNumberFormat="0" applyAlignment="0" applyProtection="0"/>
    <xf numFmtId="0" fontId="17" fillId="16" borderId="1" applyNumberFormat="0" applyAlignment="0" applyProtection="0"/>
    <xf numFmtId="0" fontId="34" fillId="45" borderId="15" applyNumberFormat="0" applyAlignment="0" applyProtection="0"/>
    <xf numFmtId="0" fontId="18" fillId="17" borderId="2" applyNumberFormat="0" applyAlignment="0" applyProtection="0"/>
    <xf numFmtId="0" fontId="35" fillId="0" borderId="16" applyNumberFormat="0" applyFill="0" applyAlignment="0" applyProtection="0"/>
    <xf numFmtId="0" fontId="19" fillId="0" borderId="3" applyNumberFormat="0" applyFill="0" applyAlignment="0" applyProtection="0"/>
    <xf numFmtId="0" fontId="8" fillId="18" borderId="0"/>
    <xf numFmtId="0" fontId="8" fillId="18" borderId="0"/>
    <xf numFmtId="167" fontId="8" fillId="18" borderId="0"/>
    <xf numFmtId="167" fontId="8" fillId="18" borderId="0"/>
    <xf numFmtId="0" fontId="8" fillId="18" borderId="0"/>
    <xf numFmtId="0" fontId="8" fillId="18" borderId="0"/>
    <xf numFmtId="167" fontId="8" fillId="18" borderId="0"/>
    <xf numFmtId="0" fontId="8" fillId="18" borderId="0"/>
    <xf numFmtId="167" fontId="8" fillId="18" borderId="0"/>
    <xf numFmtId="167" fontId="8" fillId="18" borderId="0"/>
    <xf numFmtId="0" fontId="8" fillId="18" borderId="0"/>
    <xf numFmtId="0" fontId="8" fillId="18" borderId="0"/>
    <xf numFmtId="167" fontId="8" fillId="18" borderId="0"/>
    <xf numFmtId="167" fontId="8" fillId="18" borderId="0"/>
    <xf numFmtId="168" fontId="8" fillId="18" borderId="0"/>
    <xf numFmtId="167" fontId="8" fillId="18" borderId="0"/>
    <xf numFmtId="0" fontId="8" fillId="18" borderId="0"/>
    <xf numFmtId="0" fontId="8" fillId="0" borderId="0"/>
    <xf numFmtId="0" fontId="8" fillId="0" borderId="0"/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46" borderId="0" applyNumberFormat="0" applyBorder="0" applyAlignment="0" applyProtection="0"/>
    <xf numFmtId="0" fontId="15" fillId="19" borderId="0" applyNumberFormat="0" applyBorder="0" applyAlignment="0" applyProtection="0"/>
    <xf numFmtId="0" fontId="32" fillId="47" borderId="0" applyNumberFormat="0" applyBorder="0" applyAlignment="0" applyProtection="0"/>
    <xf numFmtId="0" fontId="15" fillId="20" borderId="0" applyNumberFormat="0" applyBorder="0" applyAlignment="0" applyProtection="0"/>
    <xf numFmtId="0" fontId="32" fillId="48" borderId="0" applyNumberFormat="0" applyBorder="0" applyAlignment="0" applyProtection="0"/>
    <xf numFmtId="0" fontId="15" fillId="21" borderId="0" applyNumberFormat="0" applyBorder="0" applyAlignment="0" applyProtection="0"/>
    <xf numFmtId="0" fontId="32" fillId="49" borderId="0" applyNumberFormat="0" applyBorder="0" applyAlignment="0" applyProtection="0"/>
    <xf numFmtId="0" fontId="15" fillId="13" borderId="0" applyNumberFormat="0" applyBorder="0" applyAlignment="0" applyProtection="0"/>
    <xf numFmtId="0" fontId="32" fillId="50" borderId="0" applyNumberFormat="0" applyBorder="0" applyAlignment="0" applyProtection="0"/>
    <xf numFmtId="0" fontId="15" fillId="14" borderId="0" applyNumberFormat="0" applyBorder="0" applyAlignment="0" applyProtection="0"/>
    <xf numFmtId="0" fontId="32" fillId="51" borderId="0" applyNumberFormat="0" applyBorder="0" applyAlignment="0" applyProtection="0"/>
    <xf numFmtId="0" fontId="15" fillId="22" borderId="0" applyNumberFormat="0" applyBorder="0" applyAlignment="0" applyProtection="0"/>
    <xf numFmtId="0" fontId="37" fillId="52" borderId="14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8" fillId="0" borderId="0"/>
    <xf numFmtId="0" fontId="8" fillId="0" borderId="0"/>
    <xf numFmtId="0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9" fontId="38" fillId="0" borderId="0" applyBorder="0" applyProtection="0"/>
    <xf numFmtId="167" fontId="38" fillId="0" borderId="0" applyBorder="0" applyProtection="0"/>
    <xf numFmtId="167" fontId="38" fillId="0" borderId="0" applyBorder="0" applyProtection="0"/>
    <xf numFmtId="169" fontId="38" fillId="0" borderId="0" applyBorder="0" applyProtection="0"/>
    <xf numFmtId="169" fontId="38" fillId="0" borderId="0" applyBorder="0" applyProtection="0"/>
    <xf numFmtId="169" fontId="39" fillId="0" borderId="0" applyBorder="0" applyProtection="0"/>
    <xf numFmtId="167" fontId="39" fillId="0" borderId="0" applyBorder="0" applyProtection="0"/>
    <xf numFmtId="167" fontId="39" fillId="0" borderId="0" applyBorder="0" applyProtection="0"/>
    <xf numFmtId="169" fontId="39" fillId="0" borderId="0" applyBorder="0" applyProtection="0"/>
    <xf numFmtId="169" fontId="39" fillId="0" borderId="0" applyBorder="0" applyProtection="0"/>
    <xf numFmtId="0" fontId="40" fillId="0" borderId="0" applyNumberFormat="0" applyBorder="0" applyProtection="0">
      <alignment horizontal="center"/>
    </xf>
    <xf numFmtId="167" fontId="40" fillId="0" borderId="0" applyNumberFormat="0" applyBorder="0" applyProtection="0">
      <alignment horizontal="center"/>
    </xf>
    <xf numFmtId="167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167" fontId="40" fillId="0" borderId="0" applyNumberFormat="0" applyBorder="0" applyProtection="0">
      <alignment horizontal="center" textRotation="90"/>
    </xf>
    <xf numFmtId="167" fontId="40" fillId="0" borderId="0" applyNumberFormat="0" applyBorder="0" applyProtection="0">
      <alignment horizontal="center" textRotation="90"/>
    </xf>
    <xf numFmtId="0" fontId="40" fillId="0" borderId="0" applyNumberFormat="0" applyBorder="0" applyProtection="0">
      <alignment horizontal="center" textRotation="90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Fill="0" applyBorder="0" applyAlignment="0" applyProtection="0"/>
    <xf numFmtId="167" fontId="41" fillId="0" borderId="0" applyNumberFormat="0" applyFill="0" applyBorder="0" applyAlignment="0" applyProtection="0"/>
    <xf numFmtId="167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53" borderId="0" applyNumberFormat="0" applyBorder="0" applyAlignment="0" applyProtection="0"/>
    <xf numFmtId="0" fontId="22" fillId="3" borderId="0" applyNumberFormat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44" fillId="54" borderId="0" applyNumberFormat="0" applyBorder="0" applyAlignment="0" applyProtection="0"/>
    <xf numFmtId="0" fontId="23" fillId="23" borderId="0" applyNumberFormat="0" applyBorder="0" applyAlignment="0" applyProtection="0"/>
    <xf numFmtId="0" fontId="8" fillId="0" borderId="0"/>
    <xf numFmtId="0" fontId="8" fillId="0" borderId="0"/>
    <xf numFmtId="167" fontId="8" fillId="0" borderId="0"/>
    <xf numFmtId="167" fontId="8" fillId="0" borderId="0"/>
    <xf numFmtId="0" fontId="8" fillId="0" borderId="0"/>
    <xf numFmtId="0" fontId="8" fillId="0" borderId="0"/>
    <xf numFmtId="167" fontId="8" fillId="0" borderId="0"/>
    <xf numFmtId="0" fontId="8" fillId="0" borderId="0"/>
    <xf numFmtId="167" fontId="8" fillId="0" borderId="0"/>
    <xf numFmtId="167" fontId="8" fillId="0" borderId="0"/>
    <xf numFmtId="0" fontId="8" fillId="0" borderId="0"/>
    <xf numFmtId="0" fontId="8" fillId="0" borderId="0"/>
    <xf numFmtId="167" fontId="8" fillId="0" borderId="0"/>
    <xf numFmtId="167" fontId="8" fillId="0" borderId="0"/>
    <xf numFmtId="168" fontId="8" fillId="0" borderId="0"/>
    <xf numFmtId="167" fontId="8" fillId="0" borderId="0"/>
    <xf numFmtId="0" fontId="8" fillId="0" borderId="0"/>
    <xf numFmtId="0" fontId="3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31" fillId="0" borderId="0"/>
    <xf numFmtId="167" fontId="3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8" fillId="0" borderId="0"/>
    <xf numFmtId="0" fontId="31" fillId="0" borderId="0"/>
    <xf numFmtId="0" fontId="8" fillId="0" borderId="0"/>
    <xf numFmtId="167" fontId="3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1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11" fillId="0" borderId="0"/>
    <xf numFmtId="167" fontId="3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8" fillId="0" borderId="0"/>
    <xf numFmtId="0" fontId="31" fillId="0" borderId="0"/>
    <xf numFmtId="0" fontId="39" fillId="0" borderId="0" applyNumberFormat="0" applyBorder="0" applyAlignment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8" fillId="0" borderId="0"/>
    <xf numFmtId="167" fontId="8" fillId="0" borderId="0"/>
    <xf numFmtId="0" fontId="8" fillId="0" borderId="0"/>
    <xf numFmtId="167" fontId="8" fillId="0" borderId="0"/>
    <xf numFmtId="0" fontId="8" fillId="0" borderId="0"/>
    <xf numFmtId="0" fontId="8" fillId="0" borderId="0"/>
    <xf numFmtId="167" fontId="8" fillId="0" borderId="0"/>
    <xf numFmtId="167" fontId="8" fillId="0" borderId="0"/>
    <xf numFmtId="168" fontId="8" fillId="0" borderId="0"/>
    <xf numFmtId="167" fontId="8" fillId="0" borderId="0"/>
    <xf numFmtId="0" fontId="8" fillId="0" borderId="0"/>
    <xf numFmtId="0" fontId="13" fillId="0" borderId="0"/>
    <xf numFmtId="0" fontId="13" fillId="0" borderId="0"/>
    <xf numFmtId="167" fontId="13" fillId="0" borderId="0"/>
    <xf numFmtId="0" fontId="13" fillId="0" borderId="0"/>
    <xf numFmtId="0" fontId="8" fillId="0" borderId="0"/>
    <xf numFmtId="0" fontId="13" fillId="0" borderId="0"/>
    <xf numFmtId="167" fontId="13" fillId="0" borderId="0"/>
    <xf numFmtId="168" fontId="13" fillId="0" borderId="0"/>
    <xf numFmtId="0" fontId="8" fillId="0" borderId="0"/>
    <xf numFmtId="0" fontId="13" fillId="0" borderId="0"/>
    <xf numFmtId="0" fontId="8" fillId="0" borderId="0"/>
    <xf numFmtId="167" fontId="13" fillId="0" borderId="0"/>
    <xf numFmtId="0" fontId="8" fillId="0" borderId="0"/>
    <xf numFmtId="0" fontId="43" fillId="0" borderId="0"/>
    <xf numFmtId="0" fontId="13" fillId="0" borderId="0"/>
    <xf numFmtId="167" fontId="13" fillId="0" borderId="0"/>
    <xf numFmtId="167" fontId="13" fillId="0" borderId="0"/>
    <xf numFmtId="0" fontId="8" fillId="0" borderId="0"/>
    <xf numFmtId="168" fontId="13" fillId="0" borderId="0"/>
    <xf numFmtId="0" fontId="8" fillId="0" borderId="0"/>
    <xf numFmtId="0" fontId="14" fillId="0" borderId="0"/>
    <xf numFmtId="0" fontId="8" fillId="0" borderId="0"/>
    <xf numFmtId="167" fontId="8" fillId="0" borderId="0"/>
    <xf numFmtId="0" fontId="14" fillId="0" borderId="0"/>
    <xf numFmtId="0" fontId="8" fillId="0" borderId="0"/>
    <xf numFmtId="0" fontId="8" fillId="0" borderId="0"/>
    <xf numFmtId="167" fontId="8" fillId="0" borderId="0"/>
    <xf numFmtId="167" fontId="8" fillId="0" borderId="0"/>
    <xf numFmtId="168" fontId="8" fillId="0" borderId="0"/>
    <xf numFmtId="167" fontId="8" fillId="0" borderId="0"/>
    <xf numFmtId="0" fontId="8" fillId="0" borderId="0"/>
    <xf numFmtId="0" fontId="43" fillId="0" borderId="0"/>
    <xf numFmtId="0" fontId="13" fillId="0" borderId="0"/>
    <xf numFmtId="0" fontId="8" fillId="0" borderId="0"/>
    <xf numFmtId="167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3" fillId="0" borderId="0"/>
    <xf numFmtId="0" fontId="13" fillId="0" borderId="0"/>
    <xf numFmtId="167" fontId="13" fillId="0" borderId="0"/>
    <xf numFmtId="168" fontId="13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168" fontId="8" fillId="0" borderId="0"/>
    <xf numFmtId="167" fontId="8" fillId="0" borderId="0"/>
    <xf numFmtId="168" fontId="8" fillId="0" borderId="0"/>
    <xf numFmtId="0" fontId="31" fillId="0" borderId="0"/>
    <xf numFmtId="167" fontId="8" fillId="0" borderId="0"/>
    <xf numFmtId="0" fontId="31" fillId="0" borderId="0"/>
    <xf numFmtId="0" fontId="8" fillId="0" borderId="0"/>
    <xf numFmtId="167" fontId="8" fillId="0" borderId="0"/>
    <xf numFmtId="0" fontId="8" fillId="0" borderId="0"/>
    <xf numFmtId="0" fontId="31" fillId="0" borderId="0"/>
    <xf numFmtId="167" fontId="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11" fillId="0" borderId="0"/>
    <xf numFmtId="167" fontId="8" fillId="0" borderId="0"/>
    <xf numFmtId="167" fontId="8" fillId="0" borderId="0"/>
    <xf numFmtId="168" fontId="8" fillId="0" borderId="0"/>
    <xf numFmtId="167" fontId="8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8" fontId="31" fillId="0" borderId="0"/>
    <xf numFmtId="168" fontId="31" fillId="0" borderId="0"/>
    <xf numFmtId="168" fontId="31" fillId="0" borderId="0"/>
    <xf numFmtId="168" fontId="31" fillId="0" borderId="0"/>
    <xf numFmtId="168" fontId="31" fillId="0" borderId="0"/>
    <xf numFmtId="0" fontId="31" fillId="0" borderId="0"/>
    <xf numFmtId="0" fontId="8" fillId="0" borderId="0"/>
    <xf numFmtId="0" fontId="31" fillId="0" borderId="0"/>
    <xf numFmtId="0" fontId="31" fillId="0" borderId="0"/>
    <xf numFmtId="0" fontId="8" fillId="0" borderId="0"/>
    <xf numFmtId="167" fontId="8" fillId="0" borderId="0"/>
    <xf numFmtId="0" fontId="8" fillId="0" borderId="0"/>
    <xf numFmtId="167" fontId="8" fillId="0" borderId="0"/>
    <xf numFmtId="0" fontId="8" fillId="0" borderId="0"/>
    <xf numFmtId="0" fontId="8" fillId="0" borderId="0"/>
    <xf numFmtId="0" fontId="31" fillId="0" borderId="0"/>
    <xf numFmtId="167" fontId="8" fillId="0" borderId="0"/>
    <xf numFmtId="0" fontId="8" fillId="0" borderId="0"/>
    <xf numFmtId="0" fontId="31" fillId="0" borderId="0"/>
    <xf numFmtId="167" fontId="8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7" fontId="8" fillId="0" borderId="0"/>
    <xf numFmtId="167" fontId="8" fillId="0" borderId="0"/>
    <xf numFmtId="168" fontId="8" fillId="0" borderId="0"/>
    <xf numFmtId="167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8" fillId="0" borderId="0"/>
    <xf numFmtId="0" fontId="8" fillId="0" borderId="0"/>
    <xf numFmtId="0" fontId="30" fillId="0" borderId="0"/>
    <xf numFmtId="0" fontId="8" fillId="0" borderId="0"/>
    <xf numFmtId="167" fontId="8" fillId="0" borderId="0"/>
    <xf numFmtId="0" fontId="31" fillId="0" borderId="0"/>
    <xf numFmtId="168" fontId="8" fillId="0" borderId="0"/>
    <xf numFmtId="167" fontId="8" fillId="0" borderId="0"/>
    <xf numFmtId="0" fontId="31" fillId="0" borderId="0"/>
    <xf numFmtId="0" fontId="8" fillId="0" borderId="0"/>
    <xf numFmtId="0" fontId="8" fillId="0" borderId="0"/>
    <xf numFmtId="0" fontId="10" fillId="0" borderId="0"/>
    <xf numFmtId="167" fontId="8" fillId="0" borderId="0"/>
    <xf numFmtId="167" fontId="8" fillId="0" borderId="0"/>
    <xf numFmtId="168" fontId="8" fillId="0" borderId="0"/>
    <xf numFmtId="167" fontId="8" fillId="0" borderId="0"/>
    <xf numFmtId="0" fontId="8" fillId="0" borderId="0"/>
    <xf numFmtId="0" fontId="31" fillId="0" borderId="0"/>
    <xf numFmtId="0" fontId="8" fillId="0" borderId="0"/>
    <xf numFmtId="0" fontId="8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10" fillId="0" borderId="0"/>
    <xf numFmtId="0" fontId="8" fillId="0" borderId="0"/>
    <xf numFmtId="167" fontId="10" fillId="0" borderId="0"/>
    <xf numFmtId="0" fontId="8" fillId="0" borderId="0"/>
    <xf numFmtId="168" fontId="31" fillId="0" borderId="0"/>
    <xf numFmtId="0" fontId="8" fillId="0" borderId="0"/>
    <xf numFmtId="0" fontId="8" fillId="0" borderId="0"/>
    <xf numFmtId="167" fontId="10" fillId="0" borderId="0"/>
    <xf numFmtId="168" fontId="31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10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8" fillId="0" borderId="0"/>
    <xf numFmtId="0" fontId="31" fillId="0" borderId="0"/>
    <xf numFmtId="0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167" fontId="31" fillId="0" borderId="0"/>
    <xf numFmtId="0" fontId="31" fillId="0" borderId="0"/>
    <xf numFmtId="0" fontId="8" fillId="24" borderId="5" applyNumberFormat="0" applyFont="0" applyAlignment="0" applyProtection="0"/>
    <xf numFmtId="0" fontId="8" fillId="24" borderId="5" applyNumberFormat="0" applyFont="0" applyAlignment="0" applyProtection="0"/>
    <xf numFmtId="0" fontId="31" fillId="55" borderId="17" applyNumberFormat="0" applyFont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5" fillId="0" borderId="0" applyNumberFormat="0" applyBorder="0" applyProtection="0"/>
    <xf numFmtId="167" fontId="45" fillId="0" borderId="0" applyNumberFormat="0" applyBorder="0" applyProtection="0"/>
    <xf numFmtId="167" fontId="45" fillId="0" borderId="0" applyNumberFormat="0" applyBorder="0" applyProtection="0"/>
    <xf numFmtId="0" fontId="45" fillId="0" borderId="0" applyNumberFormat="0" applyBorder="0" applyProtection="0"/>
    <xf numFmtId="0" fontId="45" fillId="0" borderId="0" applyNumberFormat="0" applyBorder="0" applyProtection="0"/>
    <xf numFmtId="167" fontId="45" fillId="0" borderId="0" applyBorder="0" applyProtection="0"/>
    <xf numFmtId="0" fontId="46" fillId="44" borderId="18" applyNumberFormat="0" applyAlignment="0" applyProtection="0"/>
    <xf numFmtId="0" fontId="24" fillId="16" borderId="6" applyNumberFormat="0" applyAlignment="0" applyProtection="0"/>
    <xf numFmtId="0" fontId="24" fillId="16" borderId="6" applyNumberFormat="0" applyAlignment="0" applyProtection="0"/>
    <xf numFmtId="0" fontId="4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50" fillId="0" borderId="19" applyNumberFormat="0" applyFill="0" applyAlignment="0" applyProtection="0"/>
    <xf numFmtId="0" fontId="28" fillId="0" borderId="7" applyNumberFormat="0" applyFill="0" applyAlignment="0" applyProtection="0"/>
    <xf numFmtId="0" fontId="36" fillId="0" borderId="20" applyNumberFormat="0" applyFill="0" applyAlignment="0" applyProtection="0"/>
    <xf numFmtId="0" fontId="20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1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4" fillId="0" borderId="0"/>
    <xf numFmtId="0" fontId="2" fillId="0" borderId="0"/>
    <xf numFmtId="0" fontId="1" fillId="0" borderId="0"/>
  </cellStyleXfs>
  <cellXfs count="148">
    <xf numFmtId="0" fontId="0" fillId="0" borderId="0" xfId="0"/>
    <xf numFmtId="0" fontId="4" fillId="0" borderId="0" xfId="586"/>
    <xf numFmtId="4" fontId="4" fillId="0" borderId="0" xfId="586" applyNumberFormat="1"/>
    <xf numFmtId="166" fontId="4" fillId="0" borderId="0" xfId="586" applyNumberFormat="1"/>
    <xf numFmtId="49" fontId="4" fillId="0" borderId="0" xfId="586" applyNumberFormat="1"/>
    <xf numFmtId="0" fontId="5" fillId="0" borderId="0" xfId="586" applyFont="1" applyAlignment="1">
      <alignment horizontal="left"/>
    </xf>
    <xf numFmtId="49" fontId="56" fillId="0" borderId="0" xfId="586" applyNumberFormat="1" applyFont="1" applyProtection="1">
      <protection locked="0"/>
    </xf>
    <xf numFmtId="49" fontId="57" fillId="0" borderId="0" xfId="586" applyNumberFormat="1" applyFont="1" applyProtection="1">
      <protection locked="0"/>
    </xf>
    <xf numFmtId="171" fontId="57" fillId="0" borderId="0" xfId="586" applyNumberFormat="1" applyFont="1" applyProtection="1">
      <protection locked="0"/>
    </xf>
    <xf numFmtId="166" fontId="57" fillId="0" borderId="0" xfId="586" applyNumberFormat="1" applyFont="1" applyProtection="1">
      <protection locked="0"/>
    </xf>
    <xf numFmtId="1" fontId="57" fillId="0" borderId="0" xfId="586" applyNumberFormat="1" applyFont="1" applyProtection="1">
      <protection locked="0"/>
    </xf>
    <xf numFmtId="171" fontId="4" fillId="0" borderId="0" xfId="586" applyNumberFormat="1"/>
    <xf numFmtId="0" fontId="1" fillId="0" borderId="0" xfId="588"/>
    <xf numFmtId="0" fontId="55" fillId="56" borderId="0" xfId="588" applyFont="1" applyFill="1" applyAlignment="1">
      <alignment horizontal="left" vertical="top"/>
    </xf>
    <xf numFmtId="4" fontId="1" fillId="0" borderId="0" xfId="588" applyNumberFormat="1"/>
    <xf numFmtId="166" fontId="1" fillId="0" borderId="0" xfId="588" applyNumberFormat="1"/>
    <xf numFmtId="49" fontId="56" fillId="57" borderId="22" xfId="588" applyNumberFormat="1" applyFont="1" applyFill="1" applyBorder="1"/>
    <xf numFmtId="3" fontId="57" fillId="0" borderId="23" xfId="588" applyNumberFormat="1" applyFont="1" applyBorder="1" applyProtection="1">
      <protection locked="0"/>
    </xf>
    <xf numFmtId="4" fontId="57" fillId="58" borderId="23" xfId="588" applyNumberFormat="1" applyFont="1" applyFill="1" applyBorder="1"/>
    <xf numFmtId="49" fontId="56" fillId="57" borderId="24" xfId="588" applyNumberFormat="1" applyFont="1" applyFill="1" applyBorder="1"/>
    <xf numFmtId="170" fontId="57" fillId="0" borderId="27" xfId="588" quotePrefix="1" applyNumberFormat="1" applyFont="1" applyBorder="1" applyProtection="1">
      <protection locked="0"/>
    </xf>
    <xf numFmtId="49" fontId="57" fillId="57" borderId="28" xfId="588" applyNumberFormat="1" applyFont="1" applyFill="1" applyBorder="1"/>
    <xf numFmtId="4" fontId="57" fillId="58" borderId="28" xfId="588" applyNumberFormat="1" applyFont="1" applyFill="1" applyBorder="1"/>
    <xf numFmtId="4" fontId="56" fillId="57" borderId="24" xfId="588" applyNumberFormat="1" applyFont="1" applyFill="1" applyBorder="1"/>
    <xf numFmtId="170" fontId="57" fillId="59" borderId="27" xfId="588" quotePrefix="1" applyNumberFormat="1" applyFont="1" applyFill="1" applyBorder="1" applyProtection="1">
      <protection locked="0"/>
    </xf>
    <xf numFmtId="49" fontId="56" fillId="57" borderId="29" xfId="588" applyNumberFormat="1" applyFont="1" applyFill="1" applyBorder="1"/>
    <xf numFmtId="9" fontId="57" fillId="0" borderId="27" xfId="588" quotePrefix="1" applyNumberFormat="1" applyFont="1" applyBorder="1" applyProtection="1">
      <protection locked="0"/>
    </xf>
    <xf numFmtId="4" fontId="56" fillId="57" borderId="29" xfId="588" applyNumberFormat="1" applyFont="1" applyFill="1" applyBorder="1"/>
    <xf numFmtId="9" fontId="57" fillId="58" borderId="27" xfId="588" quotePrefix="1" applyNumberFormat="1" applyFont="1" applyFill="1" applyBorder="1"/>
    <xf numFmtId="4" fontId="56" fillId="58" borderId="28" xfId="588" applyNumberFormat="1" applyFont="1" applyFill="1" applyBorder="1"/>
    <xf numFmtId="49" fontId="1" fillId="0" borderId="0" xfId="588" applyNumberFormat="1"/>
    <xf numFmtId="0" fontId="55" fillId="56" borderId="0" xfId="588" applyFont="1" applyFill="1"/>
    <xf numFmtId="4" fontId="55" fillId="56" borderId="0" xfId="588" applyNumberFormat="1" applyFont="1" applyFill="1"/>
    <xf numFmtId="4" fontId="1" fillId="57" borderId="0" xfId="588" applyNumberFormat="1" applyFill="1" applyProtection="1">
      <protection locked="0"/>
    </xf>
    <xf numFmtId="166" fontId="57" fillId="59" borderId="0" xfId="588" applyNumberFormat="1" applyFont="1" applyFill="1" applyProtection="1">
      <protection locked="0"/>
    </xf>
    <xf numFmtId="4" fontId="57" fillId="57" borderId="0" xfId="588" applyNumberFormat="1" applyFont="1" applyFill="1" applyProtection="1">
      <protection locked="0"/>
    </xf>
    <xf numFmtId="0" fontId="1" fillId="0" borderId="0" xfId="588" applyProtection="1">
      <protection locked="0"/>
    </xf>
    <xf numFmtId="171" fontId="1" fillId="0" borderId="0" xfId="588" applyNumberFormat="1"/>
    <xf numFmtId="171" fontId="57" fillId="0" borderId="0" xfId="588" applyNumberFormat="1" applyFont="1" applyProtection="1">
      <protection locked="0"/>
    </xf>
    <xf numFmtId="166" fontId="57" fillId="0" borderId="0" xfId="588" applyNumberFormat="1" applyFont="1" applyProtection="1">
      <protection locked="0"/>
    </xf>
    <xf numFmtId="0" fontId="8" fillId="0" borderId="0" xfId="0" applyFont="1"/>
    <xf numFmtId="0" fontId="59" fillId="63" borderId="24" xfId="0" applyFont="1" applyFill="1" applyBorder="1" applyAlignment="1">
      <alignment horizontal="centerContinuous" vertical="center"/>
    </xf>
    <xf numFmtId="0" fontId="58" fillId="63" borderId="25" xfId="0" applyFont="1" applyFill="1" applyBorder="1" applyAlignment="1">
      <alignment horizontal="centerContinuous" vertical="center"/>
    </xf>
    <xf numFmtId="0" fontId="58" fillId="63" borderId="26" xfId="0" applyFont="1" applyFill="1" applyBorder="1" applyAlignment="1">
      <alignment horizontal="centerContinuous" vertical="center"/>
    </xf>
    <xf numFmtId="0" fontId="8" fillId="25" borderId="0" xfId="0" applyFont="1" applyFill="1"/>
    <xf numFmtId="0" fontId="61" fillId="61" borderId="24" xfId="0" applyFont="1" applyFill="1" applyBorder="1" applyAlignment="1">
      <alignment horizontal="centerContinuous" vertical="center"/>
    </xf>
    <xf numFmtId="0" fontId="5" fillId="25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4" fontId="0" fillId="0" borderId="0" xfId="0" applyNumberFormat="1" applyAlignment="1">
      <alignment horizontal="left"/>
    </xf>
    <xf numFmtId="44" fontId="0" fillId="0" borderId="0" xfId="0" applyNumberFormat="1"/>
    <xf numFmtId="0" fontId="60" fillId="25" borderId="0" xfId="0" applyFont="1" applyFill="1" applyAlignment="1">
      <alignment horizontal="left" vertical="center"/>
    </xf>
    <xf numFmtId="0" fontId="9" fillId="62" borderId="47" xfId="0" applyFont="1" applyFill="1" applyBorder="1" applyAlignment="1">
      <alignment horizontal="left" vertical="center"/>
    </xf>
    <xf numFmtId="0" fontId="9" fillId="62" borderId="48" xfId="0" applyFont="1" applyFill="1" applyBorder="1" applyAlignment="1">
      <alignment horizontal="center" vertical="center"/>
    </xf>
    <xf numFmtId="0" fontId="9" fillId="62" borderId="46" xfId="0" applyFont="1" applyFill="1" applyBorder="1" applyAlignment="1">
      <alignment horizontal="center" vertical="center"/>
    </xf>
    <xf numFmtId="3" fontId="5" fillId="60" borderId="33" xfId="0" applyNumberFormat="1" applyFont="1" applyFill="1" applyBorder="1" applyAlignment="1">
      <alignment vertical="center"/>
    </xf>
    <xf numFmtId="3" fontId="5" fillId="60" borderId="10" xfId="0" applyNumberFormat="1" applyFont="1" applyFill="1" applyBorder="1" applyAlignment="1">
      <alignment horizontal="center" vertical="center" wrapText="1"/>
    </xf>
    <xf numFmtId="3" fontId="5" fillId="60" borderId="34" xfId="0" applyNumberFormat="1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justify"/>
    </xf>
    <xf numFmtId="3" fontId="8" fillId="0" borderId="10" xfId="0" applyNumberFormat="1" applyFont="1" applyBorder="1" applyAlignment="1">
      <alignment horizontal="center"/>
    </xf>
    <xf numFmtId="3" fontId="8" fillId="0" borderId="13" xfId="0" applyNumberFormat="1" applyFont="1" applyBorder="1" applyAlignment="1">
      <alignment horizontal="center"/>
    </xf>
    <xf numFmtId="165" fontId="4" fillId="60" borderId="13" xfId="0" applyNumberFormat="1" applyFont="1" applyFill="1" applyBorder="1" applyAlignment="1">
      <alignment horizontal="right" vertical="center"/>
    </xf>
    <xf numFmtId="172" fontId="4" fillId="58" borderId="10" xfId="0" applyNumberFormat="1" applyFont="1" applyFill="1" applyBorder="1" applyAlignment="1" applyProtection="1">
      <alignment horizontal="right" vertical="center"/>
      <protection locked="0"/>
    </xf>
    <xf numFmtId="172" fontId="4" fillId="0" borderId="10" xfId="0" applyNumberFormat="1" applyFont="1" applyBorder="1" applyAlignment="1">
      <alignment horizontal="right" vertical="center"/>
    </xf>
    <xf numFmtId="172" fontId="4" fillId="0" borderId="34" xfId="0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justify"/>
    </xf>
    <xf numFmtId="165" fontId="5" fillId="60" borderId="10" xfId="0" applyNumberFormat="1" applyFont="1" applyFill="1" applyBorder="1" applyAlignment="1">
      <alignment horizontal="right" vertical="center"/>
    </xf>
    <xf numFmtId="165" fontId="5" fillId="60" borderId="34" xfId="0" applyNumberFormat="1" applyFont="1" applyFill="1" applyBorder="1" applyAlignment="1">
      <alignment vertical="center"/>
    </xf>
    <xf numFmtId="0" fontId="8" fillId="25" borderId="35" xfId="0" applyFont="1" applyFill="1" applyBorder="1"/>
    <xf numFmtId="0" fontId="8" fillId="25" borderId="12" xfId="0" applyFont="1" applyFill="1" applyBorder="1"/>
    <xf numFmtId="0" fontId="8" fillId="25" borderId="36" xfId="0" applyFont="1" applyFill="1" applyBorder="1"/>
    <xf numFmtId="0" fontId="9" fillId="62" borderId="35" xfId="0" applyFont="1" applyFill="1" applyBorder="1" applyAlignment="1">
      <alignment horizontal="left" vertical="center"/>
    </xf>
    <xf numFmtId="0" fontId="9" fillId="62" borderId="12" xfId="0" applyFont="1" applyFill="1" applyBorder="1" applyAlignment="1">
      <alignment horizontal="center" vertical="center"/>
    </xf>
    <xf numFmtId="0" fontId="9" fillId="62" borderId="36" xfId="0" applyFont="1" applyFill="1" applyBorder="1" applyAlignment="1">
      <alignment horizontal="center" vertical="center"/>
    </xf>
    <xf numFmtId="3" fontId="7" fillId="0" borderId="10" xfId="351" applyNumberFormat="1" applyBorder="1" applyAlignment="1">
      <alignment horizontal="center" wrapText="1"/>
    </xf>
    <xf numFmtId="3" fontId="7" fillId="0" borderId="13" xfId="351" applyNumberFormat="1" applyBorder="1" applyAlignment="1">
      <alignment horizontal="center" wrapText="1"/>
    </xf>
    <xf numFmtId="165" fontId="4" fillId="0" borderId="10" xfId="0" applyNumberFormat="1" applyFont="1" applyBorder="1" applyAlignment="1">
      <alignment horizontal="right" vertical="center"/>
    </xf>
    <xf numFmtId="165" fontId="4" fillId="0" borderId="34" xfId="0" applyNumberFormat="1" applyFont="1" applyBorder="1" applyAlignment="1">
      <alignment horizontal="right" vertical="center"/>
    </xf>
    <xf numFmtId="165" fontId="5" fillId="60" borderId="34" xfId="0" applyNumberFormat="1" applyFont="1" applyFill="1" applyBorder="1" applyAlignment="1">
      <alignment horizontal="right" vertical="center"/>
    </xf>
    <xf numFmtId="0" fontId="9" fillId="62" borderId="31" xfId="0" applyFont="1" applyFill="1" applyBorder="1" applyAlignment="1">
      <alignment horizontal="left" vertical="center"/>
    </xf>
    <xf numFmtId="0" fontId="9" fillId="62" borderId="30" xfId="0" applyFont="1" applyFill="1" applyBorder="1" applyAlignment="1">
      <alignment horizontal="center" vertical="center"/>
    </xf>
    <xf numFmtId="0" fontId="9" fillId="62" borderId="32" xfId="0" applyFont="1" applyFill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/>
    </xf>
    <xf numFmtId="165" fontId="4" fillId="60" borderId="10" xfId="0" applyNumberFormat="1" applyFont="1" applyFill="1" applyBorder="1" applyAlignment="1">
      <alignment horizontal="right" vertical="center"/>
    </xf>
    <xf numFmtId="165" fontId="5" fillId="60" borderId="10" xfId="0" applyNumberFormat="1" applyFont="1" applyFill="1" applyBorder="1" applyAlignment="1">
      <alignment vertical="center"/>
    </xf>
    <xf numFmtId="0" fontId="8" fillId="0" borderId="33" xfId="0" applyFont="1" applyBorder="1" applyAlignment="1">
      <alignment horizontal="left"/>
    </xf>
    <xf numFmtId="3" fontId="8" fillId="0" borderId="10" xfId="0" applyNumberFormat="1" applyFont="1" applyBorder="1" applyAlignment="1">
      <alignment horizontal="center" wrapText="1"/>
    </xf>
    <xf numFmtId="3" fontId="8" fillId="0" borderId="13" xfId="0" applyNumberFormat="1" applyFont="1" applyBorder="1" applyAlignment="1">
      <alignment horizontal="center" wrapText="1"/>
    </xf>
    <xf numFmtId="165" fontId="5" fillId="60" borderId="12" xfId="0" applyNumberFormat="1" applyFont="1" applyFill="1" applyBorder="1" applyAlignment="1">
      <alignment vertical="center"/>
    </xf>
    <xf numFmtId="165" fontId="5" fillId="60" borderId="36" xfId="0" applyNumberFormat="1" applyFont="1" applyFill="1" applyBorder="1" applyAlignment="1">
      <alignment vertical="center"/>
    </xf>
    <xf numFmtId="0" fontId="5" fillId="59" borderId="35" xfId="0" applyFont="1" applyFill="1" applyBorder="1" applyAlignment="1">
      <alignment horizontal="left"/>
    </xf>
    <xf numFmtId="0" fontId="5" fillId="59" borderId="12" xfId="0" applyFont="1" applyFill="1" applyBorder="1" applyAlignment="1">
      <alignment horizontal="left"/>
    </xf>
    <xf numFmtId="0" fontId="5" fillId="59" borderId="36" xfId="0" applyFont="1" applyFill="1" applyBorder="1" applyAlignment="1">
      <alignment horizontal="left"/>
    </xf>
    <xf numFmtId="0" fontId="7" fillId="0" borderId="33" xfId="0" applyFont="1" applyBorder="1"/>
    <xf numFmtId="0" fontId="7" fillId="0" borderId="35" xfId="0" applyFont="1" applyBorder="1"/>
    <xf numFmtId="0" fontId="3" fillId="0" borderId="33" xfId="291" applyFont="1" applyBorder="1"/>
    <xf numFmtId="0" fontId="8" fillId="25" borderId="37" xfId="0" applyFont="1" applyFill="1" applyBorder="1"/>
    <xf numFmtId="0" fontId="8" fillId="25" borderId="38" xfId="0" applyFont="1" applyFill="1" applyBorder="1"/>
    <xf numFmtId="0" fontId="8" fillId="25" borderId="49" xfId="0" applyFont="1" applyFill="1" applyBorder="1"/>
    <xf numFmtId="0" fontId="8" fillId="25" borderId="39" xfId="0" applyFont="1" applyFill="1" applyBorder="1"/>
    <xf numFmtId="0" fontId="53" fillId="25" borderId="0" xfId="0" applyFont="1" applyFill="1"/>
    <xf numFmtId="0" fontId="7" fillId="0" borderId="33" xfId="0" applyFont="1" applyBorder="1" applyAlignment="1">
      <alignment vertical="center"/>
    </xf>
    <xf numFmtId="3" fontId="8" fillId="0" borderId="10" xfId="0" applyNumberFormat="1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172" fontId="5" fillId="60" borderId="10" xfId="0" applyNumberFormat="1" applyFont="1" applyFill="1" applyBorder="1" applyAlignment="1">
      <alignment vertical="center"/>
    </xf>
    <xf numFmtId="172" fontId="5" fillId="60" borderId="34" xfId="0" applyNumberFormat="1" applyFont="1" applyFill="1" applyBorder="1" applyAlignment="1">
      <alignment vertical="center"/>
    </xf>
    <xf numFmtId="44" fontId="54" fillId="25" borderId="0" xfId="0" applyNumberFormat="1" applyFont="1" applyFill="1"/>
    <xf numFmtId="165" fontId="8" fillId="25" borderId="0" xfId="0" applyNumberFormat="1" applyFont="1" applyFill="1"/>
    <xf numFmtId="0" fontId="7" fillId="25" borderId="0" xfId="0" applyFont="1" applyFill="1"/>
    <xf numFmtId="0" fontId="52" fillId="0" borderId="52" xfId="588" applyFont="1" applyBorder="1" applyAlignment="1">
      <alignment horizontal="center" vertical="center"/>
    </xf>
    <xf numFmtId="0" fontId="55" fillId="56" borderId="24" xfId="588" applyFont="1" applyFill="1" applyBorder="1" applyAlignment="1">
      <alignment horizontal="center" vertical="top"/>
    </xf>
    <xf numFmtId="0" fontId="55" fillId="56" borderId="26" xfId="588" applyFont="1" applyFill="1" applyBorder="1" applyAlignment="1">
      <alignment horizontal="center" vertical="top"/>
    </xf>
    <xf numFmtId="49" fontId="56" fillId="57" borderId="24" xfId="588" applyNumberFormat="1" applyFont="1" applyFill="1" applyBorder="1" applyAlignment="1">
      <alignment horizontal="left" wrapText="1"/>
    </xf>
    <xf numFmtId="49" fontId="56" fillId="57" borderId="25" xfId="588" applyNumberFormat="1" applyFont="1" applyFill="1" applyBorder="1" applyAlignment="1">
      <alignment horizontal="left" wrapText="1"/>
    </xf>
    <xf numFmtId="49" fontId="56" fillId="57" borderId="26" xfId="588" applyNumberFormat="1" applyFont="1" applyFill="1" applyBorder="1" applyAlignment="1">
      <alignment horizontal="left" wrapText="1"/>
    </xf>
    <xf numFmtId="49" fontId="56" fillId="57" borderId="24" xfId="588" applyNumberFormat="1" applyFont="1" applyFill="1" applyBorder="1" applyAlignment="1">
      <alignment horizontal="left"/>
    </xf>
    <xf numFmtId="49" fontId="56" fillId="57" borderId="25" xfId="588" applyNumberFormat="1" applyFont="1" applyFill="1" applyBorder="1" applyAlignment="1">
      <alignment horizontal="left"/>
    </xf>
    <xf numFmtId="49" fontId="56" fillId="57" borderId="26" xfId="588" applyNumberFormat="1" applyFont="1" applyFill="1" applyBorder="1" applyAlignment="1">
      <alignment horizontal="left"/>
    </xf>
    <xf numFmtId="49" fontId="55" fillId="57" borderId="24" xfId="588" applyNumberFormat="1" applyFont="1" applyFill="1" applyBorder="1" applyAlignment="1">
      <alignment horizontal="left"/>
    </xf>
    <xf numFmtId="49" fontId="55" fillId="57" borderId="25" xfId="588" applyNumberFormat="1" applyFont="1" applyFill="1" applyBorder="1" applyAlignment="1">
      <alignment horizontal="left"/>
    </xf>
    <xf numFmtId="49" fontId="55" fillId="57" borderId="26" xfId="588" applyNumberFormat="1" applyFont="1" applyFill="1" applyBorder="1" applyAlignment="1">
      <alignment horizontal="left"/>
    </xf>
    <xf numFmtId="0" fontId="5" fillId="60" borderId="35" xfId="0" applyFont="1" applyFill="1" applyBorder="1" applyAlignment="1">
      <alignment horizontal="right" vertical="center"/>
    </xf>
    <xf numFmtId="0" fontId="5" fillId="60" borderId="12" xfId="0" applyFont="1" applyFill="1" applyBorder="1" applyAlignment="1">
      <alignment horizontal="right" vertical="center"/>
    </xf>
    <xf numFmtId="0" fontId="5" fillId="60" borderId="13" xfId="0" applyFont="1" applyFill="1" applyBorder="1" applyAlignment="1">
      <alignment horizontal="right" vertical="center"/>
    </xf>
    <xf numFmtId="0" fontId="9" fillId="62" borderId="31" xfId="0" applyFont="1" applyFill="1" applyBorder="1" applyAlignment="1">
      <alignment horizontal="left" vertical="center"/>
    </xf>
    <xf numFmtId="0" fontId="9" fillId="62" borderId="30" xfId="0" applyFont="1" applyFill="1" applyBorder="1" applyAlignment="1">
      <alignment horizontal="left" vertical="center"/>
    </xf>
    <xf numFmtId="0" fontId="9" fillId="62" borderId="32" xfId="0" applyFont="1" applyFill="1" applyBorder="1" applyAlignment="1">
      <alignment horizontal="left" vertical="center"/>
    </xf>
    <xf numFmtId="44" fontId="9" fillId="0" borderId="44" xfId="0" applyNumberFormat="1" applyFont="1" applyBorder="1" applyAlignment="1">
      <alignment horizontal="left" vertical="center"/>
    </xf>
    <xf numFmtId="44" fontId="9" fillId="0" borderId="41" xfId="0" applyNumberFormat="1" applyFont="1" applyBorder="1" applyAlignment="1">
      <alignment vertical="center"/>
    </xf>
    <xf numFmtId="44" fontId="9" fillId="0" borderId="13" xfId="0" applyNumberFormat="1" applyFont="1" applyBorder="1" applyAlignment="1">
      <alignment horizontal="left" vertical="center"/>
    </xf>
    <xf numFmtId="44" fontId="9" fillId="0" borderId="34" xfId="0" applyNumberFormat="1" applyFont="1" applyBorder="1" applyAlignment="1">
      <alignment vertical="center"/>
    </xf>
    <xf numFmtId="44" fontId="9" fillId="0" borderId="45" xfId="0" applyNumberFormat="1" applyFont="1" applyBorder="1" applyAlignment="1">
      <alignment horizontal="left" vertical="center"/>
    </xf>
    <xf numFmtId="44" fontId="9" fillId="0" borderId="43" xfId="0" applyNumberFormat="1" applyFont="1" applyBorder="1" applyAlignment="1">
      <alignment vertical="center"/>
    </xf>
    <xf numFmtId="0" fontId="4" fillId="58" borderId="24" xfId="0" applyFont="1" applyFill="1" applyBorder="1" applyAlignment="1" applyProtection="1">
      <alignment horizontal="center" vertical="center"/>
      <protection locked="0"/>
    </xf>
    <xf numFmtId="0" fontId="0" fillId="58" borderId="25" xfId="0" applyFill="1" applyBorder="1" applyProtection="1">
      <protection locked="0"/>
    </xf>
    <xf numFmtId="0" fontId="0" fillId="58" borderId="26" xfId="0" applyFill="1" applyBorder="1" applyProtection="1">
      <protection locked="0"/>
    </xf>
    <xf numFmtId="0" fontId="5" fillId="61" borderId="40" xfId="0" applyFont="1" applyFill="1" applyBorder="1" applyAlignment="1">
      <alignment horizontal="left" vertical="center"/>
    </xf>
    <xf numFmtId="0" fontId="0" fillId="61" borderId="41" xfId="0" applyFill="1" applyBorder="1" applyAlignment="1">
      <alignment horizontal="left"/>
    </xf>
    <xf numFmtId="0" fontId="5" fillId="61" borderId="33" xfId="0" applyFont="1" applyFill="1" applyBorder="1" applyAlignment="1">
      <alignment horizontal="center" vertical="center"/>
    </xf>
    <xf numFmtId="0" fontId="0" fillId="61" borderId="34" xfId="0" applyFill="1" applyBorder="1" applyAlignment="1">
      <alignment horizontal="center"/>
    </xf>
    <xf numFmtId="0" fontId="5" fillId="61" borderId="42" xfId="0" applyFont="1" applyFill="1" applyBorder="1" applyAlignment="1">
      <alignment horizontal="left" vertical="center"/>
    </xf>
    <xf numFmtId="0" fontId="0" fillId="61" borderId="43" xfId="0" applyFill="1" applyBorder="1" applyAlignment="1">
      <alignment horizontal="left"/>
    </xf>
    <xf numFmtId="0" fontId="9" fillId="63" borderId="25" xfId="0" applyFont="1" applyFill="1" applyBorder="1" applyAlignment="1">
      <alignment horizontal="centerContinuous" vertical="center"/>
    </xf>
    <xf numFmtId="0" fontId="9" fillId="63" borderId="26" xfId="0" applyFont="1" applyFill="1" applyBorder="1" applyAlignment="1">
      <alignment horizontal="centerContinuous" vertical="center"/>
    </xf>
    <xf numFmtId="0" fontId="58" fillId="63" borderId="24" xfId="0" applyFont="1" applyFill="1" applyBorder="1" applyAlignment="1">
      <alignment horizontal="center" vertical="center"/>
    </xf>
    <xf numFmtId="0" fontId="58" fillId="63" borderId="25" xfId="0" applyFont="1" applyFill="1" applyBorder="1" applyAlignment="1">
      <alignment horizontal="center" vertical="center"/>
    </xf>
    <xf numFmtId="0" fontId="58" fillId="63" borderId="50" xfId="0" applyFont="1" applyFill="1" applyBorder="1" applyAlignment="1">
      <alignment horizontal="center" vertical="center"/>
    </xf>
    <xf numFmtId="165" fontId="58" fillId="63" borderId="51" xfId="0" applyNumberFormat="1" applyFont="1" applyFill="1" applyBorder="1" applyAlignment="1">
      <alignment horizontal="right" vertical="center"/>
    </xf>
    <xf numFmtId="165" fontId="58" fillId="63" borderId="27" xfId="0" applyNumberFormat="1" applyFont="1" applyFill="1" applyBorder="1" applyAlignment="1">
      <alignment horizontal="right" vertical="center"/>
    </xf>
  </cellXfs>
  <cellStyles count="589">
    <cellStyle name="%" xfId="1" xr:uid="{3CC468E7-6E6C-4AB6-8B6E-3CD60CC1D9AA}"/>
    <cellStyle name="% 2" xfId="2" xr:uid="{CD543673-2CD5-4F94-BD01-6C8776ED9152}"/>
    <cellStyle name="% 2 2" xfId="3" xr:uid="{7F9367B1-8406-44C0-B371-F37A5D3436C2}"/>
    <cellStyle name="% 2 2 2" xfId="4" xr:uid="{0621C04A-9166-4B1C-839D-30791AF18985}"/>
    <cellStyle name="% 2 3" xfId="5" xr:uid="{2F6C4556-E19E-453D-B948-9878001AE4D5}"/>
    <cellStyle name="% 2 3 2" xfId="6" xr:uid="{B6C29C92-1A9B-437C-AD59-08F8168E9335}"/>
    <cellStyle name="% 2 4" xfId="7" xr:uid="{685B74DB-BCE2-4895-A584-26B47376F45E}"/>
    <cellStyle name="% 2 4 2" xfId="8" xr:uid="{0F99E98C-8058-4BD6-AB39-FCBC40B47B5C}"/>
    <cellStyle name="% 3" xfId="9" xr:uid="{549C5B50-98CF-4663-833F-D18F658AC404}"/>
    <cellStyle name="% 3 2" xfId="10" xr:uid="{79612B9F-0363-407D-AD1B-6367C1F7818F}"/>
    <cellStyle name="% 4" xfId="11" xr:uid="{D4E05C0F-5371-428E-AF8F-45EA8D228CF8}"/>
    <cellStyle name="% 4 2" xfId="12" xr:uid="{25ADF4C2-EDF9-413E-A3E8-5928361CF485}"/>
    <cellStyle name="% 5" xfId="13" xr:uid="{083B364E-7065-40FB-8732-40AC7DF586BE}"/>
    <cellStyle name="% 5 2" xfId="14" xr:uid="{10BF79C1-973A-4869-BF9D-A6E426077071}"/>
    <cellStyle name="% 6" xfId="15" xr:uid="{D7E329C7-C14A-4EF9-AA86-1C0EE20956E1}"/>
    <cellStyle name="% 6 2" xfId="16" xr:uid="{2095A9E4-9DBE-4839-91A8-E8949BE49274}"/>
    <cellStyle name="% 7" xfId="17" xr:uid="{E1460013-ECAA-4C82-8591-92CC8E9C5E66}"/>
    <cellStyle name="20% - Énfasis1" xfId="18" builtinId="30" customBuiltin="1"/>
    <cellStyle name="20% - Énfasis1 2" xfId="19" xr:uid="{C69D2A25-0340-497C-A379-099BBF50EBBC}"/>
    <cellStyle name="20% - Énfasis2" xfId="20" builtinId="34" customBuiltin="1"/>
    <cellStyle name="20% - Énfasis2 2" xfId="21" xr:uid="{29FA30B4-60D2-4D22-AA7F-6B99535F0084}"/>
    <cellStyle name="20% - Énfasis3" xfId="22" builtinId="38" customBuiltin="1"/>
    <cellStyle name="20% - Énfasis3 2" xfId="23" xr:uid="{C67E82B5-9EBB-4FA7-80A4-C73CD53E2285}"/>
    <cellStyle name="20% - Énfasis4" xfId="24" builtinId="42" customBuiltin="1"/>
    <cellStyle name="20% - Énfasis4 2" xfId="25" xr:uid="{873544DB-7D21-4EF4-9512-1B25AD9357C5}"/>
    <cellStyle name="20% - Énfasis5" xfId="26" builtinId="46" customBuiltin="1"/>
    <cellStyle name="20% - Énfasis5 2" xfId="27" xr:uid="{4710912D-FCAC-48F2-A16D-24E3088CB408}"/>
    <cellStyle name="20% - Énfasis6" xfId="28" builtinId="50" customBuiltin="1"/>
    <cellStyle name="20% - Énfasis6 2" xfId="29" xr:uid="{F8EABB41-C405-49CB-95AE-29CAF4C9D74F}"/>
    <cellStyle name="40% - Énfasis1" xfId="30" builtinId="31" customBuiltin="1"/>
    <cellStyle name="40% - Énfasis1 2" xfId="31" xr:uid="{3D35E2DD-356B-4B42-AC22-7722E0DEF5C4}"/>
    <cellStyle name="40% - Énfasis2" xfId="32" builtinId="35" customBuiltin="1"/>
    <cellStyle name="40% - Énfasis2 2" xfId="33" xr:uid="{23867BEF-4444-4DF8-9ECB-4725172F9448}"/>
    <cellStyle name="40% - Énfasis3" xfId="34" builtinId="39" customBuiltin="1"/>
    <cellStyle name="40% - Énfasis3 2" xfId="35" xr:uid="{386E761C-AAE5-4C8E-A848-D145E6ADFBFA}"/>
    <cellStyle name="40% - Énfasis4" xfId="36" builtinId="43" customBuiltin="1"/>
    <cellStyle name="40% - Énfasis4 2" xfId="37" xr:uid="{DAFBD710-E2BE-470B-A82F-EC9126AB689F}"/>
    <cellStyle name="40% - Énfasis5" xfId="38" builtinId="47" customBuiltin="1"/>
    <cellStyle name="40% - Énfasis5 2" xfId="39" xr:uid="{509BEA97-83B6-4D57-8B83-72E05314823C}"/>
    <cellStyle name="40% - Énfasis6" xfId="40" builtinId="51" customBuiltin="1"/>
    <cellStyle name="40% - Énfasis6 2" xfId="41" xr:uid="{63AE4763-239D-4220-921B-21AB58A85456}"/>
    <cellStyle name="60% - Énfasis1" xfId="42" builtinId="32" customBuiltin="1"/>
    <cellStyle name="60% - Énfasis1 2" xfId="43" xr:uid="{AE8D0D80-1FA0-49D3-A914-2E32DF27B822}"/>
    <cellStyle name="60% - Énfasis2" xfId="44" builtinId="36" customBuiltin="1"/>
    <cellStyle name="60% - Énfasis2 2" xfId="45" xr:uid="{A907878D-1D2C-42A0-B64E-FA23DB922D73}"/>
    <cellStyle name="60% - Énfasis3" xfId="46" builtinId="40" customBuiltin="1"/>
    <cellStyle name="60% - Énfasis3 2" xfId="47" xr:uid="{7E52FE29-461E-44A9-B182-BE543D22D6F7}"/>
    <cellStyle name="60% - Énfasis4" xfId="48" builtinId="44" customBuiltin="1"/>
    <cellStyle name="60% - Énfasis4 2" xfId="49" xr:uid="{279E02AF-F8FC-43F2-B821-3B43CD777582}"/>
    <cellStyle name="60% - Énfasis5" xfId="50" builtinId="48" customBuiltin="1"/>
    <cellStyle name="60% - Énfasis5 2" xfId="51" xr:uid="{2AA5EF86-3B6B-453B-84BE-8975152E9C36}"/>
    <cellStyle name="60% - Énfasis6" xfId="52" builtinId="52" customBuiltin="1"/>
    <cellStyle name="60% - Énfasis6 2" xfId="53" xr:uid="{433E6CD0-CB53-42D4-8BBC-A18802FBFC3F}"/>
    <cellStyle name="Buena 2" xfId="54" xr:uid="{B3E85A84-2112-497F-AB90-D5E2708CC946}"/>
    <cellStyle name="Cálculo" xfId="55" builtinId="22" customBuiltin="1"/>
    <cellStyle name="Cálculo 2" xfId="56" xr:uid="{2563EFC6-E1B6-4205-B340-20CFAC112E53}"/>
    <cellStyle name="Cálculo 2 2" xfId="57" xr:uid="{8CF0517C-B6E2-421A-9702-C36F854B4544}"/>
    <cellStyle name="Celda de comprobación" xfId="58" builtinId="23" customBuiltin="1"/>
    <cellStyle name="Celda de comprobación 2" xfId="59" xr:uid="{F4DA4C88-74F6-405E-BE4E-76134C1E06E7}"/>
    <cellStyle name="Celda vinculada" xfId="60" builtinId="24" customBuiltin="1"/>
    <cellStyle name="Celda vinculada 2" xfId="61" xr:uid="{9718203C-8B96-4BE9-B398-F8934C2DACDB}"/>
    <cellStyle name="ColorCabeceraTexto" xfId="62" xr:uid="{D9A3CA29-9ABB-45D8-9F65-41B35DFD4353}"/>
    <cellStyle name="ColorCabeceraTexto 2" xfId="63" xr:uid="{A60687FD-15A1-4D6B-B8D0-29AB89B0B443}"/>
    <cellStyle name="ColorCabeceraTexto 2 2" xfId="64" xr:uid="{DA72CFCA-0F0C-4D53-A9B3-A7503566302F}"/>
    <cellStyle name="ColorCabeceraTexto 2 2 2" xfId="65" xr:uid="{B4814BC5-6B4D-4967-861A-1F0C67F4DE2A}"/>
    <cellStyle name="ColorCabeceraTexto 2 3" xfId="66" xr:uid="{76BD50A9-8AE8-4AA7-ACC3-B205B047F3AA}"/>
    <cellStyle name="ColorCabeceraTexto 2 3 2" xfId="67" xr:uid="{A530FC69-0130-4ABE-8D27-2794A0C1182C}"/>
    <cellStyle name="ColorCabeceraTexto 2 4" xfId="68" xr:uid="{56DFE42A-CAA4-44DC-BA9E-334FD6EF4DE0}"/>
    <cellStyle name="ColorCabeceraTexto 2 5" xfId="69" xr:uid="{FB832612-C0EA-4473-8CCD-3C2821C98E24}"/>
    <cellStyle name="ColorCabeceraTexto 3" xfId="70" xr:uid="{7A438E42-0759-48B0-92C9-F90F096E1E8B}"/>
    <cellStyle name="ColorCabeceraTexto 3 2" xfId="71" xr:uid="{C70ADBF4-FED0-4496-8900-66D01FBF7D90}"/>
    <cellStyle name="ColorCabeceraTexto 4" xfId="72" xr:uid="{B3B9F553-F15B-4A0F-987D-723296BEEFBF}"/>
    <cellStyle name="ColorCabeceraTexto 4 2" xfId="73" xr:uid="{B12DDADE-C16B-42AF-82B8-CE085F2069C8}"/>
    <cellStyle name="ColorCabeceraTexto 5" xfId="74" xr:uid="{EC261E48-AAB8-43E8-833B-610241277E76}"/>
    <cellStyle name="ColorCabeceraTexto 5 2" xfId="75" xr:uid="{D2649A08-480B-404B-8979-AF51D2F75DB7}"/>
    <cellStyle name="ColorCabeceraTexto 6" xfId="76" xr:uid="{D9C90D9B-FC77-42A1-9E03-D6B2B2893C83}"/>
    <cellStyle name="ColorCabeceraTexto 6 2" xfId="77" xr:uid="{EFBB3F3D-6231-4867-BD2B-9D86D99D6F5B}"/>
    <cellStyle name="ColorCabeceraTexto 7" xfId="78" xr:uid="{4CF315E4-DE53-4845-A417-E7E964D9C85E}"/>
    <cellStyle name="Diseño" xfId="79" xr:uid="{FCD7E614-3DC9-4798-A23B-B2A748B069C6}"/>
    <cellStyle name="Diseño 2" xfId="80" xr:uid="{233855C7-11DB-41D6-B5A4-CABF719A7F3D}"/>
    <cellStyle name="Encabezado 4" xfId="81" builtinId="19" customBuiltin="1"/>
    <cellStyle name="Encabezado 4 2" xfId="82" xr:uid="{68F052BA-30FF-405E-B8EC-3992C018AC95}"/>
    <cellStyle name="Énfasis1" xfId="83" builtinId="29" customBuiltin="1"/>
    <cellStyle name="Énfasis1 2" xfId="84" xr:uid="{939D8250-99E5-426C-9498-7A8BC130E0DC}"/>
    <cellStyle name="Énfasis2" xfId="85" builtinId="33" customBuiltin="1"/>
    <cellStyle name="Énfasis2 2" xfId="86" xr:uid="{90B8737C-0A47-4A64-8BEA-60BFE14B5E6F}"/>
    <cellStyle name="Énfasis3" xfId="87" builtinId="37" customBuiltin="1"/>
    <cellStyle name="Énfasis3 2" xfId="88" xr:uid="{814779A5-8EFC-44AD-A7D8-01F3B5636632}"/>
    <cellStyle name="Énfasis4" xfId="89" builtinId="41" customBuiltin="1"/>
    <cellStyle name="Énfasis4 2" xfId="90" xr:uid="{A45D00DD-69C2-48B8-904D-0CCAA4F7D4DD}"/>
    <cellStyle name="Énfasis5" xfId="91" builtinId="45" customBuiltin="1"/>
    <cellStyle name="Énfasis5 2" xfId="92" xr:uid="{D5495610-E973-4147-AEAE-25AA04819487}"/>
    <cellStyle name="Énfasis6" xfId="93" builtinId="49" customBuiltin="1"/>
    <cellStyle name="Énfasis6 2" xfId="94" xr:uid="{4AF8DA71-91D7-41C0-88D7-57433367683A}"/>
    <cellStyle name="Entrada" xfId="95" builtinId="20" customBuiltin="1"/>
    <cellStyle name="Entrada 2" xfId="96" xr:uid="{CB528A31-A5BD-4497-9B0D-7F47531D0D75}"/>
    <cellStyle name="Entrada 2 2" xfId="97" xr:uid="{B249BAD7-C894-4D68-A484-094387C1C5CD}"/>
    <cellStyle name="Estilo 1" xfId="98" xr:uid="{0DAB44BA-F018-4AB2-BC59-3E87D31A42D9}"/>
    <cellStyle name="Estilo 1 2" xfId="99" xr:uid="{30B288AF-8065-467E-8D38-CC8CB9846B0C}"/>
    <cellStyle name="Euro" xfId="100" xr:uid="{31705E61-C243-4ED3-BCBB-61D910A26B32}"/>
    <cellStyle name="Euro 2" xfId="101" xr:uid="{4E246C5D-5AEC-4944-BA2D-47826242D618}"/>
    <cellStyle name="Euro 2 2" xfId="102" xr:uid="{740565C7-1DFE-44FA-84E6-26DB8C60EB4D}"/>
    <cellStyle name="Euro 2 2 2" xfId="103" xr:uid="{C3CE7583-028E-428A-B5EA-3C2DE525EE85}"/>
    <cellStyle name="Euro 2 3" xfId="104" xr:uid="{7FB0CDA1-3EB1-4F74-A3AD-C88D2B400EA7}"/>
    <cellStyle name="Euro 3" xfId="105" xr:uid="{05128403-8FDA-489D-8CCA-4B816E484A52}"/>
    <cellStyle name="Euro 3 2" xfId="106" xr:uid="{DA4D439C-3250-407D-A63D-C04B7B61BAF0}"/>
    <cellStyle name="Euro 4" xfId="107" xr:uid="{81915A4F-0080-43EC-A9DD-6DEB3470C49E}"/>
    <cellStyle name="Euro 4 2" xfId="108" xr:uid="{F3597314-DA5E-4887-9883-FBE0F0868052}"/>
    <cellStyle name="Euro 5" xfId="109" xr:uid="{489AC633-A9EF-4E03-B4CA-F16D4380A6A1}"/>
    <cellStyle name="Euro 5 2" xfId="110" xr:uid="{0BF77B78-DC20-4BF2-8622-B76FE8E64AE0}"/>
    <cellStyle name="Euro 6" xfId="111" xr:uid="{58043CBF-BDF8-49C5-9168-B80D79834715}"/>
    <cellStyle name="Euro 6 2" xfId="112" xr:uid="{6DCF5120-A9B7-47AA-ACE1-F848840D3247}"/>
    <cellStyle name="Excel Built-in Hyperlink" xfId="113" xr:uid="{4CF1A98A-32D3-4AE8-B21A-71B595D932F3}"/>
    <cellStyle name="Excel Built-in Hyperlink 2" xfId="114" xr:uid="{2FE3D78C-D456-43E0-ADDE-315B2D0621A0}"/>
    <cellStyle name="Excel Built-in Hyperlink 3" xfId="115" xr:uid="{6CFB1ABD-A6C3-444E-A552-F6DC23B4BD0F}"/>
    <cellStyle name="Excel Built-in Hyperlink 4" xfId="116" xr:uid="{E446484B-4D53-4B21-935F-448A0CD5A9E4}"/>
    <cellStyle name="Excel Built-in Hyperlink 5" xfId="117" xr:uid="{55E7C8AE-B73B-4536-B124-A2B0952F9DB1}"/>
    <cellStyle name="Excel Built-in Normal" xfId="118" xr:uid="{20F1125F-2494-4915-A187-02BA3BE62D6A}"/>
    <cellStyle name="Excel Built-in Normal 2" xfId="119" xr:uid="{613AB900-7817-4B43-B98B-B99DB6E0E7F7}"/>
    <cellStyle name="Excel Built-in Normal 3" xfId="120" xr:uid="{CD4F5E6C-19D6-419B-A1AA-0FA2C60677EC}"/>
    <cellStyle name="Excel Built-in Normal 4" xfId="121" xr:uid="{3A13C299-548B-41D7-A9FC-3C13C316CD64}"/>
    <cellStyle name="Excel Built-in Normal 5" xfId="122" xr:uid="{E3D01E91-ADFF-4B93-BCC2-6B75D9C68270}"/>
    <cellStyle name="Heading" xfId="123" xr:uid="{494313C6-79E4-447C-8E04-B8B1DA33A8AE}"/>
    <cellStyle name="Heading 2" xfId="124" xr:uid="{64DF9053-84FA-424A-B4A2-E28B9F7766FD}"/>
    <cellStyle name="Heading 3" xfId="125" xr:uid="{73DA2DF9-399B-4360-B024-C0C9FDAD8521}"/>
    <cellStyle name="Heading 4" xfId="126" xr:uid="{485FF560-7F31-4B11-98B9-322CB9F88CD6}"/>
    <cellStyle name="Heading 5" xfId="127" xr:uid="{4D988796-7739-4563-857F-F4ACFEC7D4E0}"/>
    <cellStyle name="Heading1" xfId="128" xr:uid="{8DECF0F4-B53C-484F-8BC0-0D76F4CA56F7}"/>
    <cellStyle name="Heading1 2" xfId="129" xr:uid="{266C9332-5FE2-4F8F-ACBC-B6374375FF43}"/>
    <cellStyle name="Heading1 3" xfId="130" xr:uid="{E8056064-41F1-4761-9C78-48FF846A5EAF}"/>
    <cellStyle name="Heading1 4" xfId="131" xr:uid="{1B2DC544-5929-4E54-AE10-3CC342539FED}"/>
    <cellStyle name="Heading1 5" xfId="132" xr:uid="{31D31916-20C8-4B2B-B14B-14806573C568}"/>
    <cellStyle name="Hipervínculo 2" xfId="133" xr:uid="{BE741A5E-4EAF-4992-BF1C-8876A8E5D524}"/>
    <cellStyle name="Hipervínculo 2 2" xfId="134" xr:uid="{080A1659-08EC-450E-ADA8-B437B18AA8BC}"/>
    <cellStyle name="Hipervínculo 2 3" xfId="135" xr:uid="{DC0C1C50-6605-48DF-9029-76B0BC77AA55}"/>
    <cellStyle name="Hipervínculo 2 4" xfId="136" xr:uid="{C0079B59-80B5-41A8-99F3-66738812F79D}"/>
    <cellStyle name="Hipervínculo 2 5" xfId="137" xr:uid="{8FA406F5-2298-42FB-92FD-A8E348F6DB9F}"/>
    <cellStyle name="Incorrecto" xfId="138" builtinId="27" customBuiltin="1"/>
    <cellStyle name="Incorrecto 2" xfId="139" xr:uid="{14656911-0F2A-45C3-8DF1-4044CEEAD41C}"/>
    <cellStyle name="Millares 2" xfId="140" xr:uid="{B83A63A4-814C-441E-833A-A056DD95676B}"/>
    <cellStyle name="Millares 2 2" xfId="141" xr:uid="{4CB6657D-AEF1-40DE-8E7A-40CC24D318F7}"/>
    <cellStyle name="Millares 2 2 2" xfId="142" xr:uid="{55D79853-EC6B-460A-897A-157E10D4717D}"/>
    <cellStyle name="Millares 2 2 2 2" xfId="143" xr:uid="{97208BC6-4947-4E42-9E09-5401E099DA85}"/>
    <cellStyle name="Millares 2 2 3" xfId="144" xr:uid="{C2BA3C03-9011-4F2E-914C-BD2341B0AF07}"/>
    <cellStyle name="Millares 2 3" xfId="145" xr:uid="{4383EF73-95F0-4A0B-8F9C-2534179529F9}"/>
    <cellStyle name="Millares 2 3 2" xfId="146" xr:uid="{AEE4FFAE-DD57-4258-B9C1-4F2EF4915E47}"/>
    <cellStyle name="Millares 2 3 2 2" xfId="147" xr:uid="{DE6CF0CA-093E-4347-B2F9-BBF5E81B31C3}"/>
    <cellStyle name="Millares 2 3 3" xfId="148" xr:uid="{267449D3-663F-456F-B7BB-BBF83E05A1EE}"/>
    <cellStyle name="Millares 2 3 3 2" xfId="149" xr:uid="{A9BA0AE8-2347-456E-8E99-05CD9E2C89BA}"/>
    <cellStyle name="Millares 2 3 4" xfId="150" xr:uid="{6D4D8B93-D3EB-4468-9027-62F7C889C204}"/>
    <cellStyle name="Millares 2 3 4 2" xfId="151" xr:uid="{608FFFD7-815C-4AA0-95F8-9827078A6781}"/>
    <cellStyle name="Millares 2 3 5" xfId="152" xr:uid="{60811D81-D82D-47F1-9EB5-BCAB47B63258}"/>
    <cellStyle name="Millares 2 3 6" xfId="153" xr:uid="{2C0069E3-4911-4DD9-8979-AD21574BC680}"/>
    <cellStyle name="Millares 2 3 7" xfId="154" xr:uid="{3BB58B43-64EF-4C1E-99E2-5EDE9283F5BD}"/>
    <cellStyle name="Millares 2 4" xfId="155" xr:uid="{451BD6C8-E3D5-4721-8CFE-D911D0016677}"/>
    <cellStyle name="Millares 3" xfId="156" xr:uid="{F8023B1E-28FB-4E5A-9CB5-AFA5F1F33FC7}"/>
    <cellStyle name="Millares 4" xfId="157" xr:uid="{C42E5813-8710-468B-AC08-21DA60BBE968}"/>
    <cellStyle name="Moneda 2" xfId="158" xr:uid="{76A50D9B-AA2A-448A-B50E-99EA68154452}"/>
    <cellStyle name="Moneda 2 2" xfId="159" xr:uid="{D5853711-005F-435D-800F-55A39D18F3A0}"/>
    <cellStyle name="Moneda 2 2 2" xfId="160" xr:uid="{DFDEAD2C-D178-431A-9B02-2BD1E703FBA0}"/>
    <cellStyle name="Moneda 2 2 2 2" xfId="161" xr:uid="{BAF4AD2D-189A-451F-BC2F-8119AE59747C}"/>
    <cellStyle name="Moneda 2 2 3" xfId="162" xr:uid="{0DB9C507-CCF7-4CC5-A317-93962A5F45FA}"/>
    <cellStyle name="Moneda 2 3" xfId="163" xr:uid="{5CA3DA3B-BEF6-4BB2-883C-F3829D7F6E14}"/>
    <cellStyle name="Moneda 2 3 2" xfId="164" xr:uid="{232725A4-9128-4B6F-A6B2-184E30D9166D}"/>
    <cellStyle name="Moneda 2 3 2 2" xfId="165" xr:uid="{1BF274CF-5CBE-4127-9A9E-A5E21C3D8526}"/>
    <cellStyle name="Moneda 2 3 3" xfId="166" xr:uid="{2CADC9F6-D969-44EF-87CA-E92ED07A0774}"/>
    <cellStyle name="Moneda 2 3 3 2" xfId="167" xr:uid="{E412EAE8-E8E4-46E5-909B-70D9ABB1A26A}"/>
    <cellStyle name="Moneda 2 3 4" xfId="168" xr:uid="{BF0B3887-FE25-437F-88CC-2A6F6BB9C685}"/>
    <cellStyle name="Moneda 2 3 4 2" xfId="169" xr:uid="{AEE8A364-A2FE-4F76-AF58-F8F2919A703F}"/>
    <cellStyle name="Moneda 2 3 5" xfId="170" xr:uid="{C6F8AE70-0948-48D1-B2B5-4F68E4117634}"/>
    <cellStyle name="Moneda 2 3 6" xfId="171" xr:uid="{0B854FD6-FDFF-43D8-9D5F-AB9FC3566052}"/>
    <cellStyle name="Moneda 2 3 7" xfId="172" xr:uid="{0D84025F-BC8D-4EE3-AE3A-10133D5B6255}"/>
    <cellStyle name="Moneda 2 4" xfId="173" xr:uid="{F921272C-4D8F-43DE-BA0D-E5BAEFCD0CD0}"/>
    <cellStyle name="Moneda 2 4 2" xfId="174" xr:uid="{F1037745-4EBC-4832-9BE7-DCA0988C00D1}"/>
    <cellStyle name="Moneda 2 5" xfId="175" xr:uid="{B5A4FB9D-946E-4B4A-B1EE-18166BFE6401}"/>
    <cellStyle name="Moneda 3" xfId="176" xr:uid="{E88B9CAD-3E01-4CE7-AF38-BDDF25F53B0B}"/>
    <cellStyle name="Moneda 3 2" xfId="177" xr:uid="{ED5068EE-0EBB-49C1-A676-F503309DD7DE}"/>
    <cellStyle name="Moneda 3 3" xfId="178" xr:uid="{CB5A5DE6-7113-4FB5-9DF6-F960D0D38CC0}"/>
    <cellStyle name="Moneda 3 4" xfId="179" xr:uid="{EFB0808D-4C74-48F2-9760-8F73882AB2D4}"/>
    <cellStyle name="Moneda 4" xfId="180" xr:uid="{C86593B3-568C-47D2-B7EE-C078A02BE030}"/>
    <cellStyle name="Moneda 4 2" xfId="181" xr:uid="{AD4C6F1B-97C1-427C-96DE-96CA8C1F46CB}"/>
    <cellStyle name="Moneda 5" xfId="182" xr:uid="{BEFFDD56-5ED7-4E01-BDBC-5083BE7D52FB}"/>
    <cellStyle name="Moneda 5 2" xfId="183" xr:uid="{A1131B42-5986-4131-95E4-AB63CDEB02E7}"/>
    <cellStyle name="Moneda 6" xfId="184" xr:uid="{86F98E7B-8461-4458-B333-775B6894A8BA}"/>
    <cellStyle name="Moneda 7" xfId="185" xr:uid="{77B3942E-DE96-4C8A-A472-FA9C4694859A}"/>
    <cellStyle name="Neutral" xfId="186" builtinId="28" customBuiltin="1"/>
    <cellStyle name="Neutral 2" xfId="187" xr:uid="{9001C7EF-3BAC-46B3-A96D-CA85CDAA4281}"/>
    <cellStyle name="Neutro" xfId="188" xr:uid="{4621B1BB-F1E6-4F68-BB70-7CDD347F490C}"/>
    <cellStyle name="Neutro 2" xfId="189" xr:uid="{94C9526D-6CF3-4D56-B519-25D1C0D92A06}"/>
    <cellStyle name="Neutro 2 2" xfId="190" xr:uid="{A92CB181-A0E0-402E-BFE6-93E13D43A09B}"/>
    <cellStyle name="Neutro 2 2 2" xfId="191" xr:uid="{E09C3AAF-2F0B-4C51-82EE-2CAB6A050CB5}"/>
    <cellStyle name="Neutro 2 3" xfId="192" xr:uid="{988DACC9-C578-4D83-A27E-B982CCBA2A44}"/>
    <cellStyle name="Neutro 2 3 2" xfId="193" xr:uid="{0C01FEE6-0BB2-4CE0-B0AF-3E9C2FAA1F53}"/>
    <cellStyle name="Neutro 2 4" xfId="194" xr:uid="{112D41DD-6762-43AF-98EA-A1FA46D3B349}"/>
    <cellStyle name="Neutro 2 5" xfId="195" xr:uid="{4C9E7CE5-AC11-45C3-A4E1-D5E94E7382C6}"/>
    <cellStyle name="Neutro 3" xfId="196" xr:uid="{ED06C757-F2A5-478B-BFF6-1BA20FB04695}"/>
    <cellStyle name="Neutro 3 2" xfId="197" xr:uid="{8205D1F4-FB42-4A58-928A-B3745735E85F}"/>
    <cellStyle name="Neutro 4" xfId="198" xr:uid="{35D0E842-2596-4C11-A815-5E3D68B01D50}"/>
    <cellStyle name="Neutro 4 2" xfId="199" xr:uid="{C8EB66ED-E157-493A-B193-2F10B7665B35}"/>
    <cellStyle name="Neutro 5" xfId="200" xr:uid="{2A69F2F6-47E2-476D-9362-10B8A6A2263A}"/>
    <cellStyle name="Neutro 5 2" xfId="201" xr:uid="{693B6D8C-2C22-40F0-A58D-67F8F7CCEC09}"/>
    <cellStyle name="Neutro 6" xfId="202" xr:uid="{74ECE1EA-08E2-4FCD-B8D3-EBBF480875B3}"/>
    <cellStyle name="Neutro 6 2" xfId="203" xr:uid="{AA1F46BB-4E38-4B78-9355-D3268E1EC351}"/>
    <cellStyle name="Neutro 7" xfId="204" xr:uid="{1810C14F-3E12-4163-8949-3A5C0D3DB335}"/>
    <cellStyle name="Normal" xfId="0" builtinId="0"/>
    <cellStyle name="Normal 10" xfId="205" xr:uid="{4FDBDEF5-CEB3-4416-8B1F-80685E7E7B19}"/>
    <cellStyle name="Normal 10 2" xfId="206" xr:uid="{7395D59B-CFF2-4F76-8C48-F6783E923C76}"/>
    <cellStyle name="Normal 10 2 2" xfId="207" xr:uid="{64AA98D7-8888-4652-B344-D32C05E5D236}"/>
    <cellStyle name="Normal 10 2 3" xfId="208" xr:uid="{91FB32C4-D5C0-473F-B27E-5369955BA333}"/>
    <cellStyle name="Normal 10 3" xfId="209" xr:uid="{7F4D94FF-1175-4E79-AD02-F3AC3DE8353B}"/>
    <cellStyle name="Normal 10 3 2" xfId="210" xr:uid="{0609F805-2942-44D4-99F0-9E30AF67A770}"/>
    <cellStyle name="Normal 10 4" xfId="211" xr:uid="{069C52DA-F70E-4255-8F9A-0AFD6D7C9616}"/>
    <cellStyle name="Normal 10 4 2" xfId="212" xr:uid="{3901FAE8-5CE7-4A44-BDD2-49AD48284EBF}"/>
    <cellStyle name="Normal 10 5" xfId="213" xr:uid="{BEA712F3-C3C9-46A9-AD47-10FD2DC58054}"/>
    <cellStyle name="Normal 10 6" xfId="214" xr:uid="{4EF0989B-05F3-450C-B771-875AD94B0565}"/>
    <cellStyle name="Normal 10 7" xfId="215" xr:uid="{8DAA40F0-A9A1-4015-991C-CF01B08F19CB}"/>
    <cellStyle name="Normal 11" xfId="216" xr:uid="{C7F64C47-A253-457B-A97F-1870FCDCF871}"/>
    <cellStyle name="Normal 11 2" xfId="217" xr:uid="{A14FC841-31CA-4088-AEAE-B519E4289ADE}"/>
    <cellStyle name="Normal 11 2 2" xfId="218" xr:uid="{63598EE1-64A4-48AD-8119-29FEF8602F35}"/>
    <cellStyle name="Normal 11 2 3" xfId="219" xr:uid="{3484773F-993B-4567-8307-0FB83F1E02EF}"/>
    <cellStyle name="Normal 11 3" xfId="220" xr:uid="{48F27CE0-0F32-4B21-A407-BC97ADF11C83}"/>
    <cellStyle name="Normal 11 3 2" xfId="221" xr:uid="{76228AB5-7E0C-4D4D-8968-864C21D5C611}"/>
    <cellStyle name="Normal 11 4" xfId="222" xr:uid="{61765AC1-F134-4EBE-962A-86CAD839313D}"/>
    <cellStyle name="Normal 11 4 2" xfId="223" xr:uid="{78BEFE4F-7CFA-4B47-B16E-7E47AC547343}"/>
    <cellStyle name="Normal 11 5" xfId="224" xr:uid="{652062FE-251D-47F4-B431-386BEADACBD7}"/>
    <cellStyle name="Normal 11 6" xfId="225" xr:uid="{054BAFCB-29CC-43F9-8474-F671A09BCB0A}"/>
    <cellStyle name="Normal 12" xfId="226" xr:uid="{1B4D2DE9-D3AC-48BE-B65C-30E38045BB1B}"/>
    <cellStyle name="Normal 12 2" xfId="227" xr:uid="{78AE7E53-B659-4842-B143-232C36CC48A5}"/>
    <cellStyle name="Normal 12 2 2" xfId="228" xr:uid="{1BE3B195-9081-4766-A05F-13E54266C570}"/>
    <cellStyle name="Normal 13" xfId="229" xr:uid="{733F2A41-84DB-4AE7-958C-F9E1FEED0ACF}"/>
    <cellStyle name="Normal 13 2" xfId="230" xr:uid="{02EB007A-519A-4BB3-A99E-7ABA10F1BD47}"/>
    <cellStyle name="Normal 13 2 2" xfId="231" xr:uid="{44744779-A231-40EB-8FBA-CE4C3D0938B9}"/>
    <cellStyle name="Normal 13 2 3" xfId="232" xr:uid="{E9AE9E80-737D-4B2D-ACB6-590B12FFA7E4}"/>
    <cellStyle name="Normal 13 3" xfId="233" xr:uid="{C0B8DB08-43A6-492E-A930-DE80A3E1D649}"/>
    <cellStyle name="Normal 13 3 2" xfId="234" xr:uid="{10390464-E2FE-41D1-BFE3-CF508758B1E4}"/>
    <cellStyle name="Normal 13 4" xfId="235" xr:uid="{A0428FB9-CCA0-4DD8-B894-F106D1EE1878}"/>
    <cellStyle name="Normal 13 4 2" xfId="236" xr:uid="{33D20323-A7E9-4DFC-A3FD-4A9D93138CA7}"/>
    <cellStyle name="Normal 13 5" xfId="237" xr:uid="{CA8368D6-C5D9-483F-994D-A9CE96F5F431}"/>
    <cellStyle name="Normal 13 6" xfId="238" xr:uid="{45FB8973-9746-4A8A-9543-A06A4CB947F0}"/>
    <cellStyle name="Normal 14" xfId="239" xr:uid="{FD67CAE0-F8EC-4411-9801-384B05396BBA}"/>
    <cellStyle name="Normal 14 2" xfId="240" xr:uid="{31FFE324-EBDC-4B51-955F-6C24F512D395}"/>
    <cellStyle name="Normal 14 2 2" xfId="241" xr:uid="{A0C1D085-0A6E-497E-9C54-F77BB95A5AC0}"/>
    <cellStyle name="Normal 14 2 3" xfId="242" xr:uid="{32B6CB2E-7FC9-44EC-B86A-4BA80FEB0194}"/>
    <cellStyle name="Normal 14 3" xfId="243" xr:uid="{E8FA788B-869E-4293-9FB2-F508FEF1C19B}"/>
    <cellStyle name="Normal 14 3 2" xfId="244" xr:uid="{0A13E536-3D58-44A7-9C23-4B8BDC82BFBA}"/>
    <cellStyle name="Normal 14 4" xfId="245" xr:uid="{8F5C5FAF-7CD5-4ADA-A93D-CC601F1E6849}"/>
    <cellStyle name="Normal 14 4 2" xfId="246" xr:uid="{AE7289C3-39FD-419F-BC10-7D26FBACFE6B}"/>
    <cellStyle name="Normal 14 5" xfId="247" xr:uid="{2102757A-AFC2-4CED-A46D-65C4A625791E}"/>
    <cellStyle name="Normal 14 6" xfId="248" xr:uid="{04AF084D-F501-4030-BF07-3F6725AE895A}"/>
    <cellStyle name="Normal 14 7" xfId="249" xr:uid="{EFF389E6-2B77-4F54-89FB-CC1C5855DB1D}"/>
    <cellStyle name="Normal 15" xfId="250" xr:uid="{2F8D3FD7-8A89-432E-BE83-AB046A065B1D}"/>
    <cellStyle name="Normal 15 2" xfId="251" xr:uid="{BB84A6ED-2EA3-4E06-8E21-1165D18F90C4}"/>
    <cellStyle name="Normal 15 2 2" xfId="252" xr:uid="{EB291400-645E-44B7-8B2B-50A5B23E88FE}"/>
    <cellStyle name="Normal 15 2 3" xfId="253" xr:uid="{D9475C86-C3C9-41D9-8D94-8A19C9AA302B}"/>
    <cellStyle name="Normal 15 3" xfId="254" xr:uid="{06E52511-88AE-495D-A7ED-934A17EB7422}"/>
    <cellStyle name="Normal 15 3 2" xfId="255" xr:uid="{7ACCE67E-3DCC-478A-8ACD-C7E8174AFB7C}"/>
    <cellStyle name="Normal 15 4" xfId="256" xr:uid="{F54F0724-9173-4340-A26A-B7564BA557C8}"/>
    <cellStyle name="Normal 15 4 2" xfId="257" xr:uid="{ADCEC009-09FD-42A0-B2D7-353A257CD49C}"/>
    <cellStyle name="Normal 15 5" xfId="258" xr:uid="{F464FD0B-6027-4426-80B0-0C7A02DA3FB6}"/>
    <cellStyle name="Normal 15 6" xfId="259" xr:uid="{DC4D464B-6FEF-4FCE-88D2-1AC257EAB31D}"/>
    <cellStyle name="Normal 16" xfId="260" xr:uid="{01EB5CB9-A039-4626-9428-A97529918938}"/>
    <cellStyle name="Normal 16 2" xfId="261" xr:uid="{6437CE5F-22C2-4402-94DD-4F79E71E4284}"/>
    <cellStyle name="Normal 16 2 2" xfId="262" xr:uid="{23FFF155-489C-4E8D-B6AF-00A4CD428512}"/>
    <cellStyle name="Normal 16 2 3" xfId="263" xr:uid="{FF583060-6E8D-48D2-B35D-C5887661C93C}"/>
    <cellStyle name="Normal 16 3" xfId="264" xr:uid="{AA12D40F-0BB8-49AC-B9D5-FEB7FE5B135F}"/>
    <cellStyle name="Normal 16 3 2" xfId="265" xr:uid="{FF962A03-7972-4DBD-8162-9A8562BF230A}"/>
    <cellStyle name="Normal 16 4" xfId="266" xr:uid="{7747A05A-93E1-4E4D-ABE6-FD507DFA0963}"/>
    <cellStyle name="Normal 16 4 2" xfId="267" xr:uid="{67313959-F88B-4D1C-9F5F-16E7A04E8C80}"/>
    <cellStyle name="Normal 16 5" xfId="268" xr:uid="{89DA6446-08BA-4E3B-84CA-8A138B86DAA4}"/>
    <cellStyle name="Normal 16 6" xfId="269" xr:uid="{72FBC6D0-10C5-4E1D-9EFA-D8BC3633048A}"/>
    <cellStyle name="Normal 17" xfId="270" xr:uid="{0E9CBF0E-A27A-4E2C-898C-3D958BB83357}"/>
    <cellStyle name="Normal 17 2" xfId="271" xr:uid="{273476AA-63AB-468B-9AE4-8F43D4BA3AC1}"/>
    <cellStyle name="Normal 17 2 2" xfId="272" xr:uid="{C5D3588B-8E91-4E49-AD67-29FB4DB008DA}"/>
    <cellStyle name="Normal 17 2 3" xfId="273" xr:uid="{AC50808E-B272-441B-8A33-DAD1B46CE20C}"/>
    <cellStyle name="Normal 17 3" xfId="274" xr:uid="{614D8DB0-0C78-48C1-BE4A-E7E30998C563}"/>
    <cellStyle name="Normal 17 3 2" xfId="275" xr:uid="{5A0B36CF-A018-489B-A3EB-3984DE0CB37B}"/>
    <cellStyle name="Normal 17 4" xfId="276" xr:uid="{C70D2F5F-BD28-4C4A-AADC-8E2A060F0E26}"/>
    <cellStyle name="Normal 17 4 2" xfId="277" xr:uid="{F74BBB40-4080-47B6-9BB3-AAF6D0A304EA}"/>
    <cellStyle name="Normal 17 5" xfId="278" xr:uid="{E3CB78DC-6D4D-4A1B-ACB3-0506D26FB49D}"/>
    <cellStyle name="Normal 17 6" xfId="279" xr:uid="{8DD707A4-1871-4F72-8B98-44E5A79E0872}"/>
    <cellStyle name="Normal 18" xfId="280" xr:uid="{DF6BB9D8-4A8A-42EA-A0E6-AFD376D6B29A}"/>
    <cellStyle name="Normal 18 2" xfId="281" xr:uid="{B8A1DD6D-DC11-4E2E-98AE-FFACD3B1568E}"/>
    <cellStyle name="Normal 18 2 2" xfId="282" xr:uid="{DF25A144-57A9-4187-8C1C-6D02CBD55539}"/>
    <cellStyle name="Normal 18 3" xfId="283" xr:uid="{65EBCD85-CF90-429F-92AF-2C1B2C00DA55}"/>
    <cellStyle name="Normal 18 3 2" xfId="284" xr:uid="{207DDCE7-A33D-465C-ADB6-A56A10990C61}"/>
    <cellStyle name="Normal 18 3 3" xfId="285" xr:uid="{DB47D2FE-7C44-4E10-BC22-B1F9504EE3D3}"/>
    <cellStyle name="Normal 18 4" xfId="286" xr:uid="{D92D9825-6FDD-42AA-9B19-B10DD5ED33FD}"/>
    <cellStyle name="Normal 18 5" xfId="287" xr:uid="{DF9ED453-21CA-48EC-8DE6-DAB1601841CA}"/>
    <cellStyle name="Normal 19" xfId="288" xr:uid="{3F64143B-50E2-46FA-8E59-0E74A6FA00F0}"/>
    <cellStyle name="Normal 19 2" xfId="289" xr:uid="{651A078D-1FD0-44ED-8ECE-D1EA60FBA499}"/>
    <cellStyle name="Normal 19 3" xfId="290" xr:uid="{94EDAA3C-33B1-4312-954B-49A3B7834A0C}"/>
    <cellStyle name="Normal 2" xfId="291" xr:uid="{44506791-7048-470D-8CDC-AC379ACDB82A}"/>
    <cellStyle name="Normal 2 10" xfId="292" xr:uid="{BB57F936-9D0B-41DE-B682-5A43FD7BBAEF}"/>
    <cellStyle name="Normal 2 10 2" xfId="293" xr:uid="{B3353ECD-20A5-485B-8C6A-0A4D438DE7AC}"/>
    <cellStyle name="Normal 2 10 2 2" xfId="294" xr:uid="{DEE21F7A-9EB2-46E4-9ECD-D6151B9E72FB}"/>
    <cellStyle name="Normal 2 10 2 2 2" xfId="295" xr:uid="{FFD8362B-B494-4000-B732-2E87D04E7AA2}"/>
    <cellStyle name="Normal 2 10 3" xfId="296" xr:uid="{036C9F3F-0F94-4675-8855-100C145DBAC6}"/>
    <cellStyle name="Normal 2 10 3 2" xfId="297" xr:uid="{9EF3D8E6-8874-4A89-99F7-FA908C5F7E86}"/>
    <cellStyle name="Normal 2 10 4" xfId="298" xr:uid="{46EFB858-7820-4C76-9A99-4924B6522A63}"/>
    <cellStyle name="Normal 2 10 4 2" xfId="299" xr:uid="{1CE74CD5-C58C-4DFA-9B96-FCB5A920EAA9}"/>
    <cellStyle name="Normal 2 10 5" xfId="300" xr:uid="{EDEC7DEA-F7F6-4919-AF8A-69E5D1C0E50A}"/>
    <cellStyle name="Normal 2 10 5 2" xfId="301" xr:uid="{28161349-ECB5-4838-84D9-A319C8A40B68}"/>
    <cellStyle name="Normal 2 10 6" xfId="302" xr:uid="{79495CC4-6927-44ED-9637-CECD0606395F}"/>
    <cellStyle name="Normal 2 2" xfId="303" xr:uid="{1F587832-21A1-42F2-9927-6C14CD680A18}"/>
    <cellStyle name="Normal 2 2 2" xfId="304" xr:uid="{E21F99B2-A546-4476-A331-70309C19AA1C}"/>
    <cellStyle name="Normal 2 2 2 2" xfId="305" xr:uid="{15D4BE5F-0305-4911-9CFD-7B61A343DA0C}"/>
    <cellStyle name="Normal 2 2 2 2 2" xfId="306" xr:uid="{08F90673-F03E-4047-BEB2-313828CFC18D}"/>
    <cellStyle name="Normal 2 2 2 2 3" xfId="307" xr:uid="{8E6C2FDA-9C64-441A-8B91-4C7AE4817C0C}"/>
    <cellStyle name="Normal 2 2 2 3" xfId="308" xr:uid="{3A024F2E-A84D-4FE9-A619-9A2A5E3CB406}"/>
    <cellStyle name="Normal 2 2 2 4" xfId="309" xr:uid="{F8AF78E6-2587-420E-8444-BB066C332064}"/>
    <cellStyle name="Normal 2 2 2 5" xfId="310" xr:uid="{26088453-7B72-4326-A52D-79E0E0205AAC}"/>
    <cellStyle name="Normal 2 2 3" xfId="311" xr:uid="{D7224E2B-0955-49AC-AFB7-2C79B9B5AC4C}"/>
    <cellStyle name="Normal 2 2 3 2" xfId="312" xr:uid="{317DCDB6-ECA3-4D2B-AAFA-B9805333FD18}"/>
    <cellStyle name="Normal 2 2 3 3" xfId="313" xr:uid="{06E13C7F-C4BC-43AC-91AD-8D1C384416E3}"/>
    <cellStyle name="Normal 2 2 3 4" xfId="314" xr:uid="{850B34D3-57DD-437D-893A-4FAD2CEF80A8}"/>
    <cellStyle name="Normal 2 2 3 5" xfId="315" xr:uid="{256DB5CC-7333-4BEF-8BEC-4D6C176D224E}"/>
    <cellStyle name="Normal 2 2 4" xfId="316" xr:uid="{B6C290FD-8D06-40E2-A487-24B1E7ABBF5E}"/>
    <cellStyle name="Normal 2 2 4 2" xfId="317" xr:uid="{B8C95944-9853-441E-BFFE-DC4C275884A5}"/>
    <cellStyle name="Normal 2 2 5" xfId="318" xr:uid="{DA0AD9BF-4BA8-45DD-BD13-BEC207A371EF}"/>
    <cellStyle name="Normal 2 2 5 2" xfId="319" xr:uid="{567942C6-7DF5-4FD1-BD7F-A5D613586B7F}"/>
    <cellStyle name="Normal 2 2 5 3" xfId="320" xr:uid="{917FF3FE-DB80-4E68-A3EA-FF7A4F9F3845}"/>
    <cellStyle name="Normal 2 2 6" xfId="321" xr:uid="{B8495263-7EBD-44BB-9352-99345C55FEB5}"/>
    <cellStyle name="Normal 2 3" xfId="322" xr:uid="{99EC5A4E-0A55-4813-BB57-EFC3450BC1A5}"/>
    <cellStyle name="Normal 2 3 2" xfId="323" xr:uid="{4884E283-BA61-4FEA-9590-DDC667B1E48D}"/>
    <cellStyle name="Normal 2 3 2 2" xfId="324" xr:uid="{5913B6BF-16B4-4C87-83D9-8ECB263B9367}"/>
    <cellStyle name="Normal 2 3 2 2 2" xfId="325" xr:uid="{21EBCDEC-1132-4E18-A723-D54DD599C19B}"/>
    <cellStyle name="Normal 2 3 2 3" xfId="326" xr:uid="{72CCE267-1E74-4CDD-903A-C85C0D429D7C}"/>
    <cellStyle name="Normal 2 3 3" xfId="327" xr:uid="{D4D2D302-F7BB-4D26-9EDD-313CB8D74B9E}"/>
    <cellStyle name="Normal 2 3 3 2" xfId="328" xr:uid="{7A94FAED-6244-4BC7-B14B-5092E907652C}"/>
    <cellStyle name="Normal 2 3 4" xfId="329" xr:uid="{2DC936A2-3195-48B4-B0FE-B1DA5A48B0F9}"/>
    <cellStyle name="Normal 2 3 4 2" xfId="330" xr:uid="{ADF5DCD9-332B-4AFE-BD54-82C3B68B688C}"/>
    <cellStyle name="Normal 2 3 5" xfId="331" xr:uid="{4D35655A-A548-42B5-AD31-0FE25495BF8C}"/>
    <cellStyle name="Normal 2 3 5 2" xfId="332" xr:uid="{2C81E1A5-FF67-4517-99CA-D85626DC3D0F}"/>
    <cellStyle name="Normal 2 3 6" xfId="333" xr:uid="{E59A5343-E918-4AC3-BAB2-37071D539DEB}"/>
    <cellStyle name="Normal 2 4" xfId="334" xr:uid="{78622579-E67C-42B1-B419-31A05E92F2E1}"/>
    <cellStyle name="Normal 2 4 2" xfId="335" xr:uid="{6EA1BAAC-105D-42A5-A630-28BC41F17BE3}"/>
    <cellStyle name="Normal 2 4 3" xfId="336" xr:uid="{C37A6650-02D6-4F5D-A75E-2B28CE8B7822}"/>
    <cellStyle name="Normal 2 4 4" xfId="337" xr:uid="{8EA4A95A-C15F-4A88-9D5E-B1605A1F2574}"/>
    <cellStyle name="Normal 2 5" xfId="338" xr:uid="{944734B7-B2B4-41A4-B93A-8F44B5860D7E}"/>
    <cellStyle name="Normal 2 5 2" xfId="339" xr:uid="{9B7E59E4-6D97-4247-831B-BFD16672F77F}"/>
    <cellStyle name="Normal 2 5 2 2" xfId="340" xr:uid="{F386AEE1-19EC-43B0-BCD3-7385549976FE}"/>
    <cellStyle name="Normal 2 5 3" xfId="341" xr:uid="{8F981033-896D-4815-9E3B-3DB9452105BC}"/>
    <cellStyle name="Normal 2 5 3 2" xfId="342" xr:uid="{B40F49EC-5931-4679-8A7C-9D7036A7E811}"/>
    <cellStyle name="Normal 2 5 4" xfId="343" xr:uid="{E7A63E48-A7D2-4B66-B180-D695713A82D6}"/>
    <cellStyle name="Normal 2 5 4 2" xfId="344" xr:uid="{737EC0EE-69EB-4370-A5CD-C9D1CFEA1AE7}"/>
    <cellStyle name="Normal 2 5 5" xfId="345" xr:uid="{E93AC45F-ACA4-4A7A-BF87-F4700D57BF88}"/>
    <cellStyle name="Normal 2 5 6" xfId="346" xr:uid="{02558EA5-A8FA-4A2B-BF87-A1566782707F}"/>
    <cellStyle name="Normal 2 6" xfId="347" xr:uid="{89FAF18E-A54B-4272-AC2C-384A38FA4E39}"/>
    <cellStyle name="Normal 2 6 2" xfId="348" xr:uid="{B5445755-AD39-4C16-9417-A35110942984}"/>
    <cellStyle name="Normal 2 7" xfId="349" xr:uid="{3DBD7D99-073E-4A47-8282-5E240B41EFC8}"/>
    <cellStyle name="Normal 2 8" xfId="350" xr:uid="{084A1BB1-ACB1-45E5-BA29-9246897D47AB}"/>
    <cellStyle name="Normal 2 9" xfId="351" xr:uid="{33ADF603-1B30-4BDD-822E-100DD739799C}"/>
    <cellStyle name="Normal 20" xfId="352" xr:uid="{6757FEEA-DC03-40DA-B45C-B12991E7C3A1}"/>
    <cellStyle name="Normal 20 2" xfId="353" xr:uid="{AEA2CFE8-5AEF-4B8A-BA90-F7806F80FFDE}"/>
    <cellStyle name="Normal 20 3" xfId="354" xr:uid="{FBC434C5-12B1-4FEB-AD22-77E114973D6D}"/>
    <cellStyle name="Normal 21" xfId="355" xr:uid="{BC73F688-DF0E-46DB-9113-1B807EECC0DF}"/>
    <cellStyle name="Normal 21 2" xfId="356" xr:uid="{6F908906-103D-4C5A-BF7B-5748CFCA709B}"/>
    <cellStyle name="Normal 21 3" xfId="357" xr:uid="{3092D86F-F9A7-4090-A673-C84A213BF494}"/>
    <cellStyle name="Normal 22" xfId="358" xr:uid="{D19E6557-30F2-4C5F-9F45-513F1B2AA762}"/>
    <cellStyle name="Normal 22 2" xfId="359" xr:uid="{5D9A51F2-6B65-40F3-BDDC-633D88BA531D}"/>
    <cellStyle name="Normal 22 3" xfId="360" xr:uid="{855CA6EB-2786-4F5A-B5AE-40C090E491BA}"/>
    <cellStyle name="Normal 23" xfId="361" xr:uid="{F3863729-16B6-40EE-ADF3-9C18002436E3}"/>
    <cellStyle name="Normal 23 2" xfId="362" xr:uid="{F141A3BD-B9C2-48B7-B86B-631F8FFA6A33}"/>
    <cellStyle name="Normal 24" xfId="363" xr:uid="{641BE597-44EA-4B2D-AE6E-119A8FDC180C}"/>
    <cellStyle name="Normal 24 2" xfId="364" xr:uid="{877A251C-F7D6-44A1-AE16-97D8ADB77957}"/>
    <cellStyle name="Normal 25" xfId="365" xr:uid="{803225AC-693F-4E89-80D7-39CD757A2456}"/>
    <cellStyle name="Normal 26" xfId="366" xr:uid="{F5F8E8BD-C97A-4D12-BA26-D017C0F2CAF6}"/>
    <cellStyle name="Normal 27" xfId="367" xr:uid="{9EF05EE5-EEDE-4003-A12D-45317F62F64B}"/>
    <cellStyle name="Normal 28" xfId="368" xr:uid="{BFF1F098-5744-433F-A431-EABEF6A1C164}"/>
    <cellStyle name="Normal 29" xfId="369" xr:uid="{107047E1-0813-4B4D-AD43-2DF86C71D565}"/>
    <cellStyle name="Normal 3" xfId="370" xr:uid="{AD14397A-0B3C-44B1-95F5-25C81F33D836}"/>
    <cellStyle name="Normal 3 2" xfId="371" xr:uid="{1B3B4007-319A-4946-97F4-71CC465A76C0}"/>
    <cellStyle name="Normal 3 2 2" xfId="372" xr:uid="{879B5041-6425-4CF1-8CBF-D7B7C0AC760A}"/>
    <cellStyle name="Normal 3 2 2 2" xfId="373" xr:uid="{40924FA2-F35A-448B-8D94-DDEDDCC35BC1}"/>
    <cellStyle name="Normal 3 2 2 3" xfId="374" xr:uid="{17ACA8B8-B83C-4F53-9B2E-A66224617730}"/>
    <cellStyle name="Normal 3 2 3" xfId="375" xr:uid="{99D6BB30-796B-4B40-BFF8-5C47F3ACCC0C}"/>
    <cellStyle name="Normal 3 2 3 2" xfId="376" xr:uid="{73510AAF-0F59-4140-B557-85CBD3DBD78E}"/>
    <cellStyle name="Normal 3 2 3 3" xfId="377" xr:uid="{23C07092-4E43-450E-A5BA-B74F0C0F950F}"/>
    <cellStyle name="Normal 3 2 4" xfId="378" xr:uid="{C70F7FA7-B51C-4FF0-A677-63910322722A}"/>
    <cellStyle name="Normal 3 2 5" xfId="379" xr:uid="{10553B79-CF7C-4E49-A235-D4A7715559A9}"/>
    <cellStyle name="Normal 3 3" xfId="380" xr:uid="{A57A0262-ACD9-4481-A466-7C1EEC6D42FF}"/>
    <cellStyle name="Normal 3 3 2" xfId="381" xr:uid="{3A5678D3-540F-43CB-853C-D8D25F7C55B2}"/>
    <cellStyle name="Normal 3 3 2 2" xfId="382" xr:uid="{8513F3B0-79AB-42BF-ADF9-DF4C7AED7A53}"/>
    <cellStyle name="Normal 3 3 2 3" xfId="383" xr:uid="{40A787DE-FE43-43F8-9FEB-B62E57102D26}"/>
    <cellStyle name="Normal 3 3 3" xfId="384" xr:uid="{7BB1EB0B-B79E-42C2-8140-27E88646592B}"/>
    <cellStyle name="Normal 3 3 3 2" xfId="385" xr:uid="{A0B801BE-B381-46BC-94CF-EE4AB680DCC0}"/>
    <cellStyle name="Normal 3 4" xfId="386" xr:uid="{32178B2C-8165-445A-BDFC-8499A8BEC147}"/>
    <cellStyle name="Normal 3 4 2" xfId="387" xr:uid="{1338F58E-B163-4006-9C8F-075224859F06}"/>
    <cellStyle name="Normal 3 4 2 2" xfId="388" xr:uid="{1E13476A-B9E9-4726-9536-9DF95DFDA87E}"/>
    <cellStyle name="Normal 3 4 3" xfId="389" xr:uid="{2966BC76-B0CC-465D-B841-77C7235AA338}"/>
    <cellStyle name="Normal 3 4 3 2" xfId="390" xr:uid="{290338C0-E6F3-4701-8D12-291D5ECAD54D}"/>
    <cellStyle name="Normal 3 4 4" xfId="391" xr:uid="{5A56E2F3-1735-45AA-9DCD-7D232E4D6A6B}"/>
    <cellStyle name="Normal 3 4 4 2" xfId="392" xr:uid="{B4336C01-1EE7-4B48-BB6C-755BA72BCD7B}"/>
    <cellStyle name="Normal 3 4 5" xfId="393" xr:uid="{9B447380-0F97-4B35-9F2E-7069773B60BB}"/>
    <cellStyle name="Normal 3 4 6" xfId="394" xr:uid="{4E41F01B-FAAB-494A-97AC-989D15D7F072}"/>
    <cellStyle name="Normal 3 5" xfId="395" xr:uid="{27D0CD29-528C-4724-90DE-AFA2D680E5D9}"/>
    <cellStyle name="Normal 3 5 2" xfId="396" xr:uid="{546A3CC4-FAD3-4220-BF62-A9B4096BB997}"/>
    <cellStyle name="Normal 3 6" xfId="397" xr:uid="{98182C3C-59DE-4731-ABCA-33B58979D5B6}"/>
    <cellStyle name="Normal 3 7" xfId="398" xr:uid="{0FA9DFB7-392A-4B8C-9C73-F98CAABBFBA1}"/>
    <cellStyle name="Normal 3 7 2" xfId="399" xr:uid="{3262B009-C236-402D-A1B1-882C8EC3457D}"/>
    <cellStyle name="Normal 3 8" xfId="400" xr:uid="{594D2AEF-C9E9-4A35-B770-40D3E2BA0815}"/>
    <cellStyle name="Normal 3 8 2" xfId="401" xr:uid="{D85C0DB7-73BD-4B0B-939E-98DCC6A2DF0D}"/>
    <cellStyle name="Normal 3 9" xfId="402" xr:uid="{5E038C11-B70F-4C6B-928B-2A58B47C1A86}"/>
    <cellStyle name="Normal 30" xfId="403" xr:uid="{BBD82877-FCC0-4749-B8C1-583E4341F1BD}"/>
    <cellStyle name="Normal 31" xfId="404" xr:uid="{80CA647D-2726-4136-B415-B243946A04E5}"/>
    <cellStyle name="Normal 32" xfId="405" xr:uid="{D4A4CDF1-456D-428F-9464-9F6ABA3F1FFA}"/>
    <cellStyle name="Normal 33" xfId="406" xr:uid="{D735D07C-C3DE-48F1-8734-AEA5F6CB5253}"/>
    <cellStyle name="Normal 33 2" xfId="407" xr:uid="{33D4C68D-9195-4C14-AD36-DA636FEA2649}"/>
    <cellStyle name="Normal 33 2 2" xfId="408" xr:uid="{12DCDB7D-F70B-4B0D-9A03-9374D447AD08}"/>
    <cellStyle name="Normal 33 3" xfId="409" xr:uid="{976F00D9-CA6C-48B1-87CF-8E6C1A5FDFD0}"/>
    <cellStyle name="Normal 33 4" xfId="410" xr:uid="{59C743D5-8057-4571-A47E-DCD500C894EF}"/>
    <cellStyle name="Normal 34" xfId="411" xr:uid="{791F8FFC-ED54-4448-9D02-74B8CBD77223}"/>
    <cellStyle name="Normal 35" xfId="412" xr:uid="{12D2608C-25CC-48AB-84FD-350225124F9C}"/>
    <cellStyle name="Normal 36" xfId="413" xr:uid="{3A6206C2-7424-48D7-80A6-D40228420EF6}"/>
    <cellStyle name="Normal 36 2" xfId="414" xr:uid="{AA0525DF-26F5-4042-B569-D86F5F838912}"/>
    <cellStyle name="Normal 36 2 2" xfId="415" xr:uid="{E0984F0D-8405-4CAD-812B-B1EFC7C7F47E}"/>
    <cellStyle name="Normal 36 3" xfId="416" xr:uid="{155C36EA-5FE0-4774-AFCF-0BFB26E5E363}"/>
    <cellStyle name="Normal 36 4" xfId="417" xr:uid="{8B0C0B72-FFB4-4113-BAE6-6D8900377EBC}"/>
    <cellStyle name="Normal 37" xfId="418" xr:uid="{187C46AE-C16D-495D-A4D5-B15E852D55ED}"/>
    <cellStyle name="Normal 38" xfId="419" xr:uid="{1BBC36A7-7E4E-45E5-BFDB-57785BE25E05}"/>
    <cellStyle name="Normal 39" xfId="420" xr:uid="{19264839-DDFD-4DAD-91AD-57838CBAD38C}"/>
    <cellStyle name="Normal 4" xfId="421" xr:uid="{D96833F7-748B-4A55-B81B-84A1DC5FB3A2}"/>
    <cellStyle name="Normal 4 2" xfId="422" xr:uid="{651D5572-BD67-4165-B418-355DED746730}"/>
    <cellStyle name="Normal 4 2 2" xfId="423" xr:uid="{57A91BA1-BCB9-4E5C-96A5-8CF90B7D3602}"/>
    <cellStyle name="Normal 4 2 2 2" xfId="424" xr:uid="{947F075B-8A84-4C18-9E79-181B0FEB3983}"/>
    <cellStyle name="Normal 4 2 2 2 2" xfId="425" xr:uid="{E2EA239C-165A-4E14-9D9F-ABA87CA43339}"/>
    <cellStyle name="Normal 4 2 3" xfId="426" xr:uid="{4303687D-661D-4F74-BCA5-507AF6573E00}"/>
    <cellStyle name="Normal 4 2 3 2" xfId="427" xr:uid="{8CA75A5A-B584-4B01-9C2B-B047ED396F8F}"/>
    <cellStyle name="Normal 4 2 4" xfId="428" xr:uid="{563E627D-F2AA-4843-B335-49E022A76EFC}"/>
    <cellStyle name="Normal 4 2 4 2" xfId="429" xr:uid="{9FD66768-5608-4543-B97A-B5FFDDDAE17D}"/>
    <cellStyle name="Normal 4 2 5" xfId="430" xr:uid="{A6149352-883E-4C15-AE59-8E0752AE268C}"/>
    <cellStyle name="Normal 4 3" xfId="431" xr:uid="{7E914F4E-903F-408E-817D-9960C3750A6A}"/>
    <cellStyle name="Normal 4 3 2" xfId="432" xr:uid="{CF6E12B3-0C1E-4184-91C5-96F4A42DDC6D}"/>
    <cellStyle name="Normal 4 3 3" xfId="433" xr:uid="{4712FA4E-E480-4462-B268-1D38C1257FC2}"/>
    <cellStyle name="Normal 4 4" xfId="434" xr:uid="{5B69D934-CDE2-4B48-96E8-50C5649A1B9F}"/>
    <cellStyle name="Normal 4 4 2" xfId="435" xr:uid="{F54E60DB-9C6A-4531-A7D9-6E3ACD76CE3A}"/>
    <cellStyle name="Normal 4 5" xfId="436" xr:uid="{16D288E8-C8CF-4723-925E-7371127B94EB}"/>
    <cellStyle name="Normal 4 5 2" xfId="437" xr:uid="{85BBDE90-7962-41D8-9827-F4E9AA5CE9A3}"/>
    <cellStyle name="Normal 4 5 2 2" xfId="438" xr:uid="{326D929D-0942-4156-A061-345F588F86CF}"/>
    <cellStyle name="Normal 4 5 3" xfId="439" xr:uid="{61C59652-FAA6-444E-B89F-06F672B9F311}"/>
    <cellStyle name="Normal 4 5 3 2" xfId="440" xr:uid="{492ACD31-ED3A-402D-AE84-5D256A56FC1D}"/>
    <cellStyle name="Normal 4 5 4" xfId="441" xr:uid="{9F3E68A3-CDFE-4AD5-B0D9-8A4E7AA51C17}"/>
    <cellStyle name="Normal 4 5 4 2" xfId="442" xr:uid="{1BBE0584-4721-4484-84E3-933AE004DACA}"/>
    <cellStyle name="Normal 4 5 5" xfId="443" xr:uid="{235E70FF-8832-48AC-A7B9-4A7E5D2FC843}"/>
    <cellStyle name="Normal 4 5 6" xfId="444" xr:uid="{926B036A-1DC0-475E-8306-0C4DC5437F19}"/>
    <cellStyle name="Normal 4 6" xfId="445" xr:uid="{E563BE36-98A0-4F83-80D5-06375FE345FC}"/>
    <cellStyle name="Normal 4 6 2" xfId="446" xr:uid="{2BE6D590-5DFE-4639-BD4A-909E91395BBC}"/>
    <cellStyle name="Normal 4 7" xfId="447" xr:uid="{BF56A15D-0E60-4F62-8F54-ACA63DC801AA}"/>
    <cellStyle name="Normal 4 7 2" xfId="448" xr:uid="{2D320F75-1606-46A4-9F87-3818C344A0AD}"/>
    <cellStyle name="Normal 4 8" xfId="449" xr:uid="{4C79BDE5-AD5D-480C-AA49-A0D611AB22C5}"/>
    <cellStyle name="Normal 40" xfId="586" xr:uid="{B0705815-5C29-4243-97E9-1DBEA82136BB}"/>
    <cellStyle name="Normal 41" xfId="587" xr:uid="{F5D3C3DF-E903-46BD-8A6F-6A00DB80669F}"/>
    <cellStyle name="Normal 41 2" xfId="588" xr:uid="{1984E93A-374C-4D5C-83B8-E3487C118960}"/>
    <cellStyle name="Normal 5" xfId="450" xr:uid="{73637329-ED70-435A-AC79-A3CA0C4A0F8E}"/>
    <cellStyle name="Normal 5 2" xfId="451" xr:uid="{A85CFBC7-407C-4179-A49F-681E2B326364}"/>
    <cellStyle name="Normal 5 2 2" xfId="452" xr:uid="{A98FB0EA-7944-400B-869C-D0D23AE768F1}"/>
    <cellStyle name="Normal 5 2 2 2" xfId="453" xr:uid="{01DEC686-CC1F-4E12-B946-13250EEB37FF}"/>
    <cellStyle name="Normal 5 2 2 3" xfId="454" xr:uid="{852459ED-701D-4518-8418-C4D0C56951A4}"/>
    <cellStyle name="Normal 5 2 2 4" xfId="455" xr:uid="{2F7AA5B4-927F-4940-8F2E-67A08E1778B0}"/>
    <cellStyle name="Normal 5 2 3" xfId="456" xr:uid="{D0EABE6C-9108-4BAC-B80B-54BA161D1446}"/>
    <cellStyle name="Normal 5 2 3 2" xfId="457" xr:uid="{C8BB6892-51DF-494E-BDC0-D14A361ADB8C}"/>
    <cellStyle name="Normal 5 2 4" xfId="458" xr:uid="{284BAB9A-B3D4-4A64-BBBC-BDCADB2CA1FB}"/>
    <cellStyle name="Normal 5 3" xfId="459" xr:uid="{7EA7FACF-F1C8-4874-8A01-480B6A949D03}"/>
    <cellStyle name="Normal 5 3 2" xfId="460" xr:uid="{F47B61E9-DAF9-482B-8B28-28208CAE4D93}"/>
    <cellStyle name="Normal 5 3 2 2" xfId="461" xr:uid="{D286192B-31CC-4104-947D-F80FD19D77F9}"/>
    <cellStyle name="Normal 5 3 3" xfId="462" xr:uid="{7E88ED60-4992-42C9-B1D0-EAB84534ECDB}"/>
    <cellStyle name="Normal 5 4" xfId="463" xr:uid="{A540425C-3A7F-44A2-ACF0-193682506E2B}"/>
    <cellStyle name="Normal 5 4 2" xfId="464" xr:uid="{D06700DC-41B6-40EC-9A01-288048933C1E}"/>
    <cellStyle name="Normal 5 5" xfId="465" xr:uid="{B5CD0F5B-11A9-4CD3-972E-642C7B170914}"/>
    <cellStyle name="Normal 5 6" xfId="466" xr:uid="{048124EE-379E-40AB-A59A-1A288324FD18}"/>
    <cellStyle name="Normal 5 6 2" xfId="467" xr:uid="{0B4D7330-5E77-4522-B37E-974E6B772D94}"/>
    <cellStyle name="Normal 5 7" xfId="468" xr:uid="{5619EEB9-6E92-48DB-A6A1-42B50800BCA1}"/>
    <cellStyle name="Normal 5 7 2" xfId="469" xr:uid="{88C97F76-AED2-4562-A6CE-B69C9447751F}"/>
    <cellStyle name="Normal 5 8" xfId="470" xr:uid="{D0C976D0-FB09-49EE-A60C-7D63FDD60992}"/>
    <cellStyle name="Normal 6" xfId="471" xr:uid="{B77A493E-9A4C-480A-9E80-CCFB29615FFC}"/>
    <cellStyle name="Normal 6 2" xfId="472" xr:uid="{E00BF0F9-75B2-408E-AA80-0F0F1EFA5A67}"/>
    <cellStyle name="Normal 6 2 2" xfId="473" xr:uid="{3C4C485A-1F94-4AE3-AD6E-5F6BA54D0BF8}"/>
    <cellStyle name="Normal 6 2 2 2" xfId="474" xr:uid="{15282F8D-87CB-4D3C-BF28-F7B38D8AC16D}"/>
    <cellStyle name="Normal 6 2 2 2 2" xfId="475" xr:uid="{EF8A4F7E-A18C-4FEF-A053-47E0214FAEA3}"/>
    <cellStyle name="Normal 6 2 2 3" xfId="476" xr:uid="{9B233592-378B-4A85-A95A-C50DD35D977D}"/>
    <cellStyle name="Normal 6 2 2 4" xfId="477" xr:uid="{3CF1FDC0-D60C-492C-8AC4-C4AC4A61B897}"/>
    <cellStyle name="Normal 6 2 3" xfId="478" xr:uid="{798B1055-3528-4097-A860-A1DE0B6CEBF6}"/>
    <cellStyle name="Normal 6 3" xfId="479" xr:uid="{8976A9F6-A806-444A-BC80-77EF37B26021}"/>
    <cellStyle name="Normal 6 3 2" xfId="480" xr:uid="{6B5622EC-52B4-4182-8089-4B508FC7453B}"/>
    <cellStyle name="Normal 6 4" xfId="481" xr:uid="{7FC26CB4-EA41-4003-A451-2BAB80FABBD4}"/>
    <cellStyle name="Normal 6 4 2" xfId="482" xr:uid="{FB48AE17-07E0-470C-8AE9-FA896EB31F29}"/>
    <cellStyle name="Normal 6 5" xfId="483" xr:uid="{84DDF153-2097-4BD8-9B13-7FDECF064310}"/>
    <cellStyle name="Normal 6 6" xfId="484" xr:uid="{6D08DB40-D00F-4A2F-A722-89554A8B3566}"/>
    <cellStyle name="Normal 6 7" xfId="485" xr:uid="{07F7EEF7-CE80-4397-B48B-FE8B0670E655}"/>
    <cellStyle name="Normal 6 8" xfId="486" xr:uid="{684E5FF7-B86F-4004-9BE8-DE2C026F3818}"/>
    <cellStyle name="Normal 7" xfId="487" xr:uid="{6EA50223-EC4E-4A0E-A0D1-7C6F96A8F726}"/>
    <cellStyle name="Normal 7 2" xfId="488" xr:uid="{FFB13743-EA8E-4EA7-A080-FFE5A1077D68}"/>
    <cellStyle name="Normal 7 2 2" xfId="489" xr:uid="{E68ADEDF-AE98-4DA8-AD75-7F01D0D40F91}"/>
    <cellStyle name="Normal 7 3" xfId="490" xr:uid="{A6A1A8CD-8A66-444D-A46A-C92857487976}"/>
    <cellStyle name="Normal 7 3 2" xfId="491" xr:uid="{5C486C76-8D3A-46F4-9D5E-0CD5538CA50F}"/>
    <cellStyle name="Normal 7 3 2 2" xfId="492" xr:uid="{47382E84-92B7-46C8-81E0-C947EAC9A4B3}"/>
    <cellStyle name="Normal 7 3 3" xfId="493" xr:uid="{AE9FA72E-E581-486E-AED2-3C516F71D43D}"/>
    <cellStyle name="Normal 7 3 4" xfId="494" xr:uid="{B6D6D16A-31B7-4F83-93CF-756B57EE1ACE}"/>
    <cellStyle name="Normal 7 3 5" xfId="495" xr:uid="{CB57D20B-B273-4496-B79F-AA587F29427A}"/>
    <cellStyle name="Normal 7 4" xfId="496" xr:uid="{923B5D5C-1736-44E4-850F-CB5AC547563A}"/>
    <cellStyle name="Normal 7 4 2" xfId="497" xr:uid="{258F3BA8-1197-40A7-9AE5-9C22999D9983}"/>
    <cellStyle name="Normal 7 5" xfId="498" xr:uid="{FAF2A26E-72A8-4B3A-A37F-49DC3838F51A}"/>
    <cellStyle name="Normal 7 5 2" xfId="499" xr:uid="{E827F37E-8062-4E81-842B-A8247BEB9535}"/>
    <cellStyle name="Normal 7 6" xfId="500" xr:uid="{B9CD2D3B-043A-46CD-A42E-820563ABD09C}"/>
    <cellStyle name="Normal 7 7" xfId="501" xr:uid="{4F702037-562F-4AE9-ACC9-24F16399F7DE}"/>
    <cellStyle name="Normal 8" xfId="502" xr:uid="{31BCF025-3B23-4986-92FB-669BF77E140B}"/>
    <cellStyle name="Normal 8 2" xfId="503" xr:uid="{08C09CC2-959C-4D54-A15A-AC3D011FEFB2}"/>
    <cellStyle name="Normal 8 3" xfId="504" xr:uid="{F767F32D-2F93-4095-8C3E-9D0100933671}"/>
    <cellStyle name="Normal 8 3 2" xfId="505" xr:uid="{352FE850-4945-470C-85E3-9A56D952715E}"/>
    <cellStyle name="Normal 8 3 3" xfId="506" xr:uid="{218871B0-6F4E-44D0-813B-D065D16478CB}"/>
    <cellStyle name="Normal 8 4" xfId="507" xr:uid="{DCF71297-E833-4249-A423-1A0DE270CAE1}"/>
    <cellStyle name="Normal 8 4 2" xfId="508" xr:uid="{511D55B6-FEAA-46FA-9942-6E3291E978B2}"/>
    <cellStyle name="Normal 8 5" xfId="509" xr:uid="{01D94C06-7430-45A8-953A-6BB642C7BD91}"/>
    <cellStyle name="Normal 8 5 2" xfId="510" xr:uid="{054C0578-44CB-4140-8208-BF21A2D39ECA}"/>
    <cellStyle name="Normal 8 6" xfId="511" xr:uid="{A05A25C0-8839-4C86-B4E2-8CD584E039F5}"/>
    <cellStyle name="Normal 8 6 2" xfId="512" xr:uid="{03E8AD8B-97BB-4744-B609-A468507CA016}"/>
    <cellStyle name="Normal 8 7" xfId="513" xr:uid="{D1E29664-14A5-4643-94AA-01A5845ADE1C}"/>
    <cellStyle name="Normal 8 8" xfId="514" xr:uid="{38AD65CA-F154-488A-AC7F-59DC5D09B43A}"/>
    <cellStyle name="Normal 8 9" xfId="515" xr:uid="{C34E63FC-8AEA-412F-BAF3-FBF4289C2043}"/>
    <cellStyle name="Normal 9" xfId="516" xr:uid="{6DE5088E-1ABE-4A1C-B918-81385B49F6D4}"/>
    <cellStyle name="Normal 9 2" xfId="517" xr:uid="{7FEF3AF0-F095-43C7-9606-440E45E930B7}"/>
    <cellStyle name="Normal 9 2 2" xfId="518" xr:uid="{1580333F-9064-41C2-AC5C-8E28A0055E28}"/>
    <cellStyle name="Normal 9 2 3" xfId="519" xr:uid="{50872F54-B602-479A-901F-E4CDF90348F2}"/>
    <cellStyle name="Normal 9 3" xfId="520" xr:uid="{F77CF9A0-1892-461C-9F51-1D6C22F07915}"/>
    <cellStyle name="Normal 9 3 2" xfId="521" xr:uid="{30D15D37-168D-42C7-8854-45BFF4D0FD60}"/>
    <cellStyle name="Normal 9 4" xfId="522" xr:uid="{2544FB02-D55F-4CF3-B117-BAEBC0C077FA}"/>
    <cellStyle name="Normal 9 4 2" xfId="523" xr:uid="{B79FEE4F-1D12-4A72-8C86-9CA893ADC00E}"/>
    <cellStyle name="Normal 9 5" xfId="524" xr:uid="{1C7B708A-0C0E-4135-9A61-4894FBBA312E}"/>
    <cellStyle name="Normal 9 6" xfId="525" xr:uid="{DD1765A3-074C-4294-BD80-98F5CE4F04CD}"/>
    <cellStyle name="Normal 9 7" xfId="526" xr:uid="{FAAD2349-0AD2-4979-B86E-FD77EDCD8AE8}"/>
    <cellStyle name="Notas 2" xfId="527" xr:uid="{6BB7BF52-FB0D-45A1-B9B8-4F563FB5D6DE}"/>
    <cellStyle name="Notas 2 2" xfId="528" xr:uid="{4800218A-B44B-43BE-8CCF-FFAB1A9551CC}"/>
    <cellStyle name="Notas 2 3" xfId="529" xr:uid="{D1C6EFD6-87CA-486C-82FD-48A010595D85}"/>
    <cellStyle name="Porcentaje 2" xfId="530" xr:uid="{84E5B3EC-A479-41BF-A863-116BE7AB4F25}"/>
    <cellStyle name="Porcentaje 2 2" xfId="531" xr:uid="{99F30C74-5174-4F6E-89DD-066C20423AA9}"/>
    <cellStyle name="Porcentaje 2 2 2" xfId="532" xr:uid="{78E25142-DFAA-4C37-A33F-9376F2CAFE71}"/>
    <cellStyle name="Porcentaje 2 2 2 2" xfId="533" xr:uid="{5A5A6F8A-B89E-4924-A009-A1F1C2090BCB}"/>
    <cellStyle name="Porcentaje 2 2 3" xfId="534" xr:uid="{51C8C7CC-95FE-46E5-A8BF-BBF546AD233C}"/>
    <cellStyle name="Porcentaje 2 2 3 2" xfId="535" xr:uid="{44AE5F78-EDAB-49AD-9305-BFBB16C544DD}"/>
    <cellStyle name="Porcentaje 2 2 4" xfId="536" xr:uid="{25389202-E1B9-4290-AAE5-C3A653F35D4B}"/>
    <cellStyle name="Porcentaje 2 2 4 2" xfId="537" xr:uid="{34DE56E5-87BE-4013-9A27-16E653D30BC2}"/>
    <cellStyle name="Porcentaje 2 2 5" xfId="538" xr:uid="{EFEB4C56-9252-43EB-BE75-E3DB23645036}"/>
    <cellStyle name="Porcentaje 2 3" xfId="539" xr:uid="{BBD2721F-4C46-439B-8D94-9FDB2BB910B9}"/>
    <cellStyle name="Porcentaje 2 3 2" xfId="540" xr:uid="{7374EC2C-EC15-4E66-B15E-9DF0323DEA01}"/>
    <cellStyle name="Porcentaje 2 3 2 2" xfId="541" xr:uid="{43BA58E0-BE95-4DB5-B547-3BBEC05F9E0D}"/>
    <cellStyle name="Porcentaje 2 3 3" xfId="542" xr:uid="{7B3426CC-A7E6-4547-ABC7-2E2E8FC27F17}"/>
    <cellStyle name="Porcentaje 2 3 3 2" xfId="543" xr:uid="{44FD252B-125F-48BA-84A9-5A04EAB3EAE4}"/>
    <cellStyle name="Porcentaje 2 3 4" xfId="544" xr:uid="{8372D238-763F-468C-9BCA-310BB4709EC3}"/>
    <cellStyle name="Porcentaje 2 3 4 2" xfId="545" xr:uid="{747B2275-7E17-4CE4-8600-CF845FD275AB}"/>
    <cellStyle name="Porcentaje 2 3 5" xfId="546" xr:uid="{CAD3D865-0CDE-4F11-A250-BD47FAEBE01F}"/>
    <cellStyle name="Porcentaje 2 3 6" xfId="547" xr:uid="{1801DE0D-89F1-4DC8-924B-1C225D20A8F0}"/>
    <cellStyle name="Porcentaje 2 3 7" xfId="548" xr:uid="{6A0CAD5A-3140-4A49-B587-C86CD779DEE0}"/>
    <cellStyle name="Porcentaje 2 4" xfId="549" xr:uid="{1D292196-E82E-4AD9-815D-61D7BB8D69D3}"/>
    <cellStyle name="Porcentaje 2 4 2" xfId="550" xr:uid="{0EAA87D2-38D3-46D2-A363-2E3008AB1F41}"/>
    <cellStyle name="Porcentaje 3" xfId="551" xr:uid="{CFE114A0-65A5-4ACF-9A9C-43DED6AB0589}"/>
    <cellStyle name="Porcentaje 3 2" xfId="552" xr:uid="{D9A9806A-82AA-46A0-BDB4-24A0C55273C5}"/>
    <cellStyle name="Porcentaje 3 3" xfId="553" xr:uid="{FAD02683-321A-492B-9756-56E8121663E2}"/>
    <cellStyle name="Porcentaje 4" xfId="554" xr:uid="{F5F59AF8-8A82-48E1-9283-D80405ED6E14}"/>
    <cellStyle name="Porcentaje 4 2" xfId="555" xr:uid="{BA7D54BC-92FA-4ED6-AAF5-78A6D90419A3}"/>
    <cellStyle name="Porcentaje 5" xfId="556" xr:uid="{CBE21036-353A-437B-936B-68A3C77CB163}"/>
    <cellStyle name="Porcentaje 5 2" xfId="557" xr:uid="{96793896-0CF5-44FD-B5C1-573FE05570D1}"/>
    <cellStyle name="Porcentaje 6" xfId="558" xr:uid="{C1FA9055-20E7-4671-8997-A2942CA1AF47}"/>
    <cellStyle name="Porcentaje 7" xfId="559" xr:uid="{87F20FE5-FABF-4E52-825A-FE8037B81984}"/>
    <cellStyle name="Porcentual 2" xfId="560" xr:uid="{9E0BF671-693B-450E-A87B-82B8053B818B}"/>
    <cellStyle name="Porcentual 3" xfId="561" xr:uid="{7804235A-97CA-4A31-839D-9F62B7D67879}"/>
    <cellStyle name="Result" xfId="562" xr:uid="{4C49AB54-332B-4186-8910-F93701BCEE48}"/>
    <cellStyle name="Result 2" xfId="563" xr:uid="{294CCDDD-1721-40B4-83C5-00B085E54A2B}"/>
    <cellStyle name="Result 3" xfId="564" xr:uid="{AC3730A8-A54A-4EB7-BD62-B5BBF675AE0C}"/>
    <cellStyle name="Result 4" xfId="565" xr:uid="{D2EE8B87-2CB6-4F0A-B875-17A7C21F12A0}"/>
    <cellStyle name="Result 5" xfId="566" xr:uid="{3D2F31B5-4EAA-4A41-A704-7EDCDF97C2C8}"/>
    <cellStyle name="Result2" xfId="567" xr:uid="{01238944-4832-4C67-A511-C3EC5D03D19A}"/>
    <cellStyle name="Salida" xfId="568" builtinId="21" customBuiltin="1"/>
    <cellStyle name="Salida 2" xfId="569" xr:uid="{1B03DDB1-4A95-41EE-9E39-6E88F7419411}"/>
    <cellStyle name="Salida 2 2" xfId="570" xr:uid="{E3EE9D44-6B7F-40B8-876F-9227F24D3ED3}"/>
    <cellStyle name="Texto de advertencia" xfId="571" builtinId="11" customBuiltin="1"/>
    <cellStyle name="Texto de advertencia 2" xfId="572" xr:uid="{FD148453-623A-4C66-9E86-206965339357}"/>
    <cellStyle name="Texto explicativo" xfId="573" builtinId="53" customBuiltin="1"/>
    <cellStyle name="Texto explicativo 2" xfId="574" xr:uid="{CD4FC24F-762E-45DD-840F-4E463BAFF4E3}"/>
    <cellStyle name="Título" xfId="575" builtinId="15" customBuiltin="1"/>
    <cellStyle name="Título 1 2" xfId="576" xr:uid="{B650818F-7FFF-418E-9A2F-5E50CF6040EE}"/>
    <cellStyle name="Título 2" xfId="577" builtinId="17" customBuiltin="1"/>
    <cellStyle name="Título 2 2" xfId="578" xr:uid="{A966E409-7E43-45BF-8A44-353108CBDE52}"/>
    <cellStyle name="Título 3" xfId="579" builtinId="18" customBuiltin="1"/>
    <cellStyle name="Título 3 2" xfId="580" xr:uid="{143202E2-CB16-4E13-B3BF-A0145880D690}"/>
    <cellStyle name="Título 4" xfId="581" xr:uid="{F1842813-C833-4D54-B511-7DDEBD512C66}"/>
    <cellStyle name="Título 4 2" xfId="582" xr:uid="{BBF34B02-B0C9-4020-AF95-9D909A64149A}"/>
    <cellStyle name="Total" xfId="583" builtinId="25" customBuiltin="1"/>
    <cellStyle name="Total 2" xfId="584" xr:uid="{F7BCA1C5-216A-4413-A86B-5E367DE969A5}"/>
    <cellStyle name="Total 2 2" xfId="585" xr:uid="{89710743-4D69-49FD-A96F-59E2E02832F5}"/>
  </cellStyles>
  <dxfs count="53">
    <dxf>
      <fill>
        <patternFill patternType="solid">
          <fgColor theme="7" tint="0.59999389629810485"/>
          <bgColor theme="7" tint="0.59999389629810485"/>
        </patternFill>
      </fill>
    </dxf>
    <dxf>
      <fill>
        <patternFill patternType="solid">
          <fgColor theme="7" tint="0.59999389629810485"/>
          <bgColor theme="7" tint="0.59999389629810485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medium">
          <color theme="7"/>
        </top>
      </border>
    </dxf>
    <dxf>
      <font>
        <b/>
        <color theme="1"/>
      </font>
    </dxf>
    <dxf>
      <font>
        <color theme="1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  <vertical style="thin">
          <color theme="7" tint="0.39997558519241921"/>
        </vertical>
        <horizontal style="thin">
          <color theme="7" tint="0.39997558519241921"/>
        </horizontal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7"/>
        </top>
      </border>
    </dxf>
    <dxf>
      <font>
        <b/>
        <color theme="1"/>
      </font>
      <border>
        <bottom style="medium">
          <color theme="7"/>
        </bottom>
      </border>
    </dxf>
    <dxf>
      <font>
        <color theme="1"/>
      </font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  <horizontal style="thin">
          <color theme="7"/>
        </horizontal>
      </border>
    </dxf>
    <dxf>
      <border>
        <left style="thin">
          <color theme="7"/>
        </left>
      </border>
    </dxf>
    <dxf>
      <border>
        <left style="thin">
          <color theme="7"/>
        </left>
      </border>
    </dxf>
    <dxf>
      <border>
        <top style="thin">
          <color theme="7"/>
        </top>
      </border>
    </dxf>
    <dxf>
      <border>
        <top style="thin">
          <color theme="7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7"/>
        </top>
      </border>
    </dxf>
    <dxf>
      <font>
        <b/>
        <color theme="0"/>
      </font>
      <fill>
        <patternFill patternType="solid">
          <fgColor theme="7"/>
          <bgColor theme="7"/>
        </patternFill>
      </fill>
    </dxf>
    <dxf>
      <font>
        <color theme="1"/>
      </font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  <dxf>
      <fill>
        <patternFill patternType="solid">
          <fgColor theme="5" tint="0.59999389629810485"/>
          <bgColor theme="5" tint="0.59999389629810485"/>
        </patternFill>
      </fill>
    </dxf>
    <dxf>
      <fill>
        <patternFill patternType="solid">
          <fgColor theme="5" tint="0.59999389629810485"/>
          <bgColor theme="5" tint="0.59999389629810485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medium">
          <color theme="5"/>
        </top>
      </border>
    </dxf>
    <dxf>
      <font>
        <b/>
        <color theme="1"/>
      </font>
    </dxf>
    <dxf>
      <font>
        <color theme="1"/>
      </font>
      <fill>
        <patternFill patternType="solid">
          <fgColor theme="5" tint="0.79998168889431442"/>
          <bgColor theme="5" tint="0.79998168889431442"/>
        </patternFill>
      </fill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vertical style="thin">
          <color theme="5" tint="0.39997558519241921"/>
        </vertical>
        <horizontal style="thin">
          <color theme="5" tint="0.39997558519241921"/>
        </horizontal>
      </border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1"/>
      </font>
      <fill>
        <patternFill>
          <fgColor theme="5"/>
        </patternFill>
      </fill>
      <border>
        <bottom style="medium">
          <color theme="5"/>
        </bottom>
      </border>
    </dxf>
    <dxf>
      <font>
        <color theme="1"/>
      </font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  <vertical style="thin">
          <color theme="5"/>
        </vertical>
        <horizontal style="thin">
          <color theme="5"/>
        </horizontal>
      </border>
    </dxf>
    <dxf>
      <border>
        <left style="thin">
          <color theme="5"/>
        </left>
      </border>
    </dxf>
    <dxf>
      <border>
        <left style="thin">
          <color theme="5"/>
        </left>
      </border>
    </dxf>
    <dxf>
      <border>
        <top style="thin">
          <color theme="5"/>
        </top>
      </border>
    </dxf>
    <dxf>
      <border>
        <top style="thin">
          <color theme="5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color theme="1"/>
      </font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</dxfs>
  <tableStyles count="7" defaultTableStyle="TableStyleMedium2" defaultPivotStyle="PivotStyleLight16">
    <tableStyle name="Bankinter Claro 10 2" pivot="0" count="9" xr9:uid="{5E542619-447A-4BF6-9D88-3BAEAEB9D1DE}">
      <tableStyleElement type="wholeTable" dxfId="52"/>
      <tableStyleElement type="headerRow" dxfId="51"/>
      <tableStyleElement type="totalRow" dxfId="50"/>
      <tableStyleElement type="firstColumn" dxfId="49"/>
      <tableStyleElement type="lastColumn" dxfId="48"/>
      <tableStyleElement type="firstRowStripe" dxfId="47"/>
      <tableStyleElement type="secondRowStripe" dxfId="46"/>
      <tableStyleElement type="firstColumnStripe" dxfId="45"/>
      <tableStyleElement type="secondColumnStripe" dxfId="44"/>
    </tableStyle>
    <tableStyle name="Bankinter Claro 17 2" pivot="0" count="7" xr9:uid="{7C881E9F-307C-4652-9536-63FA25411B80}">
      <tableStyleElement type="wholeTable" dxfId="43"/>
      <tableStyleElement type="headerRow" dxfId="42"/>
      <tableStyleElement type="totalRow" dxfId="41"/>
      <tableStyleElement type="firstColumn" dxfId="40"/>
      <tableStyleElement type="lastColumn" dxfId="39"/>
      <tableStyleElement type="firstRowStripe" dxfId="38"/>
      <tableStyleElement type="firstColumnStripe" dxfId="37"/>
    </tableStyle>
    <tableStyle name="Bankinter Medio 24 2" pivot="0" count="7" xr9:uid="{60D69859-8C36-4776-8D38-82B0A0DCC425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  <tableStyleElement type="firstColumnStripe" dxfId="30"/>
    </tableStyle>
    <tableStyle name="Bankinter MedioMedium3 2" pivot="0" count="7" xr9:uid="{CBB0C731-0B45-4464-9CB7-E46D3AC0F4CD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</tableStyle>
    <tableStyle name="BK Az claro12 2" pivot="0" count="9" xr9:uid="{27C44C1F-6612-4EE0-84C2-C5E8D864DC4F}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secondRowStripe" dxfId="16"/>
      <tableStyleElement type="firstColumnStripe" dxfId="15"/>
      <tableStyleElement type="secondColumnStripe" dxfId="14"/>
    </tableStyle>
    <tableStyle name="BK Az Light19 2" pivot="0" count="7" xr9:uid="{3524FA1B-1E22-4CD0-9C41-97F4C24512FF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BK AzMedium26 2" pivot="0" count="7" xr9:uid="{659F206E-0D0B-4582-A4AB-A6E8DBABE7AF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121921</xdr:colOff>
      <xdr:row>0</xdr:row>
      <xdr:rowOff>60960</xdr:rowOff>
    </xdr:from>
    <xdr:ext cx="1112520" cy="643071"/>
    <xdr:pic>
      <xdr:nvPicPr>
        <xdr:cNvPr id="2" name="Picture 3">
          <a:extLst>
            <a:ext uri="{FF2B5EF4-FFF2-40B4-BE49-F238E27FC236}">
              <a16:creationId xmlns:a16="http://schemas.microsoft.com/office/drawing/2014/main" id="{49DDEA70-B240-4BCD-BB3B-642271B6B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62680-7234-4CC5-9F5F-924FF4C71BF8}">
  <dimension ref="A1:I189"/>
  <sheetViews>
    <sheetView workbookViewId="0">
      <selection activeCell="E6" sqref="E6:G6"/>
    </sheetView>
  </sheetViews>
  <sheetFormatPr baseColWidth="10" defaultColWidth="11.42578125" defaultRowHeight="15"/>
  <cols>
    <col min="1" max="1" width="28.28515625" style="12" customWidth="1"/>
    <col min="2" max="2" width="12.140625" style="12" bestFit="1" customWidth="1"/>
    <col min="3" max="3" width="33.28515625" style="12" customWidth="1"/>
    <col min="4" max="4" width="18.7109375" style="12" customWidth="1"/>
    <col min="5" max="5" width="27.7109375" style="14" customWidth="1"/>
    <col min="6" max="6" width="18" style="14" bestFit="1" customWidth="1"/>
    <col min="7" max="7" width="22.5703125" style="15" customWidth="1"/>
    <col min="8" max="8" width="19.7109375" style="12" bestFit="1" customWidth="1"/>
    <col min="9" max="9" width="18.7109375" style="14" customWidth="1"/>
    <col min="10" max="10" width="13.85546875" style="12" bestFit="1" customWidth="1"/>
    <col min="11" max="11" width="15.140625" style="12" bestFit="1" customWidth="1"/>
    <col min="12" max="16384" width="11.42578125" style="12"/>
  </cols>
  <sheetData>
    <row r="1" spans="1:9" ht="15.75" thickBot="1">
      <c r="D1" s="13" t="s">
        <v>55</v>
      </c>
      <c r="H1" s="13" t="s">
        <v>56</v>
      </c>
    </row>
    <row r="2" spans="1:9" ht="15.75" thickBot="1">
      <c r="A2" s="16" t="s">
        <v>57</v>
      </c>
      <c r="B2" s="17">
        <v>1</v>
      </c>
    </row>
    <row r="3" spans="1:9" ht="15" customHeight="1" thickBot="1">
      <c r="A3" s="111" t="s">
        <v>217</v>
      </c>
      <c r="B3" s="112"/>
      <c r="C3" s="113"/>
      <c r="D3" s="18">
        <f>ROUND(D6-D5-D4,2)</f>
        <v>656870.11</v>
      </c>
      <c r="E3" s="111" t="s">
        <v>218</v>
      </c>
      <c r="F3" s="112"/>
      <c r="G3" s="113"/>
      <c r="H3" s="18">
        <f>ROUND(H6-H5-H4,2)</f>
        <v>0</v>
      </c>
    </row>
    <row r="4" spans="1:9" ht="15" customHeight="1" thickBot="1">
      <c r="A4" s="19" t="s">
        <v>58</v>
      </c>
      <c r="B4" s="20">
        <v>0.06</v>
      </c>
      <c r="C4" s="21" t="s">
        <v>59</v>
      </c>
      <c r="D4" s="22">
        <f>ROUND((D6/(1+B5+B4))*B4,2)</f>
        <v>39412.21</v>
      </c>
      <c r="E4" s="23" t="s">
        <v>60</v>
      </c>
      <c r="F4" s="24">
        <v>0.06</v>
      </c>
      <c r="G4" s="21" t="s">
        <v>59</v>
      </c>
      <c r="H4" s="22">
        <f>ROUND((H6/(1+F5+F4))*F4,2)</f>
        <v>0</v>
      </c>
    </row>
    <row r="5" spans="1:9" ht="15.75" thickBot="1">
      <c r="A5" s="19" t="s">
        <v>61</v>
      </c>
      <c r="B5" s="20">
        <v>0.09</v>
      </c>
      <c r="C5" s="21" t="s">
        <v>62</v>
      </c>
      <c r="D5" s="22">
        <f>ROUND((D6/(1+B4+B5))*B5,2)</f>
        <v>59118.31</v>
      </c>
      <c r="E5" s="23" t="s">
        <v>63</v>
      </c>
      <c r="F5" s="24">
        <v>0.09</v>
      </c>
      <c r="G5" s="21" t="s">
        <v>62</v>
      </c>
      <c r="H5" s="22">
        <f>ROUND((H6/(1+F5+F4))*F5,2)</f>
        <v>0</v>
      </c>
    </row>
    <row r="6" spans="1:9" ht="15.75" thickBot="1">
      <c r="A6" s="114" t="s">
        <v>64</v>
      </c>
      <c r="B6" s="115"/>
      <c r="C6" s="116"/>
      <c r="D6" s="18">
        <f>SUM(G:G)</f>
        <v>755400.62999999966</v>
      </c>
      <c r="E6" s="114" t="s">
        <v>65</v>
      </c>
      <c r="F6" s="115"/>
      <c r="G6" s="116"/>
      <c r="H6" s="22">
        <f>SUM(I:I)</f>
        <v>0</v>
      </c>
    </row>
    <row r="7" spans="1:9" ht="15.75" thickBot="1">
      <c r="A7" s="25" t="s">
        <v>66</v>
      </c>
      <c r="B7" s="26">
        <v>0.21</v>
      </c>
      <c r="C7" s="21" t="s">
        <v>67</v>
      </c>
      <c r="D7" s="22">
        <f>ROUND($D$6*B7,2)</f>
        <v>158634.13</v>
      </c>
      <c r="E7" s="27" t="s">
        <v>66</v>
      </c>
      <c r="F7" s="28">
        <f>B7</f>
        <v>0.21</v>
      </c>
      <c r="G7" s="21" t="s">
        <v>67</v>
      </c>
      <c r="H7" s="22">
        <f>ROUND($H$6*F7,2)</f>
        <v>0</v>
      </c>
    </row>
    <row r="8" spans="1:9" ht="15.75" thickBot="1">
      <c r="A8" s="117" t="s">
        <v>68</v>
      </c>
      <c r="B8" s="118"/>
      <c r="C8" s="119"/>
      <c r="D8" s="29">
        <f>SUM(D6:D7)</f>
        <v>914034.75999999966</v>
      </c>
      <c r="E8" s="117" t="s">
        <v>69</v>
      </c>
      <c r="F8" s="118"/>
      <c r="G8" s="119"/>
      <c r="H8" s="29">
        <f>SUM(H6:H7)</f>
        <v>0</v>
      </c>
    </row>
    <row r="9" spans="1:9" ht="63" customHeight="1" thickBot="1">
      <c r="A9" s="108" t="s">
        <v>219</v>
      </c>
      <c r="B9" s="108"/>
      <c r="C9" s="108"/>
      <c r="D9" s="108"/>
      <c r="E9" s="108"/>
      <c r="F9" s="108"/>
      <c r="G9" s="108"/>
      <c r="H9" s="108"/>
    </row>
    <row r="10" spans="1:9" ht="15.75" thickBot="1">
      <c r="A10" s="30"/>
      <c r="F10" s="109" t="s">
        <v>70</v>
      </c>
      <c r="G10" s="110"/>
      <c r="H10" s="109" t="s">
        <v>71</v>
      </c>
      <c r="I10" s="110"/>
    </row>
    <row r="11" spans="1:9">
      <c r="A11" s="31" t="s">
        <v>72</v>
      </c>
      <c r="B11" s="31" t="s">
        <v>73</v>
      </c>
      <c r="C11" s="31" t="s">
        <v>74</v>
      </c>
      <c r="D11" s="31" t="s">
        <v>75</v>
      </c>
      <c r="E11" s="32" t="s">
        <v>76</v>
      </c>
      <c r="F11" s="32" t="s">
        <v>77</v>
      </c>
      <c r="G11" s="31" t="s">
        <v>78</v>
      </c>
      <c r="H11" s="31" t="s">
        <v>79</v>
      </c>
      <c r="I11" s="31" t="s">
        <v>80</v>
      </c>
    </row>
    <row r="12" spans="1:9" s="36" customFormat="1">
      <c r="A12" s="5">
        <v>1</v>
      </c>
      <c r="B12" s="6" t="s">
        <v>90</v>
      </c>
      <c r="C12" s="6" t="s">
        <v>153</v>
      </c>
      <c r="D12" s="7"/>
      <c r="E12" s="8"/>
      <c r="F12" s="9"/>
      <c r="G12" s="33"/>
      <c r="H12" s="34"/>
      <c r="I12" s="35"/>
    </row>
    <row r="13" spans="1:9" s="36" customFormat="1">
      <c r="A13" s="4" t="s">
        <v>81</v>
      </c>
      <c r="B13" s="7" t="s">
        <v>91</v>
      </c>
      <c r="C13" s="7" t="s">
        <v>135</v>
      </c>
      <c r="D13" s="7"/>
      <c r="E13" s="8"/>
      <c r="F13" s="9"/>
      <c r="G13" s="33"/>
      <c r="H13" s="34"/>
      <c r="I13" s="35"/>
    </row>
    <row r="14" spans="1:9" s="36" customFormat="1">
      <c r="A14" s="4" t="s">
        <v>82</v>
      </c>
      <c r="B14" s="7" t="s">
        <v>92</v>
      </c>
      <c r="C14" s="7" t="s">
        <v>92</v>
      </c>
      <c r="D14" s="10"/>
      <c r="E14" s="8"/>
      <c r="F14" s="9"/>
      <c r="G14" s="33"/>
      <c r="H14" s="34"/>
      <c r="I14" s="35"/>
    </row>
    <row r="15" spans="1:9" s="36" customFormat="1">
      <c r="A15" s="4"/>
      <c r="B15" s="7" t="s">
        <v>93</v>
      </c>
      <c r="C15" s="7" t="s">
        <v>12</v>
      </c>
      <c r="D15" s="10" t="s">
        <v>150</v>
      </c>
      <c r="E15" s="8">
        <v>1301280</v>
      </c>
      <c r="F15" s="9">
        <v>1.0500000000000001E-2</v>
      </c>
      <c r="G15" s="33">
        <f t="shared" ref="G15:G65" si="0">ROUND(E15*F15,2)</f>
        <v>13663.44</v>
      </c>
      <c r="H15" s="34">
        <f>RFQ!E18</f>
        <v>0</v>
      </c>
      <c r="I15" s="35">
        <f t="shared" ref="I15:I65" si="1">ROUND(E15*H15,2)</f>
        <v>0</v>
      </c>
    </row>
    <row r="16" spans="1:9" s="36" customFormat="1">
      <c r="A16" s="4"/>
      <c r="B16" s="7" t="s">
        <v>94</v>
      </c>
      <c r="C16" s="7" t="s">
        <v>13</v>
      </c>
      <c r="D16" s="10" t="s">
        <v>150</v>
      </c>
      <c r="E16" s="8">
        <v>1891320</v>
      </c>
      <c r="F16" s="9">
        <v>1.0500000000000001E-2</v>
      </c>
      <c r="G16" s="33">
        <f t="shared" si="0"/>
        <v>19858.86</v>
      </c>
      <c r="H16" s="34">
        <f>RFQ!E19</f>
        <v>0</v>
      </c>
      <c r="I16" s="35">
        <f t="shared" si="1"/>
        <v>0</v>
      </c>
    </row>
    <row r="17" spans="1:9" s="36" customFormat="1">
      <c r="A17" s="4"/>
      <c r="B17" s="7" t="s">
        <v>95</v>
      </c>
      <c r="C17" s="7" t="s">
        <v>2</v>
      </c>
      <c r="D17" s="10" t="s">
        <v>150</v>
      </c>
      <c r="E17" s="8">
        <v>792</v>
      </c>
      <c r="F17" s="9">
        <v>0.12239999999999999</v>
      </c>
      <c r="G17" s="33">
        <f t="shared" si="0"/>
        <v>96.94</v>
      </c>
      <c r="H17" s="34">
        <f>RFQ!E20</f>
        <v>0</v>
      </c>
      <c r="I17" s="35">
        <f t="shared" si="1"/>
        <v>0</v>
      </c>
    </row>
    <row r="18" spans="1:9" s="36" customFormat="1">
      <c r="A18" s="4"/>
      <c r="B18" s="7" t="s">
        <v>96</v>
      </c>
      <c r="C18" s="7" t="s">
        <v>14</v>
      </c>
      <c r="D18" s="10" t="s">
        <v>150</v>
      </c>
      <c r="E18" s="8">
        <v>383016</v>
      </c>
      <c r="F18" s="9">
        <v>1.0500000000000001E-2</v>
      </c>
      <c r="G18" s="33">
        <f t="shared" si="0"/>
        <v>4021.67</v>
      </c>
      <c r="H18" s="34">
        <f>RFQ!E21</f>
        <v>0</v>
      </c>
      <c r="I18" s="35">
        <f t="shared" si="1"/>
        <v>0</v>
      </c>
    </row>
    <row r="19" spans="1:9" s="36" customFormat="1">
      <c r="A19" s="4"/>
      <c r="B19" s="7" t="s">
        <v>97</v>
      </c>
      <c r="C19" s="7" t="s">
        <v>15</v>
      </c>
      <c r="D19" s="10" t="s">
        <v>150</v>
      </c>
      <c r="E19" s="8">
        <v>2760</v>
      </c>
      <c r="F19" s="9">
        <v>0.1166</v>
      </c>
      <c r="G19" s="33">
        <f t="shared" si="0"/>
        <v>321.82</v>
      </c>
      <c r="H19" s="34">
        <f>RFQ!E22</f>
        <v>0</v>
      </c>
      <c r="I19" s="35">
        <f t="shared" si="1"/>
        <v>0</v>
      </c>
    </row>
    <row r="20" spans="1:9" s="36" customFormat="1">
      <c r="A20" s="4"/>
      <c r="B20" s="7" t="s">
        <v>98</v>
      </c>
      <c r="C20" s="7" t="s">
        <v>16</v>
      </c>
      <c r="D20" s="10" t="s">
        <v>150</v>
      </c>
      <c r="E20" s="8">
        <v>480</v>
      </c>
      <c r="F20" s="9">
        <v>0.1166</v>
      </c>
      <c r="G20" s="33">
        <f t="shared" si="0"/>
        <v>55.97</v>
      </c>
      <c r="H20" s="34">
        <f>RFQ!E23</f>
        <v>0</v>
      </c>
      <c r="I20" s="35">
        <f t="shared" si="1"/>
        <v>0</v>
      </c>
    </row>
    <row r="21" spans="1:9" s="36" customFormat="1">
      <c r="A21" s="4"/>
      <c r="B21" s="7" t="s">
        <v>99</v>
      </c>
      <c r="C21" s="7" t="s">
        <v>17</v>
      </c>
      <c r="D21" s="10" t="s">
        <v>150</v>
      </c>
      <c r="E21" s="8">
        <v>3576</v>
      </c>
      <c r="F21" s="9">
        <v>0.56159999999999999</v>
      </c>
      <c r="G21" s="33">
        <f t="shared" si="0"/>
        <v>2008.28</v>
      </c>
      <c r="H21" s="34">
        <f>RFQ!E24</f>
        <v>0</v>
      </c>
      <c r="I21" s="35">
        <f t="shared" si="1"/>
        <v>0</v>
      </c>
    </row>
    <row r="22" spans="1:9" s="36" customFormat="1">
      <c r="A22" s="4"/>
      <c r="B22" s="7" t="s">
        <v>100</v>
      </c>
      <c r="C22" s="7" t="s">
        <v>37</v>
      </c>
      <c r="D22" s="10" t="s">
        <v>150</v>
      </c>
      <c r="E22" s="8">
        <v>13512</v>
      </c>
      <c r="F22" s="9">
        <v>1.08</v>
      </c>
      <c r="G22" s="33">
        <f t="shared" si="0"/>
        <v>14592.96</v>
      </c>
      <c r="H22" s="34">
        <f>RFQ!E25</f>
        <v>0</v>
      </c>
      <c r="I22" s="35">
        <f t="shared" si="1"/>
        <v>0</v>
      </c>
    </row>
    <row r="23" spans="1:9">
      <c r="A23" s="4"/>
      <c r="B23" s="7" t="s">
        <v>155</v>
      </c>
      <c r="C23" s="7" t="s">
        <v>53</v>
      </c>
      <c r="D23" s="1" t="s">
        <v>150</v>
      </c>
      <c r="E23" s="8">
        <v>1104</v>
      </c>
      <c r="F23" s="9">
        <v>6.3720000000000008</v>
      </c>
      <c r="G23" s="33">
        <f t="shared" si="0"/>
        <v>7034.69</v>
      </c>
      <c r="H23" s="34">
        <f>RFQ!E26</f>
        <v>0</v>
      </c>
      <c r="I23" s="35">
        <f t="shared" si="1"/>
        <v>0</v>
      </c>
    </row>
    <row r="24" spans="1:9">
      <c r="A24" s="4" t="s">
        <v>84</v>
      </c>
      <c r="B24" s="1" t="s">
        <v>101</v>
      </c>
      <c r="C24" s="1" t="s">
        <v>154</v>
      </c>
      <c r="D24" s="1"/>
      <c r="E24" s="11"/>
      <c r="F24" s="3"/>
      <c r="G24" s="33"/>
      <c r="H24" s="34"/>
      <c r="I24" s="35"/>
    </row>
    <row r="25" spans="1:9">
      <c r="A25" s="4"/>
      <c r="B25" s="1" t="s">
        <v>93</v>
      </c>
      <c r="C25" s="1" t="s">
        <v>12</v>
      </c>
      <c r="D25" s="1" t="s">
        <v>150</v>
      </c>
      <c r="E25" s="11">
        <v>172968</v>
      </c>
      <c r="F25" s="3">
        <v>1.0500000000000001E-2</v>
      </c>
      <c r="G25" s="33">
        <f t="shared" si="0"/>
        <v>1816.16</v>
      </c>
      <c r="H25" s="34">
        <f>RFQ!E31</f>
        <v>0</v>
      </c>
      <c r="I25" s="35">
        <f t="shared" si="1"/>
        <v>0</v>
      </c>
    </row>
    <row r="26" spans="1:9">
      <c r="A26" s="4"/>
      <c r="B26" s="1" t="s">
        <v>94</v>
      </c>
      <c r="C26" s="1" t="s">
        <v>13</v>
      </c>
      <c r="D26" s="1" t="s">
        <v>150</v>
      </c>
      <c r="E26" s="11">
        <v>256176</v>
      </c>
      <c r="F26" s="3">
        <v>1.0500000000000001E-2</v>
      </c>
      <c r="G26" s="33">
        <f t="shared" si="0"/>
        <v>2689.85</v>
      </c>
      <c r="H26" s="34">
        <f>RFQ!E32</f>
        <v>0</v>
      </c>
      <c r="I26" s="35">
        <f t="shared" si="1"/>
        <v>0</v>
      </c>
    </row>
    <row r="27" spans="1:9">
      <c r="A27" s="4" t="s">
        <v>85</v>
      </c>
      <c r="B27" s="1" t="s">
        <v>102</v>
      </c>
      <c r="C27" s="1" t="s">
        <v>30</v>
      </c>
      <c r="D27" s="1"/>
      <c r="E27" s="11"/>
      <c r="F27" s="3"/>
      <c r="G27" s="33"/>
      <c r="H27" s="34"/>
      <c r="I27" s="35"/>
    </row>
    <row r="28" spans="1:9" s="14" customFormat="1">
      <c r="A28" s="4"/>
      <c r="B28" s="1" t="s">
        <v>103</v>
      </c>
      <c r="C28" s="1" t="s">
        <v>19</v>
      </c>
      <c r="D28" s="1" t="s">
        <v>151</v>
      </c>
      <c r="E28" s="11">
        <v>123096</v>
      </c>
      <c r="F28" s="3">
        <v>4.8599999999999997E-2</v>
      </c>
      <c r="G28" s="33">
        <f t="shared" si="0"/>
        <v>5982.47</v>
      </c>
      <c r="H28" s="34">
        <f>RFQ!E37</f>
        <v>0</v>
      </c>
      <c r="I28" s="35">
        <f t="shared" si="1"/>
        <v>0</v>
      </c>
    </row>
    <row r="29" spans="1:9" s="14" customFormat="1">
      <c r="A29" s="4"/>
      <c r="B29" s="1" t="s">
        <v>104</v>
      </c>
      <c r="C29" s="1" t="s">
        <v>20</v>
      </c>
      <c r="D29" s="1" t="s">
        <v>151</v>
      </c>
      <c r="E29" s="11">
        <v>288</v>
      </c>
      <c r="F29" s="3">
        <v>0.44279999999999997</v>
      </c>
      <c r="G29" s="33">
        <f t="shared" si="0"/>
        <v>127.53</v>
      </c>
      <c r="H29" s="34">
        <f>RFQ!E38</f>
        <v>0</v>
      </c>
      <c r="I29" s="35">
        <f t="shared" si="1"/>
        <v>0</v>
      </c>
    </row>
    <row r="30" spans="1:9" s="14" customFormat="1">
      <c r="A30" s="4"/>
      <c r="B30" s="1" t="s">
        <v>105</v>
      </c>
      <c r="C30" s="1" t="s">
        <v>21</v>
      </c>
      <c r="D30" s="1" t="s">
        <v>151</v>
      </c>
      <c r="E30" s="11">
        <v>144</v>
      </c>
      <c r="F30" s="3">
        <v>0.38879999999999998</v>
      </c>
      <c r="G30" s="33">
        <f t="shared" si="0"/>
        <v>55.99</v>
      </c>
      <c r="H30" s="34">
        <f>RFQ!E39</f>
        <v>0</v>
      </c>
      <c r="I30" s="35">
        <f t="shared" si="1"/>
        <v>0</v>
      </c>
    </row>
    <row r="31" spans="1:9" s="14" customFormat="1">
      <c r="A31" s="4"/>
      <c r="B31" s="1" t="s">
        <v>106</v>
      </c>
      <c r="C31" s="1" t="s">
        <v>22</v>
      </c>
      <c r="D31" s="1" t="s">
        <v>151</v>
      </c>
      <c r="E31" s="11">
        <v>24</v>
      </c>
      <c r="F31" s="3">
        <v>0.32400000000000001</v>
      </c>
      <c r="G31" s="33">
        <f t="shared" si="0"/>
        <v>7.78</v>
      </c>
      <c r="H31" s="34">
        <f>RFQ!E40</f>
        <v>0</v>
      </c>
      <c r="I31" s="35">
        <f t="shared" si="1"/>
        <v>0</v>
      </c>
    </row>
    <row r="32" spans="1:9" s="14" customFormat="1">
      <c r="A32" s="4"/>
      <c r="B32" s="1" t="s">
        <v>107</v>
      </c>
      <c r="C32" s="1" t="s">
        <v>23</v>
      </c>
      <c r="D32" s="1" t="s">
        <v>151</v>
      </c>
      <c r="E32" s="11">
        <v>360</v>
      </c>
      <c r="F32" s="3">
        <v>0.18140000000000001</v>
      </c>
      <c r="G32" s="33">
        <f t="shared" si="0"/>
        <v>65.3</v>
      </c>
      <c r="H32" s="34">
        <f>RFQ!E41</f>
        <v>0</v>
      </c>
      <c r="I32" s="35">
        <f t="shared" si="1"/>
        <v>0</v>
      </c>
    </row>
    <row r="33" spans="1:9" s="14" customFormat="1">
      <c r="A33" s="4"/>
      <c r="B33" s="1" t="s">
        <v>108</v>
      </c>
      <c r="C33" s="1" t="s">
        <v>24</v>
      </c>
      <c r="D33" s="1" t="s">
        <v>151</v>
      </c>
      <c r="E33" s="11">
        <v>144</v>
      </c>
      <c r="F33" s="3">
        <v>0.35639999999999999</v>
      </c>
      <c r="G33" s="33">
        <f t="shared" si="0"/>
        <v>51.32</v>
      </c>
      <c r="H33" s="34">
        <f>RFQ!E42</f>
        <v>0</v>
      </c>
      <c r="I33" s="35">
        <f t="shared" si="1"/>
        <v>0</v>
      </c>
    </row>
    <row r="34" spans="1:9" s="14" customFormat="1">
      <c r="A34" s="4" t="s">
        <v>86</v>
      </c>
      <c r="B34" s="1" t="s">
        <v>109</v>
      </c>
      <c r="C34" s="1" t="s">
        <v>31</v>
      </c>
      <c r="D34" s="1"/>
      <c r="E34" s="2"/>
      <c r="F34" s="3"/>
      <c r="G34" s="33"/>
      <c r="H34" s="34"/>
      <c r="I34" s="35"/>
    </row>
    <row r="35" spans="1:9" s="14" customFormat="1">
      <c r="A35" s="4"/>
      <c r="B35" s="1" t="s">
        <v>110</v>
      </c>
      <c r="C35" s="1" t="s">
        <v>133</v>
      </c>
      <c r="D35" s="1" t="s">
        <v>152</v>
      </c>
      <c r="E35" s="2">
        <v>1008</v>
      </c>
      <c r="F35" s="3">
        <v>4.9581999999999997</v>
      </c>
      <c r="G35" s="33">
        <f t="shared" si="0"/>
        <v>4997.87</v>
      </c>
      <c r="H35" s="34">
        <f>RFQ!E47</f>
        <v>0</v>
      </c>
      <c r="I35" s="35">
        <f t="shared" si="1"/>
        <v>0</v>
      </c>
    </row>
    <row r="36" spans="1:9" s="14" customFormat="1">
      <c r="A36" s="4"/>
      <c r="B36" s="1" t="s">
        <v>111</v>
      </c>
      <c r="C36" s="1" t="s">
        <v>134</v>
      </c>
      <c r="D36" s="1" t="s">
        <v>152</v>
      </c>
      <c r="E36" s="2">
        <v>192</v>
      </c>
      <c r="F36" s="3">
        <v>4.9581999999999997</v>
      </c>
      <c r="G36" s="33">
        <f t="shared" si="0"/>
        <v>951.97</v>
      </c>
      <c r="H36" s="34">
        <f>RFQ!E48</f>
        <v>0</v>
      </c>
      <c r="I36" s="35">
        <f t="shared" si="1"/>
        <v>0</v>
      </c>
    </row>
    <row r="37" spans="1:9" s="14" customFormat="1">
      <c r="A37" s="4" t="s">
        <v>83</v>
      </c>
      <c r="B37" s="1" t="s">
        <v>112</v>
      </c>
      <c r="C37" s="1" t="s">
        <v>4</v>
      </c>
      <c r="D37" s="1"/>
      <c r="E37" s="2"/>
      <c r="F37" s="3"/>
      <c r="G37" s="33"/>
      <c r="H37" s="34"/>
      <c r="I37" s="35"/>
    </row>
    <row r="38" spans="1:9" s="14" customFormat="1">
      <c r="A38" s="4"/>
      <c r="B38" s="1" t="s">
        <v>113</v>
      </c>
      <c r="C38" s="1" t="s">
        <v>43</v>
      </c>
      <c r="D38" s="1" t="s">
        <v>151</v>
      </c>
      <c r="E38" s="2">
        <v>24</v>
      </c>
      <c r="F38" s="3">
        <v>9.7200000000000006</v>
      </c>
      <c r="G38" s="33">
        <f t="shared" si="0"/>
        <v>233.28</v>
      </c>
      <c r="H38" s="34">
        <f>RFQ!E54</f>
        <v>0</v>
      </c>
      <c r="I38" s="35">
        <f t="shared" si="1"/>
        <v>0</v>
      </c>
    </row>
    <row r="39" spans="1:9" s="14" customFormat="1">
      <c r="A39" s="4"/>
      <c r="B39" s="1" t="s">
        <v>114</v>
      </c>
      <c r="C39" s="1" t="s">
        <v>44</v>
      </c>
      <c r="D39" s="1" t="s">
        <v>151</v>
      </c>
      <c r="E39" s="2">
        <v>120</v>
      </c>
      <c r="F39" s="3">
        <v>32.4</v>
      </c>
      <c r="G39" s="33">
        <f t="shared" si="0"/>
        <v>3888</v>
      </c>
      <c r="H39" s="34">
        <f>RFQ!E56</f>
        <v>0</v>
      </c>
      <c r="I39" s="35">
        <f t="shared" si="1"/>
        <v>0</v>
      </c>
    </row>
    <row r="40" spans="1:9" s="14" customFormat="1">
      <c r="A40" s="4"/>
      <c r="B40" s="1" t="s">
        <v>115</v>
      </c>
      <c r="C40" s="1" t="s">
        <v>157</v>
      </c>
      <c r="D40" s="1" t="s">
        <v>151</v>
      </c>
      <c r="E40" s="2">
        <v>120</v>
      </c>
      <c r="F40" s="3">
        <v>39.6</v>
      </c>
      <c r="G40" s="33">
        <f t="shared" si="0"/>
        <v>4752</v>
      </c>
      <c r="H40" s="34">
        <f>RFQ!E57</f>
        <v>0</v>
      </c>
      <c r="I40" s="35">
        <f t="shared" si="1"/>
        <v>0</v>
      </c>
    </row>
    <row r="41" spans="1:9" s="14" customFormat="1">
      <c r="A41" s="4"/>
      <c r="B41" s="1" t="s">
        <v>211</v>
      </c>
      <c r="C41" s="1" t="s">
        <v>156</v>
      </c>
      <c r="D41" s="1" t="s">
        <v>151</v>
      </c>
      <c r="E41" s="2">
        <v>3600</v>
      </c>
      <c r="F41" s="3">
        <v>30.240000000000002</v>
      </c>
      <c r="G41" s="33">
        <f t="shared" si="0"/>
        <v>108864</v>
      </c>
      <c r="H41" s="34">
        <f>RFQ!E58</f>
        <v>0</v>
      </c>
      <c r="I41" s="35">
        <f t="shared" si="1"/>
        <v>0</v>
      </c>
    </row>
    <row r="42" spans="1:9" s="14" customFormat="1">
      <c r="A42" s="4"/>
      <c r="B42" s="1" t="s">
        <v>203</v>
      </c>
      <c r="C42" s="1" t="s">
        <v>202</v>
      </c>
      <c r="D42" s="1" t="s">
        <v>151</v>
      </c>
      <c r="E42" s="2">
        <v>12</v>
      </c>
      <c r="F42" s="3">
        <v>10975.8</v>
      </c>
      <c r="G42" s="33">
        <f t="shared" si="0"/>
        <v>131709.6</v>
      </c>
      <c r="H42" s="34">
        <f>RFQ!E60</f>
        <v>0</v>
      </c>
      <c r="I42" s="35">
        <f t="shared" si="1"/>
        <v>0</v>
      </c>
    </row>
    <row r="43" spans="1:9" s="14" customFormat="1">
      <c r="A43" s="4"/>
      <c r="B43" s="1" t="s">
        <v>204</v>
      </c>
      <c r="C43" s="1" t="s">
        <v>158</v>
      </c>
      <c r="D43" s="1" t="s">
        <v>151</v>
      </c>
      <c r="E43" s="2">
        <v>10</v>
      </c>
      <c r="F43" s="3">
        <v>12806.75</v>
      </c>
      <c r="G43" s="33">
        <f t="shared" si="0"/>
        <v>128067.5</v>
      </c>
      <c r="H43" s="34">
        <f>RFQ!E61</f>
        <v>0</v>
      </c>
      <c r="I43" s="35">
        <f t="shared" si="1"/>
        <v>0</v>
      </c>
    </row>
    <row r="44" spans="1:9" s="14" customFormat="1">
      <c r="A44" s="4"/>
      <c r="B44" s="1" t="s">
        <v>205</v>
      </c>
      <c r="C44" s="1" t="s">
        <v>159</v>
      </c>
      <c r="D44" s="1" t="s">
        <v>151</v>
      </c>
      <c r="E44" s="2">
        <v>2</v>
      </c>
      <c r="F44" s="3">
        <v>14935.8</v>
      </c>
      <c r="G44" s="33">
        <f t="shared" si="0"/>
        <v>29871.599999999999</v>
      </c>
      <c r="H44" s="34">
        <f>RFQ!E62</f>
        <v>0</v>
      </c>
      <c r="I44" s="35">
        <f t="shared" si="1"/>
        <v>0</v>
      </c>
    </row>
    <row r="45" spans="1:9" s="14" customFormat="1">
      <c r="A45" s="4" t="s">
        <v>87</v>
      </c>
      <c r="B45" s="1" t="s">
        <v>116</v>
      </c>
      <c r="C45" s="1" t="s">
        <v>46</v>
      </c>
      <c r="D45" s="1"/>
      <c r="E45" s="2"/>
      <c r="F45" s="3"/>
      <c r="G45" s="33"/>
      <c r="H45" s="34"/>
      <c r="I45" s="35"/>
    </row>
    <row r="46" spans="1:9" s="14" customFormat="1">
      <c r="A46" s="4"/>
      <c r="B46" s="1" t="s">
        <v>160</v>
      </c>
      <c r="C46" s="1" t="s">
        <v>48</v>
      </c>
      <c r="D46" s="1" t="s">
        <v>151</v>
      </c>
      <c r="E46" s="2">
        <v>96</v>
      </c>
      <c r="F46" s="3">
        <v>15</v>
      </c>
      <c r="G46" s="33">
        <f t="shared" si="0"/>
        <v>1440</v>
      </c>
      <c r="H46" s="34">
        <f>RFQ!E68</f>
        <v>0</v>
      </c>
      <c r="I46" s="35">
        <f t="shared" si="1"/>
        <v>0</v>
      </c>
    </row>
    <row r="47" spans="1:9" s="14" customFormat="1">
      <c r="A47" s="4"/>
      <c r="B47" s="1" t="s">
        <v>161</v>
      </c>
      <c r="C47" s="1" t="s">
        <v>49</v>
      </c>
      <c r="D47" s="1" t="s">
        <v>151</v>
      </c>
      <c r="E47" s="2">
        <v>384</v>
      </c>
      <c r="F47" s="3">
        <v>21.6</v>
      </c>
      <c r="G47" s="33">
        <f t="shared" si="0"/>
        <v>8294.4</v>
      </c>
      <c r="H47" s="34">
        <f>RFQ!E69</f>
        <v>0</v>
      </c>
      <c r="I47" s="35">
        <f t="shared" si="1"/>
        <v>0</v>
      </c>
    </row>
    <row r="48" spans="1:9" s="14" customFormat="1">
      <c r="A48" s="4"/>
      <c r="B48" s="1" t="s">
        <v>162</v>
      </c>
      <c r="C48" s="1" t="s">
        <v>50</v>
      </c>
      <c r="D48" s="1" t="s">
        <v>151</v>
      </c>
      <c r="E48" s="2">
        <v>24</v>
      </c>
      <c r="F48" s="3">
        <v>60</v>
      </c>
      <c r="G48" s="33">
        <f t="shared" si="0"/>
        <v>1440</v>
      </c>
      <c r="H48" s="34">
        <f>RFQ!E70</f>
        <v>0</v>
      </c>
      <c r="I48" s="35">
        <f t="shared" si="1"/>
        <v>0</v>
      </c>
    </row>
    <row r="49" spans="1:9" s="14" customFormat="1">
      <c r="A49" s="4"/>
      <c r="B49" s="1" t="s">
        <v>163</v>
      </c>
      <c r="C49" s="1" t="s">
        <v>51</v>
      </c>
      <c r="D49" s="1" t="s">
        <v>151</v>
      </c>
      <c r="E49" s="2">
        <v>72</v>
      </c>
      <c r="F49" s="3">
        <v>86.4</v>
      </c>
      <c r="G49" s="33">
        <f t="shared" si="0"/>
        <v>6220.8</v>
      </c>
      <c r="H49" s="34">
        <f>RFQ!E71</f>
        <v>0</v>
      </c>
      <c r="I49" s="35">
        <f t="shared" si="1"/>
        <v>0</v>
      </c>
    </row>
    <row r="50" spans="1:9" s="14" customFormat="1">
      <c r="A50" s="4" t="s">
        <v>206</v>
      </c>
      <c r="B50" s="1" t="s">
        <v>207</v>
      </c>
      <c r="C50" s="1" t="s">
        <v>207</v>
      </c>
      <c r="D50" s="1"/>
      <c r="E50" s="2"/>
      <c r="F50" s="3"/>
      <c r="G50" s="33"/>
      <c r="H50" s="34"/>
      <c r="I50" s="35"/>
    </row>
    <row r="51" spans="1:9" s="14" customFormat="1">
      <c r="A51" s="4"/>
      <c r="B51" s="1" t="s">
        <v>208</v>
      </c>
      <c r="C51" s="1" t="s">
        <v>212</v>
      </c>
      <c r="D51" s="1" t="s">
        <v>151</v>
      </c>
      <c r="E51" s="2">
        <v>24</v>
      </c>
      <c r="F51" s="3">
        <v>140.87520000000001</v>
      </c>
      <c r="G51" s="33">
        <f t="shared" si="0"/>
        <v>3381</v>
      </c>
      <c r="H51" s="34">
        <f>RFQ!E77</f>
        <v>0</v>
      </c>
      <c r="I51" s="35">
        <f t="shared" si="1"/>
        <v>0</v>
      </c>
    </row>
    <row r="52" spans="1:9" s="14" customFormat="1">
      <c r="A52" s="4"/>
      <c r="B52" s="1" t="s">
        <v>209</v>
      </c>
      <c r="C52" s="1" t="s">
        <v>199</v>
      </c>
      <c r="D52" s="1" t="s">
        <v>151</v>
      </c>
      <c r="E52" s="2">
        <v>9600</v>
      </c>
      <c r="F52" s="3">
        <v>0.19439999999999999</v>
      </c>
      <c r="G52" s="33">
        <f t="shared" si="0"/>
        <v>1866.24</v>
      </c>
      <c r="H52" s="34">
        <f>RFQ!E78</f>
        <v>0</v>
      </c>
      <c r="I52" s="35">
        <f t="shared" si="1"/>
        <v>0</v>
      </c>
    </row>
    <row r="53" spans="1:9" s="14" customFormat="1">
      <c r="A53" s="4"/>
      <c r="B53" s="1" t="s">
        <v>210</v>
      </c>
      <c r="C53" s="1" t="s">
        <v>200</v>
      </c>
      <c r="D53" s="1" t="s">
        <v>151</v>
      </c>
      <c r="E53" s="2">
        <v>1200</v>
      </c>
      <c r="F53" s="3">
        <v>30.240000000000002</v>
      </c>
      <c r="G53" s="33">
        <f t="shared" si="0"/>
        <v>36288</v>
      </c>
      <c r="H53" s="34">
        <f>RFQ!E79</f>
        <v>0</v>
      </c>
      <c r="I53" s="35">
        <f t="shared" si="1"/>
        <v>0</v>
      </c>
    </row>
    <row r="54" spans="1:9" s="14" customFormat="1">
      <c r="A54" s="4"/>
      <c r="B54" s="1" t="s">
        <v>214</v>
      </c>
      <c r="C54" s="1" t="s">
        <v>213</v>
      </c>
      <c r="D54" s="1" t="s">
        <v>151</v>
      </c>
      <c r="E54" s="2">
        <v>48</v>
      </c>
      <c r="F54" s="3">
        <v>236.08799999999999</v>
      </c>
      <c r="G54" s="33">
        <f t="shared" si="0"/>
        <v>11332.22</v>
      </c>
      <c r="H54" s="34">
        <f>RFQ!E81</f>
        <v>0</v>
      </c>
      <c r="I54" s="35">
        <f t="shared" si="1"/>
        <v>0</v>
      </c>
    </row>
    <row r="55" spans="1:9" s="14" customFormat="1">
      <c r="A55" s="5">
        <v>2</v>
      </c>
      <c r="B55" s="6" t="s">
        <v>117</v>
      </c>
      <c r="C55" s="6" t="s">
        <v>164</v>
      </c>
      <c r="D55" s="7"/>
      <c r="E55" s="8"/>
      <c r="F55" s="9"/>
      <c r="G55" s="33"/>
      <c r="H55" s="34"/>
      <c r="I55" s="35"/>
    </row>
    <row r="56" spans="1:9" s="14" customFormat="1">
      <c r="A56" s="4" t="s">
        <v>88</v>
      </c>
      <c r="B56" s="1" t="s">
        <v>91</v>
      </c>
      <c r="C56" s="1" t="s">
        <v>135</v>
      </c>
      <c r="D56" s="1"/>
      <c r="E56" s="2"/>
      <c r="F56" s="3"/>
      <c r="G56" s="33"/>
      <c r="H56" s="34"/>
      <c r="I56" s="35"/>
    </row>
    <row r="57" spans="1:9" s="14" customFormat="1">
      <c r="A57" s="4"/>
      <c r="B57" s="1" t="s">
        <v>118</v>
      </c>
      <c r="C57" s="1" t="s">
        <v>136</v>
      </c>
      <c r="D57" s="1" t="s">
        <v>150</v>
      </c>
      <c r="E57" s="2">
        <v>119808</v>
      </c>
      <c r="F57" s="3">
        <v>8.6E-3</v>
      </c>
      <c r="G57" s="33">
        <f t="shared" si="0"/>
        <v>1030.3499999999999</v>
      </c>
      <c r="H57" s="34">
        <f>RFQ!E89</f>
        <v>0</v>
      </c>
      <c r="I57" s="35">
        <f t="shared" si="1"/>
        <v>0</v>
      </c>
    </row>
    <row r="58" spans="1:9" s="14" customFormat="1">
      <c r="A58" s="4"/>
      <c r="B58" s="1" t="s">
        <v>119</v>
      </c>
      <c r="C58" s="1" t="s">
        <v>137</v>
      </c>
      <c r="D58" s="1" t="s">
        <v>150</v>
      </c>
      <c r="E58" s="2">
        <v>5928</v>
      </c>
      <c r="F58" s="3">
        <v>1.0800000000000001E-2</v>
      </c>
      <c r="G58" s="33">
        <f t="shared" si="0"/>
        <v>64.02</v>
      </c>
      <c r="H58" s="34">
        <f>RFQ!E90</f>
        <v>0</v>
      </c>
      <c r="I58" s="35">
        <f t="shared" si="1"/>
        <v>0</v>
      </c>
    </row>
    <row r="59" spans="1:9" s="14" customFormat="1">
      <c r="A59" s="4"/>
      <c r="B59" s="1" t="s">
        <v>120</v>
      </c>
      <c r="C59" s="1" t="s">
        <v>138</v>
      </c>
      <c r="D59" s="1" t="s">
        <v>150</v>
      </c>
      <c r="E59" s="2">
        <v>192</v>
      </c>
      <c r="F59" s="3">
        <v>5.3400000000000003E-2</v>
      </c>
      <c r="G59" s="33">
        <f t="shared" si="0"/>
        <v>10.25</v>
      </c>
      <c r="H59" s="34">
        <f>RFQ!E91</f>
        <v>0</v>
      </c>
      <c r="I59" s="35">
        <f t="shared" si="1"/>
        <v>0</v>
      </c>
    </row>
    <row r="60" spans="1:9" s="14" customFormat="1">
      <c r="A60" s="4"/>
      <c r="B60" s="1" t="s">
        <v>121</v>
      </c>
      <c r="C60" s="1" t="s">
        <v>139</v>
      </c>
      <c r="D60" s="1" t="s">
        <v>150</v>
      </c>
      <c r="E60" s="2">
        <v>56760</v>
      </c>
      <c r="F60" s="3">
        <v>2.01E-2</v>
      </c>
      <c r="G60" s="33">
        <f t="shared" si="0"/>
        <v>1140.8800000000001</v>
      </c>
      <c r="H60" s="34">
        <f>RFQ!E92</f>
        <v>0</v>
      </c>
      <c r="I60" s="35">
        <f t="shared" si="1"/>
        <v>0</v>
      </c>
    </row>
    <row r="61" spans="1:9" s="14" customFormat="1">
      <c r="A61" s="4"/>
      <c r="B61" s="1" t="s">
        <v>122</v>
      </c>
      <c r="C61" s="1" t="s">
        <v>140</v>
      </c>
      <c r="D61" s="1" t="s">
        <v>150</v>
      </c>
      <c r="E61" s="2">
        <v>641400</v>
      </c>
      <c r="F61" s="3">
        <v>4.3E-3</v>
      </c>
      <c r="G61" s="33">
        <f t="shared" si="0"/>
        <v>2758.02</v>
      </c>
      <c r="H61" s="34">
        <f>RFQ!E93</f>
        <v>0</v>
      </c>
      <c r="I61" s="35">
        <f t="shared" si="1"/>
        <v>0</v>
      </c>
    </row>
    <row r="62" spans="1:9" s="14" customFormat="1">
      <c r="A62" s="4"/>
      <c r="B62" s="1" t="s">
        <v>123</v>
      </c>
      <c r="C62" s="1" t="s">
        <v>141</v>
      </c>
      <c r="D62" s="1" t="s">
        <v>150</v>
      </c>
      <c r="E62" s="2">
        <v>552</v>
      </c>
      <c r="F62" s="3">
        <v>5.2900000000000003E-2</v>
      </c>
      <c r="G62" s="33">
        <f t="shared" si="0"/>
        <v>29.2</v>
      </c>
      <c r="H62" s="34">
        <f>RFQ!E94</f>
        <v>0</v>
      </c>
      <c r="I62" s="35">
        <f t="shared" si="1"/>
        <v>0</v>
      </c>
    </row>
    <row r="63" spans="1:9" s="14" customFormat="1">
      <c r="A63" s="4"/>
      <c r="B63" s="1" t="s">
        <v>124</v>
      </c>
      <c r="C63" s="1" t="s">
        <v>142</v>
      </c>
      <c r="D63" s="1" t="s">
        <v>150</v>
      </c>
      <c r="E63" s="2">
        <v>1032</v>
      </c>
      <c r="F63" s="3">
        <v>5.2900000000000003E-2</v>
      </c>
      <c r="G63" s="33">
        <f t="shared" si="0"/>
        <v>54.59</v>
      </c>
      <c r="H63" s="34">
        <f>RFQ!E95</f>
        <v>0</v>
      </c>
      <c r="I63" s="35">
        <f t="shared" si="1"/>
        <v>0</v>
      </c>
    </row>
    <row r="64" spans="1:9" s="14" customFormat="1">
      <c r="A64" s="4"/>
      <c r="B64" s="1" t="s">
        <v>125</v>
      </c>
      <c r="C64" s="1" t="s">
        <v>143</v>
      </c>
      <c r="D64" s="1" t="s">
        <v>150</v>
      </c>
      <c r="E64" s="2">
        <v>25128</v>
      </c>
      <c r="F64" s="3">
        <v>3.0999999999999999E-3</v>
      </c>
      <c r="G64" s="33">
        <f t="shared" si="0"/>
        <v>77.900000000000006</v>
      </c>
      <c r="H64" s="34">
        <f>RFQ!E96</f>
        <v>0</v>
      </c>
      <c r="I64" s="35">
        <f t="shared" si="1"/>
        <v>0</v>
      </c>
    </row>
    <row r="65" spans="1:9" s="14" customFormat="1">
      <c r="A65" s="4"/>
      <c r="B65" s="1" t="s">
        <v>126</v>
      </c>
      <c r="C65" s="1" t="s">
        <v>38</v>
      </c>
      <c r="D65" s="1" t="s">
        <v>150</v>
      </c>
      <c r="E65" s="2">
        <v>9360</v>
      </c>
      <c r="F65" s="3">
        <v>3.0999999999999999E-3</v>
      </c>
      <c r="G65" s="33">
        <f t="shared" si="0"/>
        <v>29.02</v>
      </c>
      <c r="H65" s="34">
        <f>RFQ!E97</f>
        <v>0</v>
      </c>
      <c r="I65" s="35">
        <f t="shared" si="1"/>
        <v>0</v>
      </c>
    </row>
    <row r="66" spans="1:9" s="14" customFormat="1">
      <c r="A66" s="4" t="s">
        <v>89</v>
      </c>
      <c r="B66" s="1" t="s">
        <v>112</v>
      </c>
      <c r="C66" s="1" t="s">
        <v>4</v>
      </c>
      <c r="D66" s="1"/>
      <c r="E66" s="2"/>
      <c r="F66" s="3"/>
      <c r="G66" s="33"/>
      <c r="H66" s="34"/>
      <c r="I66" s="35"/>
    </row>
    <row r="67" spans="1:9" s="14" customFormat="1">
      <c r="A67" s="4"/>
      <c r="B67" s="1" t="s">
        <v>6</v>
      </c>
      <c r="C67" s="1" t="s">
        <v>144</v>
      </c>
      <c r="D67" s="1" t="s">
        <v>151</v>
      </c>
      <c r="E67" s="2">
        <v>24</v>
      </c>
      <c r="F67" s="3">
        <v>12.204000000000001</v>
      </c>
      <c r="G67" s="33">
        <f t="shared" ref="G67:G77" si="2">ROUND(E67*F67,2)</f>
        <v>292.89999999999998</v>
      </c>
      <c r="H67" s="34">
        <f>RFQ!E102</f>
        <v>0</v>
      </c>
      <c r="I67" s="35">
        <f t="shared" ref="I67:I77" si="3">ROUND(E67*H67,2)</f>
        <v>0</v>
      </c>
    </row>
    <row r="68" spans="1:9" s="14" customFormat="1">
      <c r="A68" s="4"/>
      <c r="B68" s="1" t="s">
        <v>127</v>
      </c>
      <c r="C68" s="1" t="s">
        <v>145</v>
      </c>
      <c r="D68" s="1" t="s">
        <v>151</v>
      </c>
      <c r="E68" s="2">
        <v>24</v>
      </c>
      <c r="F68" s="3">
        <v>14.623199999999999</v>
      </c>
      <c r="G68" s="33">
        <f t="shared" si="2"/>
        <v>350.96</v>
      </c>
      <c r="H68" s="34">
        <f>RFQ!E103</f>
        <v>0</v>
      </c>
      <c r="I68" s="35">
        <f t="shared" si="3"/>
        <v>0</v>
      </c>
    </row>
    <row r="69" spans="1:9" s="14" customFormat="1">
      <c r="A69" s="4"/>
      <c r="B69" s="1" t="s">
        <v>128</v>
      </c>
      <c r="C69" s="1" t="s">
        <v>146</v>
      </c>
      <c r="D69" s="1" t="s">
        <v>151</v>
      </c>
      <c r="E69" s="2">
        <v>24</v>
      </c>
      <c r="F69" s="3">
        <v>187.16400000000002</v>
      </c>
      <c r="G69" s="33">
        <f t="shared" si="2"/>
        <v>4491.9399999999996</v>
      </c>
      <c r="H69" s="34">
        <f>RFQ!E104</f>
        <v>0</v>
      </c>
      <c r="I69" s="35">
        <f t="shared" si="3"/>
        <v>0</v>
      </c>
    </row>
    <row r="70" spans="1:9" s="14" customFormat="1">
      <c r="A70" s="4"/>
      <c r="B70" s="1" t="s">
        <v>215</v>
      </c>
      <c r="C70" s="1" t="s">
        <v>188</v>
      </c>
      <c r="D70" s="1" t="s">
        <v>151</v>
      </c>
      <c r="E70" s="2">
        <v>24</v>
      </c>
      <c r="F70" s="3">
        <v>187.16400000000002</v>
      </c>
      <c r="G70" s="33">
        <f t="shared" si="2"/>
        <v>4491.9399999999996</v>
      </c>
      <c r="H70" s="34">
        <f>RFQ!E105</f>
        <v>0</v>
      </c>
      <c r="I70" s="35">
        <f t="shared" si="3"/>
        <v>0</v>
      </c>
    </row>
    <row r="71" spans="1:9" s="14" customFormat="1">
      <c r="A71" s="4"/>
      <c r="B71" s="1" t="s">
        <v>216</v>
      </c>
      <c r="C71" s="1" t="s">
        <v>189</v>
      </c>
      <c r="D71" s="1" t="s">
        <v>151</v>
      </c>
      <c r="E71" s="2">
        <v>24</v>
      </c>
      <c r="F71" s="3">
        <v>187.16400000000002</v>
      </c>
      <c r="G71" s="33">
        <f t="shared" si="2"/>
        <v>4491.9399999999996</v>
      </c>
      <c r="H71" s="34">
        <f>RFQ!E106</f>
        <v>0</v>
      </c>
      <c r="I71" s="35">
        <f t="shared" si="3"/>
        <v>0</v>
      </c>
    </row>
    <row r="72" spans="1:9" s="14" customFormat="1">
      <c r="A72" s="4"/>
      <c r="B72" s="1" t="s">
        <v>9</v>
      </c>
      <c r="C72" s="1" t="s">
        <v>147</v>
      </c>
      <c r="D72" s="1" t="s">
        <v>151</v>
      </c>
      <c r="E72" s="2">
        <v>24</v>
      </c>
      <c r="F72" s="3">
        <v>27.820800000000002</v>
      </c>
      <c r="G72" s="33">
        <f t="shared" si="2"/>
        <v>667.7</v>
      </c>
      <c r="H72" s="34">
        <f>RFQ!E107</f>
        <v>0</v>
      </c>
      <c r="I72" s="35">
        <f t="shared" si="3"/>
        <v>0</v>
      </c>
    </row>
    <row r="73" spans="1:9" s="14" customFormat="1">
      <c r="A73" s="4"/>
      <c r="B73" s="1" t="s">
        <v>36</v>
      </c>
      <c r="C73" s="1" t="s">
        <v>148</v>
      </c>
      <c r="D73" s="1" t="s">
        <v>151</v>
      </c>
      <c r="E73" s="2">
        <v>5160</v>
      </c>
      <c r="F73" s="3">
        <v>29.7972</v>
      </c>
      <c r="G73" s="33">
        <f t="shared" si="2"/>
        <v>153753.54999999999</v>
      </c>
      <c r="H73" s="34">
        <f>RFQ!E108</f>
        <v>0</v>
      </c>
      <c r="I73" s="35">
        <f t="shared" si="3"/>
        <v>0</v>
      </c>
    </row>
    <row r="74" spans="1:9" s="14" customFormat="1">
      <c r="A74" s="4"/>
      <c r="B74" s="1" t="s">
        <v>129</v>
      </c>
      <c r="C74" s="1" t="s">
        <v>54</v>
      </c>
      <c r="D74" s="1" t="s">
        <v>151</v>
      </c>
      <c r="E74" s="2">
        <v>240</v>
      </c>
      <c r="F74" s="3">
        <v>54</v>
      </c>
      <c r="G74" s="33">
        <f t="shared" si="2"/>
        <v>12960</v>
      </c>
      <c r="H74" s="34">
        <f>RFQ!E109</f>
        <v>0</v>
      </c>
      <c r="I74" s="35">
        <f t="shared" si="3"/>
        <v>0</v>
      </c>
    </row>
    <row r="75" spans="1:9" s="14" customFormat="1">
      <c r="A75" s="4"/>
      <c r="B75" s="1" t="s">
        <v>130</v>
      </c>
      <c r="C75" s="1" t="s">
        <v>10</v>
      </c>
      <c r="D75" s="1" t="s">
        <v>151</v>
      </c>
      <c r="E75" s="2">
        <v>48</v>
      </c>
      <c r="F75" s="3">
        <v>12.042</v>
      </c>
      <c r="G75" s="33">
        <f t="shared" si="2"/>
        <v>578.02</v>
      </c>
      <c r="H75" s="34">
        <f>RFQ!E110</f>
        <v>0</v>
      </c>
      <c r="I75" s="35">
        <f t="shared" si="3"/>
        <v>0</v>
      </c>
    </row>
    <row r="76" spans="1:9" s="14" customFormat="1">
      <c r="A76" s="4"/>
      <c r="B76" s="1" t="s">
        <v>131</v>
      </c>
      <c r="C76" s="1" t="s">
        <v>11</v>
      </c>
      <c r="D76" s="1" t="s">
        <v>151</v>
      </c>
      <c r="E76" s="2">
        <v>24</v>
      </c>
      <c r="F76" s="3">
        <v>114.44759999999999</v>
      </c>
      <c r="G76" s="33">
        <f t="shared" si="2"/>
        <v>2746.74</v>
      </c>
      <c r="H76" s="34">
        <f>RFQ!E111</f>
        <v>0</v>
      </c>
      <c r="I76" s="35">
        <f t="shared" si="3"/>
        <v>0</v>
      </c>
    </row>
    <row r="77" spans="1:9" s="14" customFormat="1">
      <c r="A77" s="4"/>
      <c r="B77" s="1" t="s">
        <v>132</v>
      </c>
      <c r="C77" s="1" t="s">
        <v>149</v>
      </c>
      <c r="D77" s="1" t="s">
        <v>151</v>
      </c>
      <c r="E77" s="2">
        <v>48</v>
      </c>
      <c r="F77" s="3">
        <v>194.4</v>
      </c>
      <c r="G77" s="33">
        <f t="shared" si="2"/>
        <v>9331.2000000000007</v>
      </c>
      <c r="H77" s="34">
        <f>RFQ!E112</f>
        <v>0</v>
      </c>
      <c r="I77" s="35">
        <f t="shared" si="3"/>
        <v>0</v>
      </c>
    </row>
    <row r="78" spans="1:9" s="14" customFormat="1">
      <c r="E78" s="37"/>
      <c r="F78" s="38"/>
      <c r="G78" s="15"/>
      <c r="H78" s="39"/>
    </row>
    <row r="79" spans="1:9" s="14" customFormat="1">
      <c r="E79" s="37"/>
      <c r="F79" s="38"/>
      <c r="G79" s="15"/>
      <c r="H79" s="39"/>
    </row>
    <row r="80" spans="1:9" s="14" customFormat="1">
      <c r="E80" s="37"/>
      <c r="F80" s="38"/>
      <c r="G80" s="15"/>
      <c r="H80" s="39"/>
    </row>
    <row r="81" spans="5:8" s="14" customFormat="1">
      <c r="E81" s="37"/>
      <c r="F81" s="38"/>
      <c r="G81" s="15"/>
      <c r="H81" s="39"/>
    </row>
    <row r="82" spans="5:8" s="14" customFormat="1">
      <c r="E82" s="37"/>
      <c r="F82" s="38"/>
      <c r="G82" s="15"/>
      <c r="H82" s="39"/>
    </row>
    <row r="83" spans="5:8" s="14" customFormat="1">
      <c r="E83" s="37"/>
      <c r="F83" s="38"/>
      <c r="G83" s="15"/>
      <c r="H83" s="39"/>
    </row>
    <row r="84" spans="5:8" s="14" customFormat="1">
      <c r="E84" s="37"/>
      <c r="F84" s="38"/>
      <c r="G84" s="15"/>
      <c r="H84" s="39"/>
    </row>
    <row r="85" spans="5:8" s="14" customFormat="1">
      <c r="E85" s="37"/>
      <c r="F85" s="38"/>
      <c r="G85" s="15"/>
      <c r="H85" s="39"/>
    </row>
    <row r="86" spans="5:8" s="14" customFormat="1">
      <c r="E86" s="37"/>
      <c r="F86" s="38"/>
      <c r="G86" s="15"/>
      <c r="H86" s="39"/>
    </row>
    <row r="87" spans="5:8" s="14" customFormat="1">
      <c r="E87" s="37"/>
      <c r="F87" s="38"/>
      <c r="G87" s="15"/>
      <c r="H87" s="39"/>
    </row>
    <row r="88" spans="5:8" s="14" customFormat="1">
      <c r="E88" s="37"/>
      <c r="F88" s="38"/>
      <c r="G88" s="15"/>
      <c r="H88" s="39"/>
    </row>
    <row r="89" spans="5:8" s="14" customFormat="1">
      <c r="E89" s="37"/>
      <c r="F89" s="38"/>
      <c r="G89" s="15"/>
      <c r="H89" s="39"/>
    </row>
    <row r="90" spans="5:8" s="14" customFormat="1">
      <c r="E90" s="37"/>
      <c r="F90" s="38"/>
      <c r="G90" s="15"/>
      <c r="H90" s="39"/>
    </row>
    <row r="91" spans="5:8" s="14" customFormat="1">
      <c r="E91" s="37"/>
      <c r="F91" s="38"/>
      <c r="G91" s="15"/>
      <c r="H91" s="39"/>
    </row>
    <row r="92" spans="5:8" s="14" customFormat="1">
      <c r="E92" s="37"/>
      <c r="F92" s="38"/>
      <c r="G92" s="15"/>
      <c r="H92" s="39"/>
    </row>
    <row r="93" spans="5:8" s="14" customFormat="1">
      <c r="E93" s="37"/>
      <c r="F93" s="38"/>
      <c r="G93" s="15"/>
      <c r="H93" s="39"/>
    </row>
    <row r="94" spans="5:8" s="14" customFormat="1">
      <c r="E94" s="37"/>
      <c r="F94" s="38"/>
      <c r="G94" s="15"/>
      <c r="H94" s="39"/>
    </row>
    <row r="95" spans="5:8" s="14" customFormat="1">
      <c r="E95" s="37"/>
      <c r="F95" s="38"/>
      <c r="G95" s="15"/>
      <c r="H95" s="39"/>
    </row>
    <row r="96" spans="5:8" s="14" customFormat="1">
      <c r="E96" s="37"/>
      <c r="F96" s="38"/>
      <c r="G96" s="15"/>
      <c r="H96" s="39"/>
    </row>
    <row r="97" spans="5:8" s="14" customFormat="1">
      <c r="E97" s="37"/>
      <c r="F97" s="38"/>
      <c r="G97" s="15"/>
      <c r="H97" s="39"/>
    </row>
    <row r="98" spans="5:8" s="14" customFormat="1">
      <c r="E98" s="37"/>
      <c r="F98" s="38"/>
      <c r="G98" s="15"/>
      <c r="H98" s="39"/>
    </row>
    <row r="99" spans="5:8" s="14" customFormat="1">
      <c r="E99" s="37"/>
      <c r="F99" s="38"/>
      <c r="G99" s="15"/>
      <c r="H99" s="39"/>
    </row>
    <row r="100" spans="5:8" s="14" customFormat="1">
      <c r="E100" s="37"/>
      <c r="F100" s="38"/>
      <c r="G100" s="15"/>
      <c r="H100" s="39"/>
    </row>
    <row r="101" spans="5:8" s="14" customFormat="1">
      <c r="E101" s="37"/>
      <c r="F101" s="38"/>
      <c r="G101" s="15"/>
      <c r="H101" s="39"/>
    </row>
    <row r="102" spans="5:8" s="14" customFormat="1">
      <c r="E102" s="37"/>
      <c r="F102" s="38"/>
      <c r="G102" s="15"/>
      <c r="H102" s="39"/>
    </row>
    <row r="103" spans="5:8" s="14" customFormat="1">
      <c r="E103" s="37"/>
      <c r="F103" s="38"/>
      <c r="G103" s="15"/>
      <c r="H103" s="39"/>
    </row>
    <row r="104" spans="5:8" s="14" customFormat="1">
      <c r="E104" s="37"/>
      <c r="F104" s="38"/>
      <c r="G104" s="15"/>
      <c r="H104" s="39"/>
    </row>
    <row r="105" spans="5:8" s="14" customFormat="1">
      <c r="E105" s="37"/>
      <c r="F105" s="38"/>
      <c r="G105" s="15"/>
      <c r="H105" s="39"/>
    </row>
    <row r="106" spans="5:8" s="14" customFormat="1">
      <c r="E106" s="37"/>
      <c r="F106" s="38"/>
      <c r="G106" s="15"/>
      <c r="H106" s="39"/>
    </row>
    <row r="107" spans="5:8" s="14" customFormat="1">
      <c r="E107" s="37"/>
      <c r="F107" s="38"/>
      <c r="G107" s="15"/>
      <c r="H107" s="39"/>
    </row>
    <row r="108" spans="5:8" s="14" customFormat="1">
      <c r="E108" s="37"/>
      <c r="F108" s="38"/>
      <c r="G108" s="15"/>
      <c r="H108" s="39"/>
    </row>
    <row r="109" spans="5:8" s="14" customFormat="1">
      <c r="E109" s="37"/>
      <c r="F109" s="38"/>
      <c r="G109" s="15"/>
      <c r="H109" s="39"/>
    </row>
    <row r="110" spans="5:8" s="14" customFormat="1">
      <c r="E110" s="37"/>
      <c r="F110" s="38"/>
      <c r="G110" s="15"/>
      <c r="H110" s="39"/>
    </row>
    <row r="111" spans="5:8" s="14" customFormat="1">
      <c r="E111" s="37"/>
      <c r="F111" s="38"/>
      <c r="G111" s="15"/>
      <c r="H111" s="39"/>
    </row>
    <row r="112" spans="5:8" s="14" customFormat="1">
      <c r="E112" s="37"/>
      <c r="F112" s="38"/>
      <c r="G112" s="15"/>
      <c r="H112" s="39"/>
    </row>
    <row r="113" spans="5:8" s="14" customFormat="1">
      <c r="E113" s="37"/>
      <c r="F113" s="38"/>
      <c r="G113" s="15"/>
      <c r="H113" s="39"/>
    </row>
    <row r="114" spans="5:8" s="14" customFormat="1">
      <c r="E114" s="37"/>
      <c r="F114" s="38"/>
      <c r="G114" s="15"/>
      <c r="H114" s="39"/>
    </row>
    <row r="115" spans="5:8" s="14" customFormat="1">
      <c r="E115" s="37"/>
      <c r="F115" s="38"/>
      <c r="G115" s="15"/>
      <c r="H115" s="39"/>
    </row>
    <row r="116" spans="5:8" s="14" customFormat="1">
      <c r="E116" s="37"/>
      <c r="F116" s="38"/>
      <c r="G116" s="15"/>
      <c r="H116" s="39"/>
    </row>
    <row r="117" spans="5:8" s="14" customFormat="1">
      <c r="E117" s="37"/>
      <c r="F117" s="38"/>
      <c r="G117" s="15"/>
      <c r="H117" s="39"/>
    </row>
    <row r="118" spans="5:8" s="14" customFormat="1">
      <c r="E118" s="37"/>
      <c r="F118" s="38"/>
      <c r="G118" s="15"/>
      <c r="H118" s="39"/>
    </row>
    <row r="119" spans="5:8" s="14" customFormat="1">
      <c r="E119" s="37"/>
      <c r="F119" s="38"/>
      <c r="G119" s="15"/>
      <c r="H119" s="39"/>
    </row>
    <row r="120" spans="5:8" s="14" customFormat="1">
      <c r="E120" s="37"/>
      <c r="F120" s="38"/>
      <c r="G120" s="15"/>
      <c r="H120" s="39"/>
    </row>
    <row r="121" spans="5:8" s="14" customFormat="1">
      <c r="E121" s="37"/>
      <c r="F121" s="38"/>
      <c r="G121" s="15"/>
      <c r="H121" s="39"/>
    </row>
    <row r="122" spans="5:8" s="14" customFormat="1">
      <c r="E122" s="37"/>
      <c r="F122" s="38"/>
      <c r="G122" s="15"/>
      <c r="H122" s="39"/>
    </row>
    <row r="123" spans="5:8" s="14" customFormat="1">
      <c r="E123" s="37"/>
      <c r="F123" s="38"/>
      <c r="G123" s="15"/>
      <c r="H123" s="39"/>
    </row>
    <row r="124" spans="5:8" s="14" customFormat="1">
      <c r="E124" s="37"/>
      <c r="F124" s="38"/>
      <c r="G124" s="15"/>
      <c r="H124" s="39"/>
    </row>
    <row r="125" spans="5:8" s="14" customFormat="1">
      <c r="E125" s="37"/>
      <c r="F125" s="38"/>
      <c r="G125" s="15"/>
      <c r="H125" s="39"/>
    </row>
    <row r="126" spans="5:8" s="14" customFormat="1">
      <c r="E126" s="37"/>
      <c r="F126" s="38"/>
      <c r="G126" s="15"/>
      <c r="H126" s="39"/>
    </row>
    <row r="127" spans="5:8" s="14" customFormat="1">
      <c r="E127" s="37"/>
      <c r="F127" s="38"/>
      <c r="G127" s="15"/>
      <c r="H127" s="39"/>
    </row>
    <row r="128" spans="5:8" s="14" customFormat="1">
      <c r="E128" s="37"/>
      <c r="F128" s="38"/>
      <c r="G128" s="15"/>
      <c r="H128" s="39"/>
    </row>
    <row r="129" spans="5:8" s="14" customFormat="1">
      <c r="E129" s="37"/>
      <c r="F129" s="38"/>
      <c r="G129" s="15"/>
      <c r="H129" s="39"/>
    </row>
    <row r="130" spans="5:8" s="14" customFormat="1">
      <c r="E130" s="37"/>
      <c r="F130" s="38"/>
      <c r="G130" s="15"/>
      <c r="H130" s="39"/>
    </row>
    <row r="131" spans="5:8" s="14" customFormat="1">
      <c r="E131" s="37"/>
      <c r="F131" s="38"/>
      <c r="G131" s="15"/>
      <c r="H131" s="39"/>
    </row>
    <row r="132" spans="5:8" s="14" customFormat="1">
      <c r="E132" s="37"/>
      <c r="F132" s="38"/>
      <c r="G132" s="15"/>
      <c r="H132" s="39"/>
    </row>
    <row r="133" spans="5:8" s="14" customFormat="1">
      <c r="E133" s="37"/>
      <c r="F133" s="38"/>
      <c r="G133" s="15"/>
      <c r="H133" s="39"/>
    </row>
    <row r="134" spans="5:8" s="14" customFormat="1">
      <c r="E134" s="37"/>
      <c r="F134" s="38"/>
      <c r="G134" s="15"/>
      <c r="H134" s="39"/>
    </row>
    <row r="135" spans="5:8" s="14" customFormat="1">
      <c r="E135" s="37"/>
      <c r="F135" s="38"/>
      <c r="G135" s="15"/>
      <c r="H135" s="39"/>
    </row>
    <row r="136" spans="5:8" s="14" customFormat="1">
      <c r="E136" s="37"/>
      <c r="F136" s="38"/>
      <c r="G136" s="15"/>
      <c r="H136" s="39"/>
    </row>
    <row r="137" spans="5:8" s="14" customFormat="1">
      <c r="E137" s="37"/>
      <c r="F137" s="38"/>
      <c r="G137" s="15"/>
      <c r="H137" s="39"/>
    </row>
    <row r="138" spans="5:8" s="14" customFormat="1">
      <c r="E138" s="37"/>
      <c r="F138" s="38"/>
      <c r="G138" s="15"/>
      <c r="H138" s="39"/>
    </row>
    <row r="139" spans="5:8" s="14" customFormat="1">
      <c r="E139" s="37"/>
      <c r="F139" s="38"/>
      <c r="G139" s="15"/>
      <c r="H139" s="39"/>
    </row>
    <row r="140" spans="5:8" s="14" customFormat="1">
      <c r="E140" s="37"/>
      <c r="F140" s="38"/>
      <c r="G140" s="15"/>
      <c r="H140" s="39"/>
    </row>
    <row r="141" spans="5:8" s="14" customFormat="1">
      <c r="E141" s="37"/>
      <c r="F141" s="38"/>
      <c r="G141" s="15"/>
      <c r="H141" s="39"/>
    </row>
    <row r="142" spans="5:8" s="14" customFormat="1">
      <c r="E142" s="37"/>
      <c r="F142" s="38"/>
      <c r="G142" s="15"/>
      <c r="H142" s="39"/>
    </row>
    <row r="143" spans="5:8" s="14" customFormat="1">
      <c r="E143" s="37"/>
      <c r="F143" s="38"/>
      <c r="G143" s="15"/>
      <c r="H143" s="39"/>
    </row>
    <row r="144" spans="5:8" s="14" customFormat="1">
      <c r="E144" s="37"/>
      <c r="F144" s="38"/>
      <c r="G144" s="15"/>
      <c r="H144" s="39"/>
    </row>
    <row r="145" spans="5:8" s="14" customFormat="1">
      <c r="E145" s="37"/>
      <c r="F145" s="38"/>
      <c r="G145" s="15"/>
      <c r="H145" s="39"/>
    </row>
    <row r="146" spans="5:8" s="14" customFormat="1">
      <c r="E146" s="37"/>
      <c r="F146" s="38"/>
      <c r="G146" s="15"/>
      <c r="H146" s="39"/>
    </row>
    <row r="147" spans="5:8" s="14" customFormat="1">
      <c r="E147" s="37"/>
      <c r="F147" s="38"/>
      <c r="G147" s="15"/>
      <c r="H147" s="39"/>
    </row>
    <row r="148" spans="5:8" s="14" customFormat="1">
      <c r="E148" s="37"/>
      <c r="F148" s="38"/>
      <c r="G148" s="15"/>
      <c r="H148" s="39"/>
    </row>
    <row r="149" spans="5:8" s="14" customFormat="1">
      <c r="E149" s="37"/>
      <c r="F149" s="38"/>
      <c r="G149" s="15"/>
      <c r="H149" s="39"/>
    </row>
    <row r="150" spans="5:8" s="14" customFormat="1">
      <c r="E150" s="37"/>
      <c r="F150" s="38"/>
      <c r="G150" s="15"/>
      <c r="H150" s="39"/>
    </row>
    <row r="151" spans="5:8" s="14" customFormat="1">
      <c r="E151" s="37"/>
      <c r="F151" s="38"/>
      <c r="G151" s="15"/>
      <c r="H151" s="39"/>
    </row>
    <row r="152" spans="5:8" s="14" customFormat="1">
      <c r="E152" s="37"/>
      <c r="F152" s="38"/>
      <c r="G152" s="15"/>
      <c r="H152" s="39"/>
    </row>
    <row r="153" spans="5:8" s="14" customFormat="1">
      <c r="E153" s="37"/>
      <c r="F153" s="38"/>
      <c r="G153" s="15"/>
      <c r="H153" s="39"/>
    </row>
    <row r="154" spans="5:8" s="14" customFormat="1">
      <c r="E154" s="37"/>
      <c r="F154" s="38"/>
      <c r="G154" s="15"/>
      <c r="H154" s="39"/>
    </row>
    <row r="155" spans="5:8" s="14" customFormat="1">
      <c r="E155" s="37"/>
      <c r="F155" s="38"/>
      <c r="G155" s="15"/>
      <c r="H155" s="39"/>
    </row>
    <row r="156" spans="5:8" s="14" customFormat="1">
      <c r="E156" s="37"/>
      <c r="F156" s="38"/>
      <c r="G156" s="15"/>
      <c r="H156" s="39"/>
    </row>
    <row r="157" spans="5:8" s="14" customFormat="1">
      <c r="E157" s="37"/>
      <c r="F157" s="38"/>
      <c r="G157" s="15"/>
      <c r="H157" s="39"/>
    </row>
    <row r="158" spans="5:8" s="14" customFormat="1">
      <c r="E158" s="37"/>
      <c r="F158" s="38"/>
      <c r="G158" s="15"/>
      <c r="H158" s="39"/>
    </row>
    <row r="159" spans="5:8" s="14" customFormat="1">
      <c r="E159" s="37"/>
      <c r="F159" s="38"/>
      <c r="G159" s="15"/>
      <c r="H159" s="39"/>
    </row>
    <row r="160" spans="5:8" s="14" customFormat="1">
      <c r="E160" s="37"/>
      <c r="F160" s="38"/>
      <c r="G160" s="15"/>
      <c r="H160" s="39"/>
    </row>
    <row r="161" spans="5:8" s="14" customFormat="1">
      <c r="E161" s="37"/>
      <c r="F161" s="38"/>
      <c r="G161" s="15"/>
      <c r="H161" s="39"/>
    </row>
    <row r="162" spans="5:8" s="14" customFormat="1">
      <c r="E162" s="37"/>
      <c r="F162" s="38"/>
      <c r="G162" s="15"/>
      <c r="H162" s="39"/>
    </row>
    <row r="163" spans="5:8" s="14" customFormat="1">
      <c r="E163" s="37"/>
      <c r="F163" s="38"/>
      <c r="G163" s="15"/>
      <c r="H163" s="39"/>
    </row>
    <row r="164" spans="5:8" s="14" customFormat="1">
      <c r="E164" s="37"/>
      <c r="F164" s="38"/>
      <c r="G164" s="15"/>
      <c r="H164" s="39"/>
    </row>
    <row r="165" spans="5:8" s="14" customFormat="1">
      <c r="E165" s="37"/>
      <c r="F165" s="38"/>
      <c r="G165" s="15"/>
      <c r="H165" s="39"/>
    </row>
    <row r="166" spans="5:8" s="14" customFormat="1">
      <c r="E166" s="37"/>
      <c r="F166" s="38"/>
      <c r="G166" s="15"/>
      <c r="H166" s="39"/>
    </row>
    <row r="167" spans="5:8" s="14" customFormat="1">
      <c r="E167" s="37"/>
      <c r="F167" s="38"/>
      <c r="G167" s="15"/>
      <c r="H167" s="39"/>
    </row>
    <row r="168" spans="5:8" s="14" customFormat="1">
      <c r="E168" s="37"/>
      <c r="F168" s="38"/>
      <c r="G168" s="15"/>
      <c r="H168" s="39"/>
    </row>
    <row r="169" spans="5:8" s="14" customFormat="1">
      <c r="E169" s="37"/>
      <c r="F169" s="38"/>
      <c r="G169" s="15"/>
      <c r="H169" s="39"/>
    </row>
    <row r="170" spans="5:8" s="14" customFormat="1">
      <c r="E170" s="37"/>
      <c r="F170" s="38"/>
      <c r="G170" s="15"/>
      <c r="H170" s="39"/>
    </row>
    <row r="171" spans="5:8" s="14" customFormat="1">
      <c r="E171" s="37"/>
      <c r="F171" s="38"/>
      <c r="G171" s="15"/>
      <c r="H171" s="39"/>
    </row>
    <row r="172" spans="5:8" s="14" customFormat="1">
      <c r="E172" s="37"/>
      <c r="F172" s="38"/>
      <c r="G172" s="15"/>
      <c r="H172" s="39"/>
    </row>
    <row r="173" spans="5:8" s="14" customFormat="1">
      <c r="E173" s="37"/>
      <c r="F173" s="38"/>
      <c r="G173" s="15"/>
      <c r="H173" s="39"/>
    </row>
    <row r="174" spans="5:8" s="14" customFormat="1">
      <c r="E174" s="37"/>
      <c r="F174" s="38"/>
      <c r="G174" s="15"/>
      <c r="H174" s="39"/>
    </row>
    <row r="175" spans="5:8" s="14" customFormat="1">
      <c r="E175" s="37"/>
      <c r="F175" s="38"/>
      <c r="G175" s="15"/>
      <c r="H175" s="39"/>
    </row>
    <row r="176" spans="5:8" s="14" customFormat="1">
      <c r="E176" s="37"/>
      <c r="F176" s="38"/>
      <c r="G176" s="15"/>
      <c r="H176" s="39"/>
    </row>
    <row r="177" spans="5:8" s="14" customFormat="1">
      <c r="E177" s="37"/>
      <c r="F177" s="38"/>
      <c r="G177" s="15"/>
      <c r="H177" s="39"/>
    </row>
    <row r="178" spans="5:8" s="14" customFormat="1">
      <c r="E178" s="37"/>
      <c r="F178" s="38"/>
      <c r="G178" s="15"/>
      <c r="H178" s="39"/>
    </row>
    <row r="179" spans="5:8" s="14" customFormat="1">
      <c r="E179" s="37"/>
      <c r="F179" s="38"/>
      <c r="G179" s="15"/>
      <c r="H179" s="39"/>
    </row>
    <row r="180" spans="5:8" s="14" customFormat="1">
      <c r="E180" s="37"/>
      <c r="F180" s="38"/>
      <c r="G180" s="15"/>
      <c r="H180" s="39"/>
    </row>
    <row r="181" spans="5:8" s="14" customFormat="1">
      <c r="E181" s="37"/>
      <c r="F181" s="38"/>
      <c r="G181" s="15"/>
      <c r="H181" s="39"/>
    </row>
    <row r="182" spans="5:8" s="14" customFormat="1">
      <c r="E182" s="37"/>
      <c r="G182" s="15"/>
      <c r="H182" s="39"/>
    </row>
    <row r="183" spans="5:8" s="14" customFormat="1">
      <c r="E183" s="37"/>
      <c r="G183" s="15"/>
      <c r="H183" s="39"/>
    </row>
    <row r="184" spans="5:8" s="14" customFormat="1">
      <c r="E184" s="15"/>
      <c r="G184" s="15"/>
      <c r="H184" s="39"/>
    </row>
    <row r="185" spans="5:8" s="14" customFormat="1">
      <c r="E185" s="15"/>
      <c r="G185" s="15"/>
      <c r="H185" s="39"/>
    </row>
    <row r="186" spans="5:8" s="14" customFormat="1">
      <c r="E186" s="15"/>
      <c r="G186" s="15"/>
      <c r="H186" s="39"/>
    </row>
    <row r="187" spans="5:8" s="14" customFormat="1">
      <c r="E187" s="15"/>
      <c r="G187" s="15"/>
      <c r="H187" s="39"/>
    </row>
    <row r="188" spans="5:8" s="14" customFormat="1">
      <c r="E188" s="15"/>
      <c r="G188" s="15"/>
      <c r="H188" s="12"/>
    </row>
    <row r="189" spans="5:8" s="14" customFormat="1">
      <c r="E189" s="15"/>
      <c r="G189" s="15"/>
      <c r="H189" s="12"/>
    </row>
  </sheetData>
  <sheetProtection algorithmName="SHA-512" hashValue="6kMsp2lvhHMs6+ENfbgsxkiTVNrRRxbi6MipIgQBvg9UIBfaT7JV4ZAM4vzKwV4wFafktdrVdcqoSnH79kYCQA==" saltValue="JaWrlXfqTY2rOD6q7kCmpw==" spinCount="100000" sheet="1" selectLockedCells="1" selectUnlockedCells="1"/>
  <mergeCells count="9">
    <mergeCell ref="A9:H9"/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DC6FF-46C5-4EC5-8B25-D6B7B736F337}">
  <sheetPr>
    <pageSetUpPr fitToPage="1"/>
  </sheetPr>
  <dimension ref="A1:V186"/>
  <sheetViews>
    <sheetView showGridLines="0" tabSelected="1" zoomScale="90" zoomScaleNormal="90" workbookViewId="0">
      <selection activeCell="J24" sqref="J24"/>
    </sheetView>
  </sheetViews>
  <sheetFormatPr baseColWidth="10" defaultColWidth="11.42578125" defaultRowHeight="12.75"/>
  <cols>
    <col min="1" max="1" width="61.85546875" style="40" customWidth="1"/>
    <col min="2" max="2" width="21.7109375" style="40" customWidth="1"/>
    <col min="3" max="3" width="16.5703125" style="40" customWidth="1"/>
    <col min="4" max="4" width="15.5703125" style="40" customWidth="1"/>
    <col min="5" max="5" width="16.42578125" style="40" customWidth="1"/>
    <col min="6" max="6" width="25.28515625" style="40" customWidth="1"/>
    <col min="7" max="7" width="22.42578125" style="40" customWidth="1"/>
    <col min="8" max="8" width="19.42578125" style="40" customWidth="1"/>
    <col min="9" max="9" width="16.28515625" style="40" customWidth="1"/>
    <col min="10" max="10" width="22.42578125" style="40" customWidth="1"/>
    <col min="11" max="11" width="21.7109375" style="40" bestFit="1" customWidth="1"/>
    <col min="12" max="12" width="38.5703125" style="40" bestFit="1" customWidth="1"/>
    <col min="13" max="16384" width="11.42578125" style="40"/>
  </cols>
  <sheetData>
    <row r="1" spans="1:22" ht="13.5" thickBot="1"/>
    <row r="2" spans="1:22" ht="27" customHeight="1" thickBot="1">
      <c r="A2" s="41" t="s">
        <v>165</v>
      </c>
      <c r="B2" s="42"/>
      <c r="C2" s="42"/>
      <c r="D2" s="42"/>
      <c r="E2" s="42"/>
      <c r="F2" s="42"/>
      <c r="G2" s="43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7" customHeight="1" thickBo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7" customHeight="1" thickBot="1">
      <c r="A4" s="45" t="s">
        <v>190</v>
      </c>
      <c r="B4" s="132"/>
      <c r="C4" s="133"/>
      <c r="D4" s="133"/>
      <c r="E4" s="133"/>
      <c r="F4" s="133"/>
      <c r="G4" s="13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16.899999999999999" customHeight="1" thickBot="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27" customHeight="1">
      <c r="A6" s="44"/>
      <c r="B6" s="135" t="s">
        <v>191</v>
      </c>
      <c r="C6" s="136"/>
      <c r="D6" s="126">
        <f>IF(COUNTIFS(F18:F113,"ERROR"),"ERROR",ROUND(F18+F19+F20+F21+F22+F23+F24+F25+F26+F31+F32+F37+F38+F39+F40+F41+F42+F47+F48+F54+F56+F57+F58+F60+F61+F62+F68+F69+F70+F71+F77+F78+F79+F81+F89+F90+F91+F92+F93+F94+F95+F96+F97+F102+F103+F104+F105+F106+F107+F108+F109+F110+F111+F112,2))</f>
        <v>0</v>
      </c>
      <c r="E6" s="127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</row>
    <row r="7" spans="1:22" ht="27" customHeight="1">
      <c r="A7" s="44"/>
      <c r="B7" s="137" t="s">
        <v>193</v>
      </c>
      <c r="C7" s="138"/>
      <c r="D7" s="128">
        <f>IF(D6="ERROR","ERROR",ROUND(D6*0.21,2))</f>
        <v>0</v>
      </c>
      <c r="E7" s="129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</row>
    <row r="8" spans="1:22" ht="27" customHeight="1" thickBot="1">
      <c r="A8" s="44"/>
      <c r="B8" s="139" t="s">
        <v>192</v>
      </c>
      <c r="C8" s="140"/>
      <c r="D8" s="130">
        <f>IF(D6="ERROR","ERROR",ROUND(D6+D7,2))</f>
        <v>0</v>
      </c>
      <c r="E8" s="131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spans="1:22" ht="9.6" customHeight="1">
      <c r="A9" s="44"/>
      <c r="B9" s="46"/>
      <c r="C9" s="47"/>
      <c r="D9" s="48"/>
      <c r="E9" s="49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ht="11.45" customHeight="1">
      <c r="A10" s="44"/>
      <c r="B10" s="46"/>
      <c r="C10" s="47"/>
      <c r="D10" s="48"/>
      <c r="E10" s="49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ht="19.149999999999999" customHeight="1">
      <c r="A11" s="50" t="s">
        <v>220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ht="19.149999999999999" customHeight="1">
      <c r="A12" s="50" t="s">
        <v>221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ht="20.45" customHeight="1">
      <c r="A13" s="50" t="s">
        <v>194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</row>
    <row r="14" spans="1:22" ht="13.9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</row>
    <row r="15" spans="1:22" ht="33.6" customHeight="1" thickBot="1">
      <c r="A15" s="41" t="s">
        <v>167</v>
      </c>
      <c r="B15" s="141"/>
      <c r="C15" s="141"/>
      <c r="D15" s="141"/>
      <c r="E15" s="141"/>
      <c r="F15" s="141"/>
      <c r="G15" s="142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</row>
    <row r="16" spans="1:22" ht="15.75">
      <c r="A16" s="51" t="s">
        <v>0</v>
      </c>
      <c r="B16" s="52"/>
      <c r="C16" s="52"/>
      <c r="D16" s="52"/>
      <c r="E16" s="52"/>
      <c r="F16" s="52"/>
      <c r="G16" s="53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</row>
    <row r="17" spans="1:21" ht="38.25">
      <c r="A17" s="54" t="s">
        <v>1</v>
      </c>
      <c r="B17" s="55" t="s">
        <v>169</v>
      </c>
      <c r="C17" s="55" t="s">
        <v>171</v>
      </c>
      <c r="D17" s="55" t="s">
        <v>222</v>
      </c>
      <c r="E17" s="55" t="s">
        <v>182</v>
      </c>
      <c r="F17" s="55" t="s">
        <v>183</v>
      </c>
      <c r="G17" s="56" t="s">
        <v>170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</row>
    <row r="18" spans="1:21">
      <c r="A18" s="57" t="s">
        <v>12</v>
      </c>
      <c r="B18" s="58">
        <v>54220</v>
      </c>
      <c r="C18" s="59">
        <v>24</v>
      </c>
      <c r="D18" s="60">
        <v>1.0500000000000001E-2</v>
      </c>
      <c r="E18" s="61"/>
      <c r="F18" s="62">
        <f t="shared" ref="F18:F26" si="0">ROUND(IFERROR(IF(E18&lt;=D18,B18*C18*E18,"ERROR"),""),2)</f>
        <v>0</v>
      </c>
      <c r="G18" s="63">
        <f t="shared" ref="G18:G26" si="1">ROUND(B18*C18*D18,2)</f>
        <v>13663.44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</row>
    <row r="19" spans="1:21">
      <c r="A19" s="57" t="s">
        <v>13</v>
      </c>
      <c r="B19" s="58">
        <v>78805</v>
      </c>
      <c r="C19" s="59">
        <v>24</v>
      </c>
      <c r="D19" s="60">
        <v>1.0500000000000001E-2</v>
      </c>
      <c r="E19" s="61"/>
      <c r="F19" s="62">
        <f t="shared" si="0"/>
        <v>0</v>
      </c>
      <c r="G19" s="63">
        <f t="shared" si="1"/>
        <v>19858.86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</row>
    <row r="20" spans="1:21">
      <c r="A20" s="57" t="s">
        <v>2</v>
      </c>
      <c r="B20" s="58">
        <v>33</v>
      </c>
      <c r="C20" s="59">
        <v>24</v>
      </c>
      <c r="D20" s="60">
        <v>0.12239999999999999</v>
      </c>
      <c r="E20" s="61"/>
      <c r="F20" s="62">
        <f t="shared" si="0"/>
        <v>0</v>
      </c>
      <c r="G20" s="63">
        <f t="shared" si="1"/>
        <v>96.94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</row>
    <row r="21" spans="1:21">
      <c r="A21" s="57" t="s">
        <v>14</v>
      </c>
      <c r="B21" s="58">
        <v>15959</v>
      </c>
      <c r="C21" s="59">
        <v>24</v>
      </c>
      <c r="D21" s="60">
        <v>1.0500000000000001E-2</v>
      </c>
      <c r="E21" s="61"/>
      <c r="F21" s="62">
        <f t="shared" si="0"/>
        <v>0</v>
      </c>
      <c r="G21" s="63">
        <f t="shared" si="1"/>
        <v>4021.67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</row>
    <row r="22" spans="1:21">
      <c r="A22" s="57" t="s">
        <v>15</v>
      </c>
      <c r="B22" s="58">
        <v>115</v>
      </c>
      <c r="C22" s="59">
        <v>24</v>
      </c>
      <c r="D22" s="60">
        <v>0.1166</v>
      </c>
      <c r="E22" s="61"/>
      <c r="F22" s="62">
        <f t="shared" si="0"/>
        <v>0</v>
      </c>
      <c r="G22" s="63">
        <f t="shared" si="1"/>
        <v>321.82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</row>
    <row r="23" spans="1:21">
      <c r="A23" s="57" t="s">
        <v>16</v>
      </c>
      <c r="B23" s="58">
        <v>20</v>
      </c>
      <c r="C23" s="59">
        <v>24</v>
      </c>
      <c r="D23" s="60">
        <v>0.1166</v>
      </c>
      <c r="E23" s="61"/>
      <c r="F23" s="62">
        <f t="shared" si="0"/>
        <v>0</v>
      </c>
      <c r="G23" s="63">
        <f t="shared" si="1"/>
        <v>55.97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</row>
    <row r="24" spans="1:21">
      <c r="A24" s="57" t="s">
        <v>17</v>
      </c>
      <c r="B24" s="58">
        <v>149</v>
      </c>
      <c r="C24" s="59">
        <v>24</v>
      </c>
      <c r="D24" s="60">
        <v>0.56159999999999999</v>
      </c>
      <c r="E24" s="61"/>
      <c r="F24" s="62">
        <f t="shared" si="0"/>
        <v>0</v>
      </c>
      <c r="G24" s="63">
        <f t="shared" si="1"/>
        <v>2008.28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</row>
    <row r="25" spans="1:21">
      <c r="A25" s="64" t="s">
        <v>37</v>
      </c>
      <c r="B25" s="58">
        <v>563</v>
      </c>
      <c r="C25" s="59">
        <v>24</v>
      </c>
      <c r="D25" s="60">
        <v>1.08</v>
      </c>
      <c r="E25" s="61"/>
      <c r="F25" s="62">
        <f t="shared" si="0"/>
        <v>0</v>
      </c>
      <c r="G25" s="63">
        <f t="shared" si="1"/>
        <v>14592.96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</row>
    <row r="26" spans="1:21">
      <c r="A26" s="57" t="s">
        <v>53</v>
      </c>
      <c r="B26" s="58">
        <v>46</v>
      </c>
      <c r="C26" s="59">
        <v>24</v>
      </c>
      <c r="D26" s="60">
        <v>6.3720000000000008</v>
      </c>
      <c r="E26" s="61"/>
      <c r="F26" s="62">
        <f t="shared" si="0"/>
        <v>0</v>
      </c>
      <c r="G26" s="63">
        <f t="shared" si="1"/>
        <v>7034.69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</row>
    <row r="27" spans="1:21">
      <c r="A27" s="120" t="s">
        <v>3</v>
      </c>
      <c r="B27" s="121"/>
      <c r="C27" s="121"/>
      <c r="D27" s="121"/>
      <c r="E27" s="122"/>
      <c r="F27" s="65">
        <f>SUM(F18:F26)</f>
        <v>0</v>
      </c>
      <c r="G27" s="66">
        <f>SUM(G18:G26)</f>
        <v>61654.630000000005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</row>
    <row r="28" spans="1:21">
      <c r="A28" s="67"/>
      <c r="B28" s="68"/>
      <c r="C28" s="68"/>
      <c r="D28" s="68"/>
      <c r="E28" s="68"/>
      <c r="F28" s="68"/>
      <c r="G28" s="69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</row>
    <row r="29" spans="1:21" ht="15.75">
      <c r="A29" s="70" t="s">
        <v>168</v>
      </c>
      <c r="B29" s="71"/>
      <c r="C29" s="71"/>
      <c r="D29" s="71"/>
      <c r="E29" s="71"/>
      <c r="F29" s="71"/>
      <c r="G29" s="72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</row>
    <row r="30" spans="1:21" ht="38.25">
      <c r="A30" s="54" t="s">
        <v>29</v>
      </c>
      <c r="B30" s="55" t="s">
        <v>169</v>
      </c>
      <c r="C30" s="55" t="s">
        <v>171</v>
      </c>
      <c r="D30" s="55" t="s">
        <v>222</v>
      </c>
      <c r="E30" s="55" t="s">
        <v>182</v>
      </c>
      <c r="F30" s="55" t="s">
        <v>183</v>
      </c>
      <c r="G30" s="56" t="s">
        <v>170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</row>
    <row r="31" spans="1:21">
      <c r="A31" s="57" t="s">
        <v>12</v>
      </c>
      <c r="B31" s="73">
        <v>7207</v>
      </c>
      <c r="C31" s="74">
        <v>24</v>
      </c>
      <c r="D31" s="60">
        <v>1.0500000000000001E-2</v>
      </c>
      <c r="E31" s="61"/>
      <c r="F31" s="75">
        <f t="shared" ref="F31:F32" si="2">ROUND(IFERROR(IF(E31&lt;=D31,B31*C31*E31,"ERROR"),""),2)</f>
        <v>0</v>
      </c>
      <c r="G31" s="76">
        <f t="shared" ref="G31:G32" si="3">ROUND(B31*C31*D31,2)</f>
        <v>1816.16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</row>
    <row r="32" spans="1:21">
      <c r="A32" s="57" t="s">
        <v>13</v>
      </c>
      <c r="B32" s="73">
        <v>10674</v>
      </c>
      <c r="C32" s="74">
        <v>24</v>
      </c>
      <c r="D32" s="60">
        <v>1.0500000000000001E-2</v>
      </c>
      <c r="E32" s="61"/>
      <c r="F32" s="75">
        <f t="shared" si="2"/>
        <v>0</v>
      </c>
      <c r="G32" s="76">
        <f t="shared" si="3"/>
        <v>2689.85</v>
      </c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</row>
    <row r="33" spans="1:21">
      <c r="A33" s="120" t="s">
        <v>3</v>
      </c>
      <c r="B33" s="121"/>
      <c r="C33" s="121"/>
      <c r="D33" s="121"/>
      <c r="E33" s="122"/>
      <c r="F33" s="77">
        <f>SUM(F31:F32)</f>
        <v>0</v>
      </c>
      <c r="G33" s="77">
        <f>SUM(G31:G32)</f>
        <v>4506.01</v>
      </c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</row>
    <row r="34" spans="1:21">
      <c r="A34" s="67"/>
      <c r="B34" s="68"/>
      <c r="C34" s="68"/>
      <c r="D34" s="68"/>
      <c r="E34" s="68"/>
      <c r="F34" s="68"/>
      <c r="G34" s="69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</row>
    <row r="35" spans="1:21" ht="15.75">
      <c r="A35" s="78" t="s">
        <v>30</v>
      </c>
      <c r="B35" s="79"/>
      <c r="C35" s="79"/>
      <c r="D35" s="79"/>
      <c r="E35" s="79"/>
      <c r="F35" s="79"/>
      <c r="G35" s="80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</row>
    <row r="36" spans="1:21" ht="38.25">
      <c r="A36" s="54" t="s">
        <v>29</v>
      </c>
      <c r="B36" s="55" t="s">
        <v>172</v>
      </c>
      <c r="C36" s="55" t="s">
        <v>171</v>
      </c>
      <c r="D36" s="55" t="s">
        <v>223</v>
      </c>
      <c r="E36" s="55" t="s">
        <v>184</v>
      </c>
      <c r="F36" s="55" t="s">
        <v>183</v>
      </c>
      <c r="G36" s="56" t="s">
        <v>170</v>
      </c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</row>
    <row r="37" spans="1:21">
      <c r="A37" s="57" t="s">
        <v>19</v>
      </c>
      <c r="B37" s="81">
        <v>5129</v>
      </c>
      <c r="C37" s="81">
        <v>24</v>
      </c>
      <c r="D37" s="82">
        <v>4.8599999999999997E-2</v>
      </c>
      <c r="E37" s="61"/>
      <c r="F37" s="75">
        <f t="shared" ref="F37:F42" si="4">ROUND(IFERROR(IF(E37&lt;=D37,B37*C37*E37,"ERROR"),""),2)</f>
        <v>0</v>
      </c>
      <c r="G37" s="76">
        <f t="shared" ref="G37:G42" si="5">ROUND(B37*C37*D37,2)</f>
        <v>5982.47</v>
      </c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</row>
    <row r="38" spans="1:21">
      <c r="A38" s="57" t="s">
        <v>20</v>
      </c>
      <c r="B38" s="81">
        <v>12</v>
      </c>
      <c r="C38" s="81">
        <v>24</v>
      </c>
      <c r="D38" s="82">
        <v>0.44279999999999997</v>
      </c>
      <c r="E38" s="61"/>
      <c r="F38" s="75">
        <f t="shared" si="4"/>
        <v>0</v>
      </c>
      <c r="G38" s="76">
        <f t="shared" si="5"/>
        <v>127.53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</row>
    <row r="39" spans="1:21">
      <c r="A39" s="57" t="s">
        <v>21</v>
      </c>
      <c r="B39" s="81">
        <v>6</v>
      </c>
      <c r="C39" s="81">
        <v>24</v>
      </c>
      <c r="D39" s="82">
        <v>0.38879999999999998</v>
      </c>
      <c r="E39" s="61"/>
      <c r="F39" s="75">
        <f t="shared" si="4"/>
        <v>0</v>
      </c>
      <c r="G39" s="76">
        <f t="shared" si="5"/>
        <v>55.99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1:21">
      <c r="A40" s="57" t="s">
        <v>22</v>
      </c>
      <c r="B40" s="81">
        <v>1</v>
      </c>
      <c r="C40" s="81">
        <v>24</v>
      </c>
      <c r="D40" s="82">
        <v>0.32400000000000001</v>
      </c>
      <c r="E40" s="61"/>
      <c r="F40" s="75">
        <f t="shared" si="4"/>
        <v>0</v>
      </c>
      <c r="G40" s="76">
        <f t="shared" si="5"/>
        <v>7.78</v>
      </c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</row>
    <row r="41" spans="1:21">
      <c r="A41" s="57" t="s">
        <v>23</v>
      </c>
      <c r="B41" s="81">
        <v>15</v>
      </c>
      <c r="C41" s="81">
        <v>24</v>
      </c>
      <c r="D41" s="82">
        <v>0.18140000000000001</v>
      </c>
      <c r="E41" s="61"/>
      <c r="F41" s="75">
        <f t="shared" si="4"/>
        <v>0</v>
      </c>
      <c r="G41" s="76">
        <f t="shared" si="5"/>
        <v>65.3</v>
      </c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</row>
    <row r="42" spans="1:21">
      <c r="A42" s="57" t="s">
        <v>24</v>
      </c>
      <c r="B42" s="81">
        <v>6</v>
      </c>
      <c r="C42" s="81">
        <v>24</v>
      </c>
      <c r="D42" s="82">
        <v>0.35639999999999999</v>
      </c>
      <c r="E42" s="61"/>
      <c r="F42" s="75">
        <f t="shared" si="4"/>
        <v>0</v>
      </c>
      <c r="G42" s="76">
        <f t="shared" si="5"/>
        <v>51.32</v>
      </c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</row>
    <row r="43" spans="1:21">
      <c r="A43" s="120" t="s">
        <v>3</v>
      </c>
      <c r="B43" s="121"/>
      <c r="C43" s="121"/>
      <c r="D43" s="121"/>
      <c r="E43" s="122"/>
      <c r="F43" s="83">
        <f>SUM(F37:F42)</f>
        <v>0</v>
      </c>
      <c r="G43" s="66">
        <f>SUM(G37:G42)</f>
        <v>6290.3899999999994</v>
      </c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</row>
    <row r="44" spans="1:21">
      <c r="A44" s="67"/>
      <c r="B44" s="68"/>
      <c r="C44" s="68"/>
      <c r="D44" s="68"/>
      <c r="E44" s="68"/>
      <c r="F44" s="68"/>
      <c r="G44" s="69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</row>
    <row r="45" spans="1:21" ht="15.75">
      <c r="A45" s="78" t="s">
        <v>31</v>
      </c>
      <c r="B45" s="79"/>
      <c r="C45" s="79"/>
      <c r="D45" s="79"/>
      <c r="E45" s="79"/>
      <c r="F45" s="79"/>
      <c r="G45" s="80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</row>
    <row r="46" spans="1:21" ht="38.25">
      <c r="A46" s="54" t="s">
        <v>29</v>
      </c>
      <c r="B46" s="55" t="s">
        <v>173</v>
      </c>
      <c r="C46" s="55" t="s">
        <v>171</v>
      </c>
      <c r="D46" s="55" t="s">
        <v>224</v>
      </c>
      <c r="E46" s="55" t="s">
        <v>185</v>
      </c>
      <c r="F46" s="55" t="s">
        <v>183</v>
      </c>
      <c r="G46" s="56" t="s">
        <v>170</v>
      </c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</row>
    <row r="47" spans="1:21">
      <c r="A47" s="84" t="s">
        <v>32</v>
      </c>
      <c r="B47" s="85">
        <v>42</v>
      </c>
      <c r="C47" s="86">
        <v>24</v>
      </c>
      <c r="D47" s="82">
        <v>4.9581999999999997</v>
      </c>
      <c r="E47" s="61"/>
      <c r="F47" s="75">
        <f t="shared" ref="F47:F48" si="6">ROUND(IFERROR(IF(E47&lt;=D47,B47*C47*E47,"ERROR"),""),2)</f>
        <v>0</v>
      </c>
      <c r="G47" s="76">
        <f t="shared" ref="G47:G48" si="7">ROUND(B47*C47*D47,2)</f>
        <v>4997.87</v>
      </c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</row>
    <row r="48" spans="1:21">
      <c r="A48" s="84" t="s">
        <v>33</v>
      </c>
      <c r="B48" s="85">
        <v>8</v>
      </c>
      <c r="C48" s="86">
        <v>24</v>
      </c>
      <c r="D48" s="82">
        <v>4.9581999999999997</v>
      </c>
      <c r="E48" s="61"/>
      <c r="F48" s="75">
        <f t="shared" si="6"/>
        <v>0</v>
      </c>
      <c r="G48" s="76">
        <f t="shared" si="7"/>
        <v>951.97</v>
      </c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</row>
    <row r="49" spans="1:21">
      <c r="A49" s="120" t="s">
        <v>3</v>
      </c>
      <c r="B49" s="121"/>
      <c r="C49" s="121"/>
      <c r="D49" s="121"/>
      <c r="E49" s="121"/>
      <c r="F49" s="87">
        <f>SUM(F47:F48)</f>
        <v>0</v>
      </c>
      <c r="G49" s="88">
        <f>SUM(G47:G48)</f>
        <v>5949.84</v>
      </c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</row>
    <row r="50" spans="1:21">
      <c r="A50" s="67"/>
      <c r="B50" s="68"/>
      <c r="C50" s="68"/>
      <c r="D50" s="68"/>
      <c r="E50" s="68"/>
      <c r="F50" s="68"/>
      <c r="G50" s="69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1:21" ht="15.75">
      <c r="A51" s="78" t="s">
        <v>4</v>
      </c>
      <c r="B51" s="79"/>
      <c r="C51" s="79"/>
      <c r="D51" s="79"/>
      <c r="E51" s="79"/>
      <c r="F51" s="79"/>
      <c r="G51" s="80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  <row r="52" spans="1:21" ht="38.25">
      <c r="A52" s="54" t="s">
        <v>5</v>
      </c>
      <c r="B52" s="55" t="s">
        <v>172</v>
      </c>
      <c r="C52" s="55" t="s">
        <v>171</v>
      </c>
      <c r="D52" s="55" t="s">
        <v>225</v>
      </c>
      <c r="E52" s="55" t="s">
        <v>186</v>
      </c>
      <c r="F52" s="55" t="s">
        <v>183</v>
      </c>
      <c r="G52" s="56" t="s">
        <v>170</v>
      </c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</row>
    <row r="53" spans="1:21">
      <c r="A53" s="89" t="s">
        <v>42</v>
      </c>
      <c r="B53" s="90"/>
      <c r="C53" s="90"/>
      <c r="D53" s="90"/>
      <c r="E53" s="90"/>
      <c r="F53" s="90"/>
      <c r="G53" s="91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</row>
    <row r="54" spans="1:21">
      <c r="A54" s="92" t="s">
        <v>43</v>
      </c>
      <c r="B54" s="58">
        <v>1</v>
      </c>
      <c r="C54" s="58">
        <v>24</v>
      </c>
      <c r="D54" s="82">
        <v>9.7200000000000006</v>
      </c>
      <c r="E54" s="61"/>
      <c r="F54" s="62">
        <f>ROUND(IFERROR(IF(E54&lt;=D54,B54*C54*E54,"ERROR"),""),2)</f>
        <v>0</v>
      </c>
      <c r="G54" s="76">
        <f>ROUND(B54*C54*D54,2)</f>
        <v>233.28</v>
      </c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</row>
    <row r="55" spans="1:21">
      <c r="A55" s="89" t="s">
        <v>18</v>
      </c>
      <c r="B55" s="90"/>
      <c r="C55" s="90"/>
      <c r="D55" s="90"/>
      <c r="E55" s="90"/>
      <c r="F55" s="90"/>
      <c r="G55" s="91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</row>
    <row r="56" spans="1:21">
      <c r="A56" s="92" t="s">
        <v>44</v>
      </c>
      <c r="B56" s="81">
        <v>5</v>
      </c>
      <c r="C56" s="81">
        <v>24</v>
      </c>
      <c r="D56" s="82">
        <v>32.4</v>
      </c>
      <c r="E56" s="61"/>
      <c r="F56" s="62">
        <f>ROUND(IFERROR(IF(E56&lt;=D56,B56*C56*E56,"ERROR"),""),2)</f>
        <v>0</v>
      </c>
      <c r="G56" s="76">
        <f>ROUND(B56*C56*D56,2)</f>
        <v>3888</v>
      </c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</row>
    <row r="57" spans="1:21">
      <c r="A57" s="92" t="s">
        <v>45</v>
      </c>
      <c r="B57" s="81">
        <v>5</v>
      </c>
      <c r="C57" s="81">
        <v>24</v>
      </c>
      <c r="D57" s="82">
        <v>39.6</v>
      </c>
      <c r="E57" s="61"/>
      <c r="F57" s="62">
        <f t="shared" ref="F57:F58" si="8">ROUND(IFERROR(IF(E57&lt;=D57,B57*C57*E57,"ERROR"),""),2)</f>
        <v>0</v>
      </c>
      <c r="G57" s="76">
        <f t="shared" ref="G57:G58" si="9">ROUND(B57*C57*D57,2)</f>
        <v>4752</v>
      </c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</row>
    <row r="58" spans="1:21">
      <c r="A58" s="93" t="s">
        <v>52</v>
      </c>
      <c r="B58" s="81">
        <v>150</v>
      </c>
      <c r="C58" s="81">
        <v>24</v>
      </c>
      <c r="D58" s="82">
        <v>30.240000000000002</v>
      </c>
      <c r="E58" s="61"/>
      <c r="F58" s="62">
        <f t="shared" si="8"/>
        <v>0</v>
      </c>
      <c r="G58" s="76">
        <f t="shared" si="9"/>
        <v>108864</v>
      </c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</row>
    <row r="59" spans="1:21" ht="46.15" customHeight="1">
      <c r="A59" s="54" t="s">
        <v>178</v>
      </c>
      <c r="B59" s="55" t="s">
        <v>177</v>
      </c>
      <c r="C59" s="55" t="s">
        <v>171</v>
      </c>
      <c r="D59" s="55" t="s">
        <v>225</v>
      </c>
      <c r="E59" s="55" t="s">
        <v>186</v>
      </c>
      <c r="F59" s="55" t="s">
        <v>183</v>
      </c>
      <c r="G59" s="56" t="s">
        <v>170</v>
      </c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</row>
    <row r="60" spans="1:21" ht="15">
      <c r="A60" s="94" t="s">
        <v>179</v>
      </c>
      <c r="B60" s="85">
        <v>6000</v>
      </c>
      <c r="C60" s="86">
        <v>12</v>
      </c>
      <c r="D60" s="82">
        <v>10975.8</v>
      </c>
      <c r="E60" s="61"/>
      <c r="F60" s="62">
        <f>ROUND(IFERROR(IF(E60&lt;=D60,C60*E60,"ERROR"),""),2)</f>
        <v>0</v>
      </c>
      <c r="G60" s="76">
        <f>ROUND(C60*D60,2)</f>
        <v>131709.6</v>
      </c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1" ht="15">
      <c r="A61" s="94" t="s">
        <v>181</v>
      </c>
      <c r="B61" s="85">
        <v>8000</v>
      </c>
      <c r="C61" s="86">
        <v>10</v>
      </c>
      <c r="D61" s="82">
        <v>12806.75</v>
      </c>
      <c r="E61" s="61"/>
      <c r="F61" s="62">
        <f t="shared" ref="F61:F62" si="10">ROUND(IFERROR(IF(E61&lt;=D61,C61*E61,"ERROR"),""),2)</f>
        <v>0</v>
      </c>
      <c r="G61" s="76">
        <f t="shared" ref="G61:G62" si="11">ROUND(C61*D61,2)</f>
        <v>128067.5</v>
      </c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1" ht="15">
      <c r="A62" s="94" t="s">
        <v>180</v>
      </c>
      <c r="B62" s="85">
        <v>10000</v>
      </c>
      <c r="C62" s="86">
        <v>2</v>
      </c>
      <c r="D62" s="82">
        <v>14935.8</v>
      </c>
      <c r="E62" s="61"/>
      <c r="F62" s="62">
        <f t="shared" si="10"/>
        <v>0</v>
      </c>
      <c r="G62" s="76">
        <f t="shared" si="11"/>
        <v>29871.599999999999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1">
      <c r="A63" s="120" t="s">
        <v>3</v>
      </c>
      <c r="B63" s="121"/>
      <c r="C63" s="121"/>
      <c r="D63" s="121"/>
      <c r="E63" s="121"/>
      <c r="F63" s="83">
        <f>F54+F56+F57+F58+F60+F61+F62</f>
        <v>0</v>
      </c>
      <c r="G63" s="66">
        <f>G54+G56+G57+G58+G60+G61+G62</f>
        <v>407385.98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</row>
    <row r="64" spans="1:21">
      <c r="A64" s="67"/>
      <c r="B64" s="68"/>
      <c r="C64" s="68"/>
      <c r="D64" s="68"/>
      <c r="E64" s="68"/>
      <c r="F64" s="68"/>
      <c r="G64" s="69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</row>
    <row r="65" spans="1:21" ht="15.75">
      <c r="A65" s="78" t="s">
        <v>46</v>
      </c>
      <c r="B65" s="79"/>
      <c r="C65" s="79"/>
      <c r="D65" s="79"/>
      <c r="E65" s="79"/>
      <c r="F65" s="79"/>
      <c r="G65" s="80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</row>
    <row r="66" spans="1:21" ht="38.25">
      <c r="A66" s="54" t="s">
        <v>5</v>
      </c>
      <c r="B66" s="55" t="s">
        <v>174</v>
      </c>
      <c r="C66" s="55" t="s">
        <v>171</v>
      </c>
      <c r="D66" s="55" t="s">
        <v>223</v>
      </c>
      <c r="E66" s="55" t="s">
        <v>184</v>
      </c>
      <c r="F66" s="55" t="s">
        <v>183</v>
      </c>
      <c r="G66" s="56" t="s">
        <v>170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</row>
    <row r="67" spans="1:21">
      <c r="A67" s="89" t="s">
        <v>47</v>
      </c>
      <c r="B67" s="90"/>
      <c r="C67" s="90"/>
      <c r="D67" s="90"/>
      <c r="E67" s="90"/>
      <c r="F67" s="90"/>
      <c r="G67" s="91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</row>
    <row r="68" spans="1:21">
      <c r="A68" s="92" t="s">
        <v>48</v>
      </c>
      <c r="B68" s="81">
        <v>4</v>
      </c>
      <c r="C68" s="81">
        <v>24</v>
      </c>
      <c r="D68" s="82">
        <v>15</v>
      </c>
      <c r="E68" s="61"/>
      <c r="F68" s="62">
        <f>ROUND(IFERROR(IF(E68&lt;=D68,B68*C68*E68,"ERROR"),""),2)</f>
        <v>0</v>
      </c>
      <c r="G68" s="76">
        <f>ROUND(B68*C68*D68,2)</f>
        <v>1440</v>
      </c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</row>
    <row r="69" spans="1:21">
      <c r="A69" s="92" t="s">
        <v>49</v>
      </c>
      <c r="B69" s="81">
        <v>16</v>
      </c>
      <c r="C69" s="81">
        <v>24</v>
      </c>
      <c r="D69" s="82">
        <v>21.6</v>
      </c>
      <c r="E69" s="61"/>
      <c r="F69" s="62">
        <f t="shared" ref="F69:F71" si="12">ROUND(IFERROR(IF(E69&lt;=D69,B69*C69*E69,"ERROR"),""),2)</f>
        <v>0</v>
      </c>
      <c r="G69" s="76">
        <f t="shared" ref="G69:G71" si="13">ROUND(B69*C69*D69,2)</f>
        <v>8294.4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</row>
    <row r="70" spans="1:21">
      <c r="A70" s="92" t="s">
        <v>50</v>
      </c>
      <c r="B70" s="81">
        <v>1</v>
      </c>
      <c r="C70" s="81">
        <v>24</v>
      </c>
      <c r="D70" s="82">
        <v>60</v>
      </c>
      <c r="E70" s="61"/>
      <c r="F70" s="62">
        <f t="shared" si="12"/>
        <v>0</v>
      </c>
      <c r="G70" s="76">
        <f t="shared" si="13"/>
        <v>1440</v>
      </c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</row>
    <row r="71" spans="1:21">
      <c r="A71" s="92" t="s">
        <v>51</v>
      </c>
      <c r="B71" s="81">
        <v>3</v>
      </c>
      <c r="C71" s="81">
        <v>24</v>
      </c>
      <c r="D71" s="82">
        <v>86.4</v>
      </c>
      <c r="E71" s="61"/>
      <c r="F71" s="62">
        <f t="shared" si="12"/>
        <v>0</v>
      </c>
      <c r="G71" s="76">
        <f t="shared" si="13"/>
        <v>6220.8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</row>
    <row r="72" spans="1:21">
      <c r="A72" s="120" t="s">
        <v>3</v>
      </c>
      <c r="B72" s="121"/>
      <c r="C72" s="121"/>
      <c r="D72" s="121"/>
      <c r="E72" s="122"/>
      <c r="F72" s="83">
        <f>SUM(F68:F71)</f>
        <v>0</v>
      </c>
      <c r="G72" s="66">
        <f>SUM(G68:G71)</f>
        <v>17395.2</v>
      </c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</row>
    <row r="73" spans="1:21">
      <c r="A73" s="67"/>
      <c r="B73" s="68"/>
      <c r="C73" s="68"/>
      <c r="D73" s="68"/>
      <c r="E73" s="68"/>
      <c r="F73" s="68"/>
      <c r="G73" s="69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21" ht="15.75">
      <c r="A74" s="123" t="s">
        <v>196</v>
      </c>
      <c r="B74" s="124"/>
      <c r="C74" s="124"/>
      <c r="D74" s="124"/>
      <c r="E74" s="124"/>
      <c r="F74" s="124"/>
      <c r="G74" s="125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21" ht="38.25">
      <c r="A75" s="54" t="s">
        <v>5</v>
      </c>
      <c r="B75" s="55" t="s">
        <v>174</v>
      </c>
      <c r="C75" s="55" t="s">
        <v>171</v>
      </c>
      <c r="D75" s="55" t="s">
        <v>223</v>
      </c>
      <c r="E75" s="55" t="s">
        <v>184</v>
      </c>
      <c r="F75" s="55" t="s">
        <v>183</v>
      </c>
      <c r="G75" s="56" t="s">
        <v>170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21">
      <c r="A76" s="89" t="s">
        <v>197</v>
      </c>
      <c r="B76" s="90"/>
      <c r="C76" s="90"/>
      <c r="D76" s="90"/>
      <c r="E76" s="90"/>
      <c r="F76" s="90"/>
      <c r="G76" s="91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21">
      <c r="A77" s="92" t="s">
        <v>198</v>
      </c>
      <c r="B77" s="81">
        <v>1</v>
      </c>
      <c r="C77" s="81">
        <v>24</v>
      </c>
      <c r="D77" s="82">
        <v>140.87520000000001</v>
      </c>
      <c r="E77" s="61"/>
      <c r="F77" s="62">
        <f>ROUND(IFERROR(IF(E77&lt;=D77,B77*C77*E77,"ERROR"),""),2)</f>
        <v>0</v>
      </c>
      <c r="G77" s="76">
        <f>ROUND(B77*C77*D77,2)</f>
        <v>3381</v>
      </c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21">
      <c r="A78" s="92" t="s">
        <v>199</v>
      </c>
      <c r="B78" s="81">
        <v>400</v>
      </c>
      <c r="C78" s="81">
        <v>24</v>
      </c>
      <c r="D78" s="82">
        <v>0.19439999999999999</v>
      </c>
      <c r="E78" s="61"/>
      <c r="F78" s="62">
        <f>ROUND(IFERROR(IF(E78&lt;=D78,B78*C78*E78,"ERROR"),""),2)</f>
        <v>0</v>
      </c>
      <c r="G78" s="76">
        <f t="shared" ref="G78:G79" si="14">ROUND(B78*C78*D78,2)</f>
        <v>1866.24</v>
      </c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21">
      <c r="A79" s="92" t="s">
        <v>200</v>
      </c>
      <c r="B79" s="81">
        <v>50</v>
      </c>
      <c r="C79" s="81">
        <v>24</v>
      </c>
      <c r="D79" s="82">
        <v>30.240000000000002</v>
      </c>
      <c r="E79" s="61"/>
      <c r="F79" s="62">
        <f t="shared" ref="F79" si="15">ROUND(IFERROR(IF(E79&lt;=D79,B79*C79*E79,"ERROR"),""),2)</f>
        <v>0</v>
      </c>
      <c r="G79" s="76">
        <f t="shared" si="14"/>
        <v>36288</v>
      </c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21">
      <c r="A80" s="89" t="s">
        <v>201</v>
      </c>
      <c r="B80" s="90"/>
      <c r="C80" s="90"/>
      <c r="D80" s="90"/>
      <c r="E80" s="90"/>
      <c r="F80" s="90"/>
      <c r="G80" s="91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1:22">
      <c r="A81" s="92" t="s">
        <v>198</v>
      </c>
      <c r="B81" s="81">
        <v>2</v>
      </c>
      <c r="C81" s="81">
        <v>24</v>
      </c>
      <c r="D81" s="82">
        <v>236.08799999999999</v>
      </c>
      <c r="E81" s="61"/>
      <c r="F81" s="62">
        <f>ROUND(IFERROR(IF(E81&lt;=D81,B81*C81*E81,"ERROR"),""),2)</f>
        <v>0</v>
      </c>
      <c r="G81" s="76">
        <f>ROUND(B81*C81*D81,2)</f>
        <v>11332.22</v>
      </c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1:22">
      <c r="A82" s="120" t="s">
        <v>3</v>
      </c>
      <c r="B82" s="121"/>
      <c r="C82" s="121"/>
      <c r="D82" s="121"/>
      <c r="E82" s="122"/>
      <c r="F82" s="83">
        <f>SUM(F77:F79)+F81</f>
        <v>0</v>
      </c>
      <c r="G82" s="66">
        <f>SUM(G77:G81)</f>
        <v>52867.46</v>
      </c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1:22" ht="13.5" thickBot="1">
      <c r="A83" s="95"/>
      <c r="B83" s="96"/>
      <c r="C83" s="96"/>
      <c r="D83" s="96"/>
      <c r="E83" s="96"/>
      <c r="F83" s="96"/>
      <c r="G83" s="97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1:22" ht="22.9" customHeight="1" thickBot="1">
      <c r="A84" s="143" t="s">
        <v>195</v>
      </c>
      <c r="B84" s="144"/>
      <c r="C84" s="144"/>
      <c r="D84" s="144"/>
      <c r="E84" s="145"/>
      <c r="F84" s="146">
        <f>F27+F33+F43+F49+F63+F72+F82</f>
        <v>0</v>
      </c>
      <c r="G84" s="147">
        <f>G27+G33+G43+G49+G63+G72+G82</f>
        <v>556049.51</v>
      </c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</row>
    <row r="85" spans="1:22" ht="18" customHeight="1" thickBot="1">
      <c r="A85" s="44"/>
      <c r="B85" s="44"/>
      <c r="C85" s="44"/>
      <c r="D85" s="44"/>
      <c r="E85" s="44"/>
      <c r="F85" s="44"/>
      <c r="G85" s="98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</row>
    <row r="86" spans="1:22" ht="40.15" customHeight="1" thickBot="1">
      <c r="A86" s="41" t="s">
        <v>166</v>
      </c>
      <c r="B86" s="141"/>
      <c r="C86" s="141"/>
      <c r="D86" s="141"/>
      <c r="E86" s="141"/>
      <c r="F86" s="141"/>
      <c r="G86" s="142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</row>
    <row r="87" spans="1:22" ht="15.75">
      <c r="A87" s="78" t="s">
        <v>0</v>
      </c>
      <c r="B87" s="79"/>
      <c r="C87" s="79"/>
      <c r="D87" s="79"/>
      <c r="E87" s="79"/>
      <c r="F87" s="79"/>
      <c r="G87" s="80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</row>
    <row r="88" spans="1:22" ht="41.45" customHeight="1">
      <c r="A88" s="54" t="s">
        <v>1</v>
      </c>
      <c r="B88" s="55" t="s">
        <v>175</v>
      </c>
      <c r="C88" s="55" t="s">
        <v>171</v>
      </c>
      <c r="D88" s="55" t="s">
        <v>226</v>
      </c>
      <c r="E88" s="55" t="s">
        <v>182</v>
      </c>
      <c r="F88" s="55" t="s">
        <v>183</v>
      </c>
      <c r="G88" s="56" t="s">
        <v>170</v>
      </c>
      <c r="H88" s="99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1:22" ht="15" customHeight="1">
      <c r="A89" s="100" t="s">
        <v>40</v>
      </c>
      <c r="B89" s="101">
        <v>4992</v>
      </c>
      <c r="C89" s="81">
        <v>24</v>
      </c>
      <c r="D89" s="82">
        <v>8.6E-3</v>
      </c>
      <c r="E89" s="61"/>
      <c r="F89" s="62">
        <f>ROUND(IFERROR(IF(E89&lt;=D89,B89*C89*E89,"ERROR"),""),2)</f>
        <v>0</v>
      </c>
      <c r="G89" s="76">
        <f>ROUND(B89*C89*D89,2)</f>
        <v>1030.3499999999999</v>
      </c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1:22" ht="15" customHeight="1">
      <c r="A90" s="100" t="s">
        <v>39</v>
      </c>
      <c r="B90" s="101">
        <v>247</v>
      </c>
      <c r="C90" s="81">
        <v>24</v>
      </c>
      <c r="D90" s="82">
        <v>1.0800000000000001E-2</v>
      </c>
      <c r="E90" s="61"/>
      <c r="F90" s="62">
        <f t="shared" ref="F90:F97" si="16">ROUND(IFERROR(IF(E90&lt;=D90,B90*C90*E90,"ERROR"),""),2)</f>
        <v>0</v>
      </c>
      <c r="G90" s="76">
        <f t="shared" ref="G90:G97" si="17">ROUND(B90*C90*D90,2)</f>
        <v>64.02</v>
      </c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1:22" ht="15" customHeight="1">
      <c r="A91" s="102" t="s">
        <v>25</v>
      </c>
      <c r="B91" s="101">
        <v>8</v>
      </c>
      <c r="C91" s="81">
        <v>24</v>
      </c>
      <c r="D91" s="82">
        <v>5.3400000000000003E-2</v>
      </c>
      <c r="E91" s="61"/>
      <c r="F91" s="62">
        <f t="shared" si="16"/>
        <v>0</v>
      </c>
      <c r="G91" s="76">
        <f t="shared" si="17"/>
        <v>10.25</v>
      </c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1:22" ht="15" customHeight="1">
      <c r="A92" s="102" t="s">
        <v>26</v>
      </c>
      <c r="B92" s="101">
        <v>2365</v>
      </c>
      <c r="C92" s="81">
        <v>24</v>
      </c>
      <c r="D92" s="82">
        <v>2.01E-2</v>
      </c>
      <c r="E92" s="61"/>
      <c r="F92" s="62">
        <f t="shared" si="16"/>
        <v>0</v>
      </c>
      <c r="G92" s="76">
        <f t="shared" si="17"/>
        <v>1140.8800000000001</v>
      </c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1:22" ht="15" customHeight="1">
      <c r="A93" s="102" t="s">
        <v>27</v>
      </c>
      <c r="B93" s="101">
        <v>26725</v>
      </c>
      <c r="C93" s="81">
        <v>24</v>
      </c>
      <c r="D93" s="82">
        <v>4.3E-3</v>
      </c>
      <c r="E93" s="61"/>
      <c r="F93" s="62">
        <f t="shared" si="16"/>
        <v>0</v>
      </c>
      <c r="G93" s="76">
        <f t="shared" si="17"/>
        <v>2758.02</v>
      </c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1:22" ht="15" customHeight="1">
      <c r="A94" s="102" t="s">
        <v>34</v>
      </c>
      <c r="B94" s="101">
        <v>23</v>
      </c>
      <c r="C94" s="81">
        <v>24</v>
      </c>
      <c r="D94" s="82">
        <v>5.2900000000000003E-2</v>
      </c>
      <c r="E94" s="61"/>
      <c r="F94" s="62">
        <f t="shared" si="16"/>
        <v>0</v>
      </c>
      <c r="G94" s="76">
        <f t="shared" si="17"/>
        <v>29.2</v>
      </c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1:22" ht="15" customHeight="1">
      <c r="A95" s="102" t="s">
        <v>35</v>
      </c>
      <c r="B95" s="101">
        <v>43</v>
      </c>
      <c r="C95" s="81">
        <v>24</v>
      </c>
      <c r="D95" s="82">
        <v>5.2900000000000003E-2</v>
      </c>
      <c r="E95" s="61"/>
      <c r="F95" s="62">
        <f t="shared" si="16"/>
        <v>0</v>
      </c>
      <c r="G95" s="76">
        <f t="shared" si="17"/>
        <v>54.59</v>
      </c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1:22" ht="15" customHeight="1">
      <c r="A96" s="102" t="s">
        <v>28</v>
      </c>
      <c r="B96" s="101">
        <v>1047</v>
      </c>
      <c r="C96" s="81">
        <v>24</v>
      </c>
      <c r="D96" s="82">
        <v>3.0999999999999999E-3</v>
      </c>
      <c r="E96" s="61"/>
      <c r="F96" s="62">
        <f t="shared" si="16"/>
        <v>0</v>
      </c>
      <c r="G96" s="76">
        <f t="shared" si="17"/>
        <v>77.900000000000006</v>
      </c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1:22" ht="15" customHeight="1">
      <c r="A97" s="100" t="s">
        <v>38</v>
      </c>
      <c r="B97" s="101">
        <v>390</v>
      </c>
      <c r="C97" s="81">
        <v>24</v>
      </c>
      <c r="D97" s="82">
        <v>3.0999999999999999E-3</v>
      </c>
      <c r="E97" s="61"/>
      <c r="F97" s="62">
        <f t="shared" si="16"/>
        <v>0</v>
      </c>
      <c r="G97" s="76">
        <f t="shared" si="17"/>
        <v>29.02</v>
      </c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1:22" ht="18" customHeight="1">
      <c r="A98" s="120" t="s">
        <v>3</v>
      </c>
      <c r="B98" s="121"/>
      <c r="C98" s="121"/>
      <c r="D98" s="121"/>
      <c r="E98" s="122"/>
      <c r="F98" s="103">
        <f>SUM(F89:F97)</f>
        <v>0</v>
      </c>
      <c r="G98" s="104">
        <f>SUM(G89:G97)</f>
        <v>5194.2300000000005</v>
      </c>
      <c r="H98" s="105"/>
      <c r="I98" s="106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1:22" ht="18" customHeight="1">
      <c r="A99" s="67"/>
      <c r="B99" s="68"/>
      <c r="C99" s="68"/>
      <c r="D99" s="68"/>
      <c r="E99" s="68"/>
      <c r="F99" s="68"/>
      <c r="G99" s="69"/>
      <c r="H99" s="105"/>
      <c r="I99" s="106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1:22" ht="15.75">
      <c r="A100" s="78" t="s">
        <v>4</v>
      </c>
      <c r="B100" s="79"/>
      <c r="C100" s="79"/>
      <c r="D100" s="79"/>
      <c r="E100" s="79"/>
      <c r="F100" s="79"/>
      <c r="G100" s="80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</row>
    <row r="101" spans="1:22" ht="40.9" customHeight="1">
      <c r="A101" s="54" t="s">
        <v>5</v>
      </c>
      <c r="B101" s="55" t="s">
        <v>176</v>
      </c>
      <c r="C101" s="55" t="s">
        <v>171</v>
      </c>
      <c r="D101" s="55" t="s">
        <v>225</v>
      </c>
      <c r="E101" s="55" t="s">
        <v>186</v>
      </c>
      <c r="F101" s="55" t="s">
        <v>183</v>
      </c>
      <c r="G101" s="56" t="s">
        <v>170</v>
      </c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1:22" ht="15.75" customHeight="1">
      <c r="A102" s="100" t="s">
        <v>6</v>
      </c>
      <c r="B102" s="101">
        <v>1</v>
      </c>
      <c r="C102" s="81">
        <v>24</v>
      </c>
      <c r="D102" s="82">
        <v>12.204000000000001</v>
      </c>
      <c r="E102" s="61"/>
      <c r="F102" s="62">
        <f>ROUND(IFERROR(IF(E102&lt;=D102,B102*C102*E102,"ERROR"),""),2)</f>
        <v>0</v>
      </c>
      <c r="G102" s="76">
        <f>ROUND(B102*C102*D102,2)</f>
        <v>292.89999999999998</v>
      </c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1:22" ht="15.75" customHeight="1">
      <c r="A103" s="100" t="s">
        <v>7</v>
      </c>
      <c r="B103" s="101">
        <v>1</v>
      </c>
      <c r="C103" s="81">
        <v>24</v>
      </c>
      <c r="D103" s="82">
        <v>14.623199999999999</v>
      </c>
      <c r="E103" s="61"/>
      <c r="F103" s="62">
        <f t="shared" ref="F103:F112" si="18">ROUND(IFERROR(IF(E103&lt;=D103,B103*C103*E103,"ERROR"),""),2)</f>
        <v>0</v>
      </c>
      <c r="G103" s="76">
        <f t="shared" ref="G103:G112" si="19">ROUND(B103*C103*D103,2)</f>
        <v>350.96</v>
      </c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1:22" ht="15.75" customHeight="1">
      <c r="A104" s="100" t="s">
        <v>8</v>
      </c>
      <c r="B104" s="101">
        <v>1</v>
      </c>
      <c r="C104" s="81">
        <v>24</v>
      </c>
      <c r="D104" s="82">
        <v>187.16400000000002</v>
      </c>
      <c r="E104" s="61"/>
      <c r="F104" s="62">
        <f t="shared" si="18"/>
        <v>0</v>
      </c>
      <c r="G104" s="76">
        <f t="shared" si="19"/>
        <v>4491.9399999999996</v>
      </c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  <row r="105" spans="1:22" ht="16.149999999999999" customHeight="1">
      <c r="A105" s="100" t="s">
        <v>188</v>
      </c>
      <c r="B105" s="101">
        <v>1</v>
      </c>
      <c r="C105" s="81">
        <v>24</v>
      </c>
      <c r="D105" s="82">
        <v>187.16400000000002</v>
      </c>
      <c r="E105" s="61"/>
      <c r="F105" s="62">
        <f t="shared" si="18"/>
        <v>0</v>
      </c>
      <c r="G105" s="76">
        <f t="shared" si="19"/>
        <v>4491.9399999999996</v>
      </c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</row>
    <row r="106" spans="1:22" ht="15.75" customHeight="1">
      <c r="A106" s="100" t="s">
        <v>189</v>
      </c>
      <c r="B106" s="101">
        <v>1</v>
      </c>
      <c r="C106" s="81">
        <v>24</v>
      </c>
      <c r="D106" s="82">
        <v>187.16400000000002</v>
      </c>
      <c r="E106" s="61"/>
      <c r="F106" s="62">
        <f t="shared" si="18"/>
        <v>0</v>
      </c>
      <c r="G106" s="76">
        <f t="shared" si="19"/>
        <v>4491.9399999999996</v>
      </c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</row>
    <row r="107" spans="1:22" ht="15.75" customHeight="1">
      <c r="A107" s="100" t="s">
        <v>9</v>
      </c>
      <c r="B107" s="101">
        <v>1</v>
      </c>
      <c r="C107" s="81">
        <v>24</v>
      </c>
      <c r="D107" s="82">
        <v>27.820800000000002</v>
      </c>
      <c r="E107" s="61"/>
      <c r="F107" s="62">
        <f t="shared" si="18"/>
        <v>0</v>
      </c>
      <c r="G107" s="76">
        <f t="shared" si="19"/>
        <v>667.7</v>
      </c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</row>
    <row r="108" spans="1:22" ht="15.75" customHeight="1">
      <c r="A108" s="100" t="s">
        <v>36</v>
      </c>
      <c r="B108" s="101">
        <v>215</v>
      </c>
      <c r="C108" s="81">
        <v>24</v>
      </c>
      <c r="D108" s="82">
        <v>29.7972</v>
      </c>
      <c r="E108" s="61"/>
      <c r="F108" s="62">
        <f t="shared" si="18"/>
        <v>0</v>
      </c>
      <c r="G108" s="76">
        <f t="shared" si="19"/>
        <v>153753.54999999999</v>
      </c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</row>
    <row r="109" spans="1:22" ht="15.75" customHeight="1">
      <c r="A109" s="100" t="s">
        <v>54</v>
      </c>
      <c r="B109" s="101">
        <v>10</v>
      </c>
      <c r="C109" s="81">
        <v>24</v>
      </c>
      <c r="D109" s="82">
        <v>54</v>
      </c>
      <c r="E109" s="61"/>
      <c r="F109" s="62">
        <f t="shared" si="18"/>
        <v>0</v>
      </c>
      <c r="G109" s="76">
        <f t="shared" si="19"/>
        <v>12960</v>
      </c>
      <c r="H109" s="107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</row>
    <row r="110" spans="1:22" ht="15.75" customHeight="1">
      <c r="A110" s="100" t="s">
        <v>10</v>
      </c>
      <c r="B110" s="101">
        <v>2</v>
      </c>
      <c r="C110" s="81">
        <v>24</v>
      </c>
      <c r="D110" s="82">
        <v>12.042</v>
      </c>
      <c r="E110" s="61"/>
      <c r="F110" s="62">
        <f t="shared" si="18"/>
        <v>0</v>
      </c>
      <c r="G110" s="76">
        <f t="shared" si="19"/>
        <v>578.02</v>
      </c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</row>
    <row r="111" spans="1:22" ht="15.75" customHeight="1">
      <c r="A111" s="100" t="s">
        <v>11</v>
      </c>
      <c r="B111" s="101">
        <v>1</v>
      </c>
      <c r="C111" s="81">
        <v>24</v>
      </c>
      <c r="D111" s="82">
        <v>114.44759999999999</v>
      </c>
      <c r="E111" s="61"/>
      <c r="F111" s="62">
        <f t="shared" si="18"/>
        <v>0</v>
      </c>
      <c r="G111" s="76">
        <f t="shared" si="19"/>
        <v>2746.74</v>
      </c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</row>
    <row r="112" spans="1:22" ht="15.75" customHeight="1">
      <c r="A112" s="100" t="s">
        <v>41</v>
      </c>
      <c r="B112" s="101">
        <v>2</v>
      </c>
      <c r="C112" s="81">
        <v>24</v>
      </c>
      <c r="D112" s="82">
        <v>194.4</v>
      </c>
      <c r="E112" s="61"/>
      <c r="F112" s="62">
        <f t="shared" si="18"/>
        <v>0</v>
      </c>
      <c r="G112" s="76">
        <f t="shared" si="19"/>
        <v>9331.2000000000007</v>
      </c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</row>
    <row r="113" spans="1:22" ht="17.25" customHeight="1">
      <c r="A113" s="120" t="s">
        <v>3</v>
      </c>
      <c r="B113" s="121"/>
      <c r="C113" s="121"/>
      <c r="D113" s="121"/>
      <c r="E113" s="122"/>
      <c r="F113" s="103">
        <f>SUM(F102:F112)</f>
        <v>0</v>
      </c>
      <c r="G113" s="104">
        <f>SUM(G102:G112)</f>
        <v>194156.88999999998</v>
      </c>
      <c r="H113" s="44"/>
      <c r="I113" s="106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</row>
    <row r="114" spans="1:22" ht="17.25" customHeight="1" thickBot="1">
      <c r="A114" s="95"/>
      <c r="B114" s="96"/>
      <c r="C114" s="96"/>
      <c r="D114" s="96"/>
      <c r="E114" s="96"/>
      <c r="F114" s="96"/>
      <c r="G114" s="97"/>
      <c r="H114" s="44"/>
      <c r="I114" s="106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</row>
    <row r="115" spans="1:22" ht="20.45" customHeight="1" thickBot="1">
      <c r="A115" s="143" t="s">
        <v>187</v>
      </c>
      <c r="B115" s="144"/>
      <c r="C115" s="144"/>
      <c r="D115" s="144"/>
      <c r="E115" s="145"/>
      <c r="F115" s="146">
        <f>F98+F113</f>
        <v>0</v>
      </c>
      <c r="G115" s="147">
        <f>G98+G113</f>
        <v>199351.12</v>
      </c>
      <c r="H115" s="44"/>
      <c r="I115" s="105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</row>
    <row r="116" spans="1:22" ht="21" customHeight="1"/>
    <row r="117" spans="1:22"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</row>
    <row r="118" spans="1:22"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</row>
    <row r="119" spans="1:22"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</row>
    <row r="120" spans="1:22"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</row>
    <row r="121" spans="1:22"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</row>
    <row r="122" spans="1:22"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</row>
    <row r="123" spans="1:22"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</row>
    <row r="124" spans="1:22"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</row>
    <row r="125" spans="1:22"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</row>
    <row r="126" spans="1:22"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</row>
    <row r="127" spans="1:22"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</row>
    <row r="128" spans="1:22"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</row>
    <row r="129" spans="8:22"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</row>
    <row r="130" spans="8:22"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</row>
    <row r="131" spans="8:22"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</row>
    <row r="132" spans="8:22"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</row>
    <row r="133" spans="8:22"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</row>
    <row r="134" spans="8:22"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</row>
    <row r="135" spans="8:22"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</row>
    <row r="136" spans="8:22"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</row>
    <row r="137" spans="8:22"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</row>
    <row r="138" spans="8:22"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</row>
    <row r="139" spans="8:22"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</row>
    <row r="140" spans="8:22"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</row>
    <row r="141" spans="8:22"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</row>
    <row r="142" spans="8:22"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</row>
    <row r="143" spans="8:22"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</row>
    <row r="144" spans="8:22"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</row>
    <row r="145" spans="11:22"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</row>
    <row r="146" spans="11:22"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</row>
    <row r="147" spans="11:22"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</row>
    <row r="148" spans="11:22"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</row>
    <row r="149" spans="11:22"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</row>
    <row r="150" spans="11:22"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</row>
    <row r="151" spans="11:22"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</row>
    <row r="152" spans="11:22"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</row>
    <row r="153" spans="11:22"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</row>
    <row r="154" spans="11:22"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</row>
    <row r="155" spans="11:22"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</row>
    <row r="156" spans="11:22"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</row>
    <row r="157" spans="11:22"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</row>
    <row r="158" spans="11:22"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</row>
    <row r="159" spans="11:22"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</row>
    <row r="160" spans="11:22"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</row>
    <row r="161" spans="11:22"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</row>
    <row r="162" spans="11:22"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</row>
    <row r="163" spans="11:22"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</row>
    <row r="164" spans="11:22"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</row>
    <row r="165" spans="11:22"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</row>
    <row r="166" spans="11:22"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</row>
    <row r="167" spans="11:22"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</row>
    <row r="168" spans="11:22"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</row>
    <row r="169" spans="11:22"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</row>
    <row r="170" spans="11:22"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</row>
    <row r="171" spans="11:22"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</row>
    <row r="172" spans="11:22"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</row>
    <row r="173" spans="11:22"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</row>
    <row r="174" spans="11:22"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</row>
    <row r="175" spans="11:22"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</row>
    <row r="176" spans="11:22"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</row>
    <row r="177" spans="11:22"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</row>
    <row r="178" spans="11:22"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</row>
    <row r="179" spans="11:22"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</row>
    <row r="180" spans="11:22"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</row>
    <row r="181" spans="11:22"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</row>
    <row r="182" spans="11:22"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</row>
    <row r="183" spans="11:22"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</row>
    <row r="184" spans="11:22"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</row>
    <row r="185" spans="11:22"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</row>
    <row r="186" spans="11:22"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</row>
  </sheetData>
  <sheetProtection algorithmName="SHA-512" hashValue="w+CJFh7B/2y+JxqZ/ge7frdU5pTL99T2bssQjM+y4wvDLsbsS5hRLO+viu1t7inkqMPYiAudj1pGc+QFS36rrg==" saltValue="KnI/7d/T9Pm0z1vWUlSp6A==" spinCount="100000" sheet="1" objects="1" scenarios="1"/>
  <mergeCells count="19">
    <mergeCell ref="D6:E6"/>
    <mergeCell ref="D7:E7"/>
    <mergeCell ref="D8:E8"/>
    <mergeCell ref="B4:G4"/>
    <mergeCell ref="A98:E98"/>
    <mergeCell ref="A27:E27"/>
    <mergeCell ref="A33:E33"/>
    <mergeCell ref="A43:E43"/>
    <mergeCell ref="A49:E49"/>
    <mergeCell ref="A63:E63"/>
    <mergeCell ref="B6:C6"/>
    <mergeCell ref="B7:C7"/>
    <mergeCell ref="B8:C8"/>
    <mergeCell ref="A113:E113"/>
    <mergeCell ref="A115:E115"/>
    <mergeCell ref="A84:E84"/>
    <mergeCell ref="A74:G74"/>
    <mergeCell ref="A72:E72"/>
    <mergeCell ref="A82:E82"/>
  </mergeCells>
  <phoneticPr fontId="6" type="noConversion"/>
  <dataValidations count="1">
    <dataValidation type="custom" allowBlank="1" showInputMessage="1" showErrorMessage="1" error="Los precios ofertados no pueden tener más de 4 decimales" sqref="E54 E56:E58 E60:E62 E68:E71 E77:E79 E81 E102:E112 E18:E26 E31:E32 E37:E42 E47:E48 E89:E97" xr:uid="{00C06626-C125-4EDC-89A1-33073048FED3}">
      <formula1>ROUND(E18,4)=E18</formula1>
    </dataValidation>
  </dataValidations>
  <pageMargins left="0.74803149606299213" right="0.74803149606299213" top="0.98425196850393704" bottom="0.98425196850393704" header="0" footer="0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CERTO</vt:lpstr>
      <vt:lpstr>RFQ</vt:lpstr>
      <vt:lpstr>RFQ!Área_de_impresión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2025-10-13T14:34:11Z</dcterms:created>
  <dcterms:modified xsi:type="dcterms:W3CDTF">2025-10-14T11:25:33Z</dcterms:modified>
</cp:coreProperties>
</file>